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slicers/slicer2.xml" ContentType="application/vnd.ms-excel.slicer+xml"/>
  <Override PartName="/xl/timelines/timeline1.xml" ContentType="application/vnd.ms-excel.timeline+xml"/>
  <Override PartName="/xl/charts/chart1.xml" ContentType="application/vnd.openxmlformats-officedocument.drawingml.chart+xml"/>
  <Override PartName="/xl/charts/chart2.xml" ContentType="application/vnd.openxmlformats-officedocument.drawingml.chart+xml"/>
  <Override PartName="/xl/pivotTables/pivotTable5.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omments4.xml" ContentType="application/vnd.openxmlformats-officedocument.spreadsheetml.comments+xml"/>
  <Override PartName="/xl/pivotTables/pivotTable6.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omments5.xml" ContentType="application/vnd.openxmlformats-officedocument.spreadsheetml.comments+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5.xml" ContentType="application/vnd.openxmlformats-officedocument.drawing+xml"/>
  <Override PartName="/xl/comments6.xml" ContentType="application/vnd.openxmlformats-officedocument.spreadsheetml.comments+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hidePivotFieldList="1" defaultThemeVersion="166925"/>
  <mc:AlternateContent xmlns:mc="http://schemas.openxmlformats.org/markup-compatibility/2006">
    <mc:Choice Requires="x15">
      <x15ac:absPath xmlns:x15ac="http://schemas.microsoft.com/office/spreadsheetml/2010/11/ac" url="C:\Users\Ripley\Documents\2. Mining Engineering\5. Safety\"/>
    </mc:Choice>
  </mc:AlternateContent>
  <xr:revisionPtr revIDLastSave="0" documentId="13_ncr:1_{CC9E72B9-2D74-43A2-999D-66A7841C897A}" xr6:coauthVersionLast="45" xr6:coauthVersionMax="45" xr10:uidLastSave="{00000000-0000-0000-0000-000000000000}"/>
  <bookViews>
    <workbookView xWindow="-120" yWindow="-120" windowWidth="38640" windowHeight="15840" activeTab="3" xr2:uid="{A0964797-11F6-4180-9D47-EB86CE38C253}"/>
  </bookViews>
  <sheets>
    <sheet name="1. Datos 2018_2019" sheetId="1" r:id="rId1"/>
    <sheet name="2. Eventos" sheetId="15" r:id="rId2"/>
    <sheet name="3. INDICADORES" sheetId="16" r:id="rId3"/>
    <sheet name="4. Resumen 2018-2019" sheetId="7" r:id="rId4"/>
    <sheet name="5. GRAFICAS" sheetId="12" r:id="rId5"/>
    <sheet name="6. Informe semanal" sheetId="14" r:id="rId6"/>
    <sheet name="7. Informe semanal en ingles" sheetId="21" r:id="rId7"/>
    <sheet name="Resumen de Graficos" sheetId="8" r:id="rId8"/>
    <sheet name="8. Eventos No Controlados" sheetId="18"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s>
  <definedNames>
    <definedName name="_DAT1" localSheetId="8">'[1]64901003'!#REF!</definedName>
    <definedName name="_DAT1">'[1]64901003'!#REF!</definedName>
    <definedName name="_DAT10" localSheetId="8">[2]Balance!#REF!</definedName>
    <definedName name="_DAT10">[2]Balance!#REF!</definedName>
    <definedName name="_DAT11" localSheetId="8">'[1]64901003'!#REF!</definedName>
    <definedName name="_DAT11">'[1]64901003'!#REF!</definedName>
    <definedName name="_DAT12" localSheetId="8">'[1]64901003'!#REF!</definedName>
    <definedName name="_DAT12">'[1]64901003'!#REF!</definedName>
    <definedName name="_DAT16" localSheetId="8">[3]GR!#REF!</definedName>
    <definedName name="_DAT16">[3]GR!#REF!</definedName>
    <definedName name="_DAT17" localSheetId="8">[3]GR!#REF!</definedName>
    <definedName name="_DAT17">[3]GR!#REF!</definedName>
    <definedName name="_DAT18" localSheetId="8">[3]GR!#REF!</definedName>
    <definedName name="_DAT18">[3]GR!#REF!</definedName>
    <definedName name="_DAT2" localSheetId="8">'[1]64901003'!#REF!</definedName>
    <definedName name="_DAT2">'[1]64901003'!#REF!</definedName>
    <definedName name="_DAT25" localSheetId="8">[3]GR!#REF!</definedName>
    <definedName name="_DAT25">[3]GR!#REF!</definedName>
    <definedName name="_DAT3" localSheetId="8">[2]Balance!#REF!</definedName>
    <definedName name="_DAT3">[2]Balance!#REF!</definedName>
    <definedName name="_DAT36" localSheetId="8">[3]GR!#REF!</definedName>
    <definedName name="_DAT36">[3]GR!#REF!</definedName>
    <definedName name="_DAT37" localSheetId="8">[3]GR!#REF!</definedName>
    <definedName name="_DAT37">[3]GR!#REF!</definedName>
    <definedName name="_DAT4" localSheetId="8">[2]Balance!#REF!</definedName>
    <definedName name="_DAT4">[2]Balance!#REF!</definedName>
    <definedName name="_DAT5" localSheetId="8">[2]Balance!#REF!</definedName>
    <definedName name="_DAT5">[2]Balance!#REF!</definedName>
    <definedName name="_DAT6" localSheetId="8">[2]Balance!#REF!</definedName>
    <definedName name="_DAT6">[2]Balance!#REF!</definedName>
    <definedName name="_DAT7" localSheetId="8">[2]Balance!#REF!</definedName>
    <definedName name="_DAT7">[2]Balance!#REF!</definedName>
    <definedName name="_DAT8" localSheetId="8">'[1]64901003'!#REF!</definedName>
    <definedName name="_DAT8">'[1]64901003'!#REF!</definedName>
    <definedName name="_DAT9" localSheetId="8">[2]Balance!#REF!</definedName>
    <definedName name="_DAT9">[2]Balance!#REF!</definedName>
    <definedName name="_xlnm._FilterDatabase" localSheetId="0" hidden="1">'1. Datos 2018_2019'!$A$1:$T$1399</definedName>
    <definedName name="_xlnm._FilterDatabase" localSheetId="1" hidden="1">'2. Eventos'!$A$1:$L$388</definedName>
    <definedName name="_xlnm._FilterDatabase" localSheetId="2" hidden="1">'3. INDICADORES'!$A$8:$G$80</definedName>
    <definedName name="_xlnm._FilterDatabase" localSheetId="8" hidden="1">'8. Eventos No Controlados'!$A$1:$L$371</definedName>
    <definedName name="_xlnm._FilterDatabase" localSheetId="7" hidden="1">'Resumen de Graficos'!$A$41:$G$52</definedName>
    <definedName name="_Key1" localSheetId="8" hidden="1">#REF!</definedName>
    <definedName name="_Key1" hidden="1">#REF!</definedName>
    <definedName name="_Order1" hidden="1">255</definedName>
    <definedName name="_Order2" hidden="1">255</definedName>
    <definedName name="_Sort" localSheetId="8" hidden="1">#REF!</definedName>
    <definedName name="_Sort" hidden="1">#REF!</definedName>
    <definedName name="_TC2" localSheetId="2">'3. INDICADORES'!_TC2</definedName>
    <definedName name="_TC2" localSheetId="8">#N/A</definedName>
    <definedName name="_TC2">'3. INDICADORES'!_TC2</definedName>
    <definedName name="A">[4]F!$B$2</definedName>
    <definedName name="A_impresión_IM" localSheetId="8">#REF!</definedName>
    <definedName name="A_impresión_IM">#REF!</definedName>
    <definedName name="aaa" localSheetId="2">'3. INDICADORES'!aaa</definedName>
    <definedName name="aaa" localSheetId="8">#N/A</definedName>
    <definedName name="aaa">'3. INDICADORES'!aaa</definedName>
    <definedName name="AAS" localSheetId="8">[5]T.C!#REF!</definedName>
    <definedName name="AAS">[5]T.C!#REF!</definedName>
    <definedName name="ABR" localSheetId="8">[6]T.C!#REF!</definedName>
    <definedName name="ABR">[6]T.C!#REF!</definedName>
    <definedName name="Abril2004" localSheetId="2">'3. INDICADORES'!Abril2004</definedName>
    <definedName name="Abril2004" localSheetId="8">#N/A</definedName>
    <definedName name="Abril2004">'3. INDICADORES'!Abril2004</definedName>
    <definedName name="AGO" localSheetId="8">[6]T.C!#REF!</definedName>
    <definedName name="AGO">[6]T.C!#REF!</definedName>
    <definedName name="anual" localSheetId="8">#REF!</definedName>
    <definedName name="anual">#REF!</definedName>
    <definedName name="cacs" localSheetId="8">#REF!</definedName>
    <definedName name="cacs">#REF!</definedName>
    <definedName name="CACS1" localSheetId="8">#REF!</definedName>
    <definedName name="CACS1">#REF!</definedName>
    <definedName name="cacs2" localSheetId="8">#REF!</definedName>
    <definedName name="cacs2">#REF!</definedName>
    <definedName name="CACS2000" localSheetId="8">#REF!</definedName>
    <definedName name="CACS2000">#REF!</definedName>
    <definedName name="CACS3" localSheetId="8">#REF!</definedName>
    <definedName name="CACS3">#REF!</definedName>
    <definedName name="cambios">[7]AJBA2003!$N$31:$Q$44</definedName>
    <definedName name="cc" localSheetId="8">#REF!</definedName>
    <definedName name="cc">#REF!</definedName>
    <definedName name="cm" localSheetId="8">[8]!Regresar</definedName>
    <definedName name="cm">[8]!Regresar</definedName>
    <definedName name="coga10" localSheetId="2">'3. INDICADORES'!coga10</definedName>
    <definedName name="coga10" localSheetId="8">#N/A</definedName>
    <definedName name="coga10">'3. INDICADORES'!coga10</definedName>
    <definedName name="coga18" localSheetId="2">'3. INDICADORES'!coga18</definedName>
    <definedName name="coga18" localSheetId="8">#N/A</definedName>
    <definedName name="coga18">'3. INDICADORES'!coga18</definedName>
    <definedName name="COGA2" localSheetId="2">'3. INDICADORES'!COGA2</definedName>
    <definedName name="COGA2" localSheetId="8">#N/A</definedName>
    <definedName name="COGA2">'3. INDICADORES'!COGA2</definedName>
    <definedName name="COGA3" localSheetId="2">'3. INDICADORES'!COGA3</definedName>
    <definedName name="COGA3" localSheetId="8">#N/A</definedName>
    <definedName name="COGA3">'3. INDICADORES'!COGA3</definedName>
    <definedName name="coga4" localSheetId="2">'3. INDICADORES'!coga4</definedName>
    <definedName name="coga4" localSheetId="8">#N/A</definedName>
    <definedName name="coga4">'3. INDICADORES'!coga4</definedName>
    <definedName name="coga9" localSheetId="2">'3. INDICADORES'!coga9</definedName>
    <definedName name="coga9" localSheetId="8">#N/A</definedName>
    <definedName name="coga9">'3. INDICADORES'!coga9</definedName>
    <definedName name="COM" localSheetId="8">#REF!</definedName>
    <definedName name="COM">#REF!</definedName>
    <definedName name="COMP">[9]F!$B$2</definedName>
    <definedName name="compras" localSheetId="2">'3. INDICADORES'!compras</definedName>
    <definedName name="compras" localSheetId="8">#N/A</definedName>
    <definedName name="compras">'3. INDICADORES'!compras</definedName>
    <definedName name="Cuadro" localSheetId="8">#REF!</definedName>
    <definedName name="Cuadro">#REF!</definedName>
    <definedName name="dat" localSheetId="8">'[1]64901003'!#REF!</definedName>
    <definedName name="dat">'[1]64901003'!#REF!</definedName>
    <definedName name="_xlnm.Database" localSheetId="8">#REF!</definedName>
    <definedName name="_xlnm.Database">#REF!</definedName>
    <definedName name="dev_leasing_port" localSheetId="8">#REF!</definedName>
    <definedName name="dev_leasing_port">#REF!</definedName>
    <definedName name="DIC" localSheetId="8">[6]T.C!#REF!</definedName>
    <definedName name="DIC">[6]T.C!#REF!</definedName>
    <definedName name="doce" localSheetId="8">#REF!</definedName>
    <definedName name="doce">#REF!</definedName>
    <definedName name="dred" localSheetId="2" hidden="1">{"DetallexDep",#N/A,FALSE,"Giovanna (x DEPT)"}</definedName>
    <definedName name="dred" hidden="1">{"DetallexDep",#N/A,FALSE,"Giovanna (x DEPT)"}</definedName>
    <definedName name="E" localSheetId="8">[6]T.C!#REF!</definedName>
    <definedName name="E">[6]T.C!#REF!</definedName>
    <definedName name="EEFF">[10]EEFF!$D$11:$AI$1360</definedName>
    <definedName name="Equi001" localSheetId="8">#REF!</definedName>
    <definedName name="Equi001">#REF!</definedName>
    <definedName name="factores">[7]AJBA2003!$A$31:$K$44</definedName>
    <definedName name="Fdic" localSheetId="8">#REF!</definedName>
    <definedName name="Fdic">#REF!</definedName>
    <definedName name="FEB" localSheetId="8">[6]T.C!#REF!</definedName>
    <definedName name="FEB">[6]T.C!#REF!</definedName>
    <definedName name="fgf" localSheetId="2">'3. INDICADORES'!fgf</definedName>
    <definedName name="fgf" localSheetId="8">#N/A</definedName>
    <definedName name="fgf">'3. INDICADORES'!fgf</definedName>
    <definedName name="giancarlo" localSheetId="8">#REF!</definedName>
    <definedName name="giancarlo">#REF!</definedName>
    <definedName name="goto" localSheetId="2">'3. INDICADORES'!goto</definedName>
    <definedName name="goto" localSheetId="8">#N/A</definedName>
    <definedName name="goto">'3. INDICADORES'!goto</definedName>
    <definedName name="goto1" localSheetId="2">'3. INDICADORES'!goto1</definedName>
    <definedName name="goto1" localSheetId="8">#N/A</definedName>
    <definedName name="goto1">'3. INDICADORES'!goto1</definedName>
    <definedName name="goto3" localSheetId="2">'3. INDICADORES'!goto3</definedName>
    <definedName name="goto3" localSheetId="8">#N/A</definedName>
    <definedName name="goto3">'3. INDICADORES'!goto3</definedName>
    <definedName name="hoja" localSheetId="2">'3. INDICADORES'!hoja</definedName>
    <definedName name="hoja" localSheetId="8">#N/A</definedName>
    <definedName name="hoja">'3. INDICADORES'!hoja</definedName>
    <definedName name="IGV" localSheetId="2">'3. INDICADORES'!IGV</definedName>
    <definedName name="IGV" localSheetId="8">#N/A</definedName>
    <definedName name="IGV">'3. INDICADORES'!IGV</definedName>
    <definedName name="iii" localSheetId="2">'3. INDICADORES'!iii</definedName>
    <definedName name="iii" localSheetId="8">#N/A</definedName>
    <definedName name="iii">'3. INDICADORES'!iii</definedName>
    <definedName name="III.1" localSheetId="2">'3. INDICADORES'!III.1</definedName>
    <definedName name="III.1" localSheetId="8">#N/A</definedName>
    <definedName name="III.1">'3. INDICADORES'!III.1</definedName>
    <definedName name="INGRESOS">'[11]INGRESO-RETENCION'!$A$8:$AA$60</definedName>
    <definedName name="INVERSIONES" localSheetId="8">#REF!</definedName>
    <definedName name="INVERSIONES">#REF!</definedName>
    <definedName name="ir" localSheetId="2">'3. INDICADORES'!ir</definedName>
    <definedName name="ir" localSheetId="8">#N/A</definedName>
    <definedName name="ir">'3. INDICADORES'!ir</definedName>
    <definedName name="IrAlaHoja_formula" localSheetId="2">'3. INDICADORES'!IrAlaHoja_formula</definedName>
    <definedName name="IrAlaHoja_formula" localSheetId="8">#N/A</definedName>
    <definedName name="IrAlaHoja_formula">'3. INDICADORES'!IrAlaHoja_formula</definedName>
    <definedName name="IrAlaHoja_tc1992" localSheetId="2">'3. INDICADORES'!IrAlaHoja_tc1992</definedName>
    <definedName name="IrAlaHoja_tc1992" localSheetId="8">#N/A</definedName>
    <definedName name="IrAlaHoja_tc1992">'3. INDICADORES'!IrAlaHoja_tc1992</definedName>
    <definedName name="IrAlaHoja_tc1993" localSheetId="2">'3. INDICADORES'!IrAlaHoja_tc1993</definedName>
    <definedName name="IrAlaHoja_tc1993" localSheetId="8">#N/A</definedName>
    <definedName name="IrAlaHoja_tc1993">'3. INDICADORES'!IrAlaHoja_tc1993</definedName>
    <definedName name="IrAlaHoja_tc1994" localSheetId="2">'3. INDICADORES'!IrAlaHoja_tc1994</definedName>
    <definedName name="IrAlaHoja_tc1994" localSheetId="8">#N/A</definedName>
    <definedName name="IrAlaHoja_tc1994">'3. INDICADORES'!IrAlaHoja_tc1994</definedName>
    <definedName name="IrAlaHoja_tc1995" localSheetId="2">'3. INDICADORES'!IrAlaHoja_tc1995</definedName>
    <definedName name="IrAlaHoja_tc1995" localSheetId="8">#N/A</definedName>
    <definedName name="IrAlaHoja_tc1995">'3. INDICADORES'!IrAlaHoja_tc1995</definedName>
    <definedName name="IrAlaHoja_tc1996" localSheetId="2">'3. INDICADORES'!IrAlaHoja_tc1996</definedName>
    <definedName name="IrAlaHoja_tc1996" localSheetId="8">#N/A</definedName>
    <definedName name="IrAlaHoja_tc1996">'3. INDICADORES'!IrAlaHoja_tc1996</definedName>
    <definedName name="IrAlaHoja_tc1997" localSheetId="2">'3. INDICADORES'!IrAlaHoja_tc1997</definedName>
    <definedName name="IrAlaHoja_tc1997" localSheetId="8">#N/A</definedName>
    <definedName name="IrAlaHoja_tc1997">'3. INDICADORES'!IrAlaHoja_tc1997</definedName>
    <definedName name="IrAlaHoja_tc1998" localSheetId="2">'3. INDICADORES'!IrAlaHoja_tc1998</definedName>
    <definedName name="IrAlaHoja_tc1998" localSheetId="8">#N/A</definedName>
    <definedName name="IrAlaHoja_tc1998">'3. INDICADORES'!IrAlaHoja_tc1998</definedName>
    <definedName name="IrAlaHoja_tc1999" localSheetId="2">'3. INDICADORES'!IrAlaHoja_tc1999</definedName>
    <definedName name="IrAlaHoja_tc1999" localSheetId="8">#N/A</definedName>
    <definedName name="IrAlaHoja_tc1999">'3. INDICADORES'!IrAlaHoja_tc1999</definedName>
    <definedName name="jkl" localSheetId="8">#REF!</definedName>
    <definedName name="jkl">#REF!</definedName>
    <definedName name="JUL" localSheetId="8">[6]T.C!#REF!</definedName>
    <definedName name="JUL">[6]T.C!#REF!</definedName>
    <definedName name="JUN" localSheetId="8">[6]T.C!#REF!</definedName>
    <definedName name="JUN">[6]T.C!#REF!</definedName>
    <definedName name="katia" localSheetId="2">'3. INDICADORES'!katia</definedName>
    <definedName name="katia" localSheetId="8">#N/A</definedName>
    <definedName name="katia">'3. INDICADORES'!katia</definedName>
    <definedName name="kkk" localSheetId="8">#REF!</definedName>
    <definedName name="kkk">#REF!</definedName>
    <definedName name="KKKKK" localSheetId="2">'3. INDICADORES'!KKKKK</definedName>
    <definedName name="KKKKK" localSheetId="8">#N/A</definedName>
    <definedName name="KKKKK">'3. INDICADORES'!KKKKK</definedName>
    <definedName name="koc" localSheetId="2">'3. INDICADORES'!koc</definedName>
    <definedName name="koc" localSheetId="8">#N/A</definedName>
    <definedName name="koc">'3. INDICADORES'!koc</definedName>
    <definedName name="lauara" localSheetId="2">'3. INDICADORES'!lauara</definedName>
    <definedName name="lauara" localSheetId="8">#N/A</definedName>
    <definedName name="lauara">'3. INDICADORES'!lauara</definedName>
    <definedName name="laura" localSheetId="2">'3. INDICADORES'!laura</definedName>
    <definedName name="laura" localSheetId="8">#N/A</definedName>
    <definedName name="laura">'3. INDICADORES'!laura</definedName>
    <definedName name="laurakm" localSheetId="2">'3. INDICADORES'!laurakm</definedName>
    <definedName name="laurakm" localSheetId="8">#N/A</definedName>
    <definedName name="laurakm">'3. INDICADORES'!laurakm</definedName>
    <definedName name="laurakoc" localSheetId="2">'3. INDICADORES'!laurakoc</definedName>
    <definedName name="laurakoc" localSheetId="8">#N/A</definedName>
    <definedName name="laurakoc">'3. INDICADORES'!laurakoc</definedName>
    <definedName name="laurakocme" localSheetId="2">'3. INDICADORES'!laurakocme</definedName>
    <definedName name="laurakocme" localSheetId="8">#N/A</definedName>
    <definedName name="laurakocme">'3. INDICADORES'!laurakocme</definedName>
    <definedName name="lECTURA" localSheetId="2">'3. INDICADORES'!lECTURA</definedName>
    <definedName name="lECTURA" localSheetId="8">#N/A</definedName>
    <definedName name="lECTURA">'3. INDICADORES'!lECTURA</definedName>
    <definedName name="lio" localSheetId="8">#REF!</definedName>
    <definedName name="lio">#REF!</definedName>
    <definedName name="llll" localSheetId="2">'3. INDICADORES'!llll</definedName>
    <definedName name="llll" localSheetId="8">#N/A</definedName>
    <definedName name="llll">'3. INDICADORES'!llll</definedName>
    <definedName name="Maestra_RRHH" localSheetId="8">#REF!</definedName>
    <definedName name="Maestra_RRHH">#REF!</definedName>
    <definedName name="Maestro" localSheetId="8">#REF!</definedName>
    <definedName name="Maestro">#REF!</definedName>
    <definedName name="MAR" localSheetId="8">[6]T.C!#REF!</definedName>
    <definedName name="MAR">[6]T.C!#REF!</definedName>
    <definedName name="MAY" localSheetId="8">[6]T.C!#REF!</definedName>
    <definedName name="MAY">[6]T.C!#REF!</definedName>
    <definedName name="mes" localSheetId="8">#REF!</definedName>
    <definedName name="mes">#REF!</definedName>
    <definedName name="nada" localSheetId="2">'3. INDICADORES'!nada</definedName>
    <definedName name="nada" localSheetId="8">#N/A</definedName>
    <definedName name="nada">'3. INDICADORES'!nada</definedName>
    <definedName name="NativeTimeline_Fecha1">#N/A</definedName>
    <definedName name="NOIV" localSheetId="8">[5]T.C!#REF!</definedName>
    <definedName name="NOIV">[5]T.C!#REF!</definedName>
    <definedName name="none" localSheetId="2">'3. INDICADORES'!none</definedName>
    <definedName name="none" localSheetId="8">#N/A</definedName>
    <definedName name="none">'3. INDICADORES'!none</definedName>
    <definedName name="NOV" localSheetId="8">[6]T.C!#REF!</definedName>
    <definedName name="NOV">[6]T.C!#REF!</definedName>
    <definedName name="NvsASD">"V2000-12-31"</definedName>
    <definedName name="NvsAutoDrillOk">"VY"</definedName>
    <definedName name="NvsElapsedTime">0.000230092591664288</definedName>
    <definedName name="NvsEndTime">36918.933571875</definedName>
    <definedName name="NvsInstSpec">"%"</definedName>
    <definedName name="NvsLayoutType">"M3"</definedName>
    <definedName name="NvsNplSpec">"%,X,RZF..,CZF.."</definedName>
    <definedName name="NvsPanelEffdt">"V1998-01-01"</definedName>
    <definedName name="NvsPanelSetid">"VMAV"</definedName>
    <definedName name="NvsReqBU">"VSIMSA"</definedName>
    <definedName name="NvsReqBUOnly">"VY"</definedName>
    <definedName name="NvsTransLed">"VN"</definedName>
    <definedName name="NvsTreeASD">"V2000-12-31"</definedName>
    <definedName name="OCT" localSheetId="8">[6]T.C!#REF!</definedName>
    <definedName name="OCT">[6]T.C!#REF!</definedName>
    <definedName name="PATY" localSheetId="2">'3. INDICADORES'!PATY</definedName>
    <definedName name="PATY" localSheetId="8">#N/A</definedName>
    <definedName name="PATY">'3. INDICADORES'!PATY</definedName>
    <definedName name="PLA">'[12]PLLA-2DA'!$B:$AQ</definedName>
    <definedName name="PLANILLA" localSheetId="8">#REF!</definedName>
    <definedName name="PLANILLA">#REF!</definedName>
    <definedName name="_xlnm.Print_Area" localSheetId="1">'2. Eventos'!$A$325:$L$358</definedName>
    <definedName name="_xlnm.Print_Area" localSheetId="2">'3. INDICADORES'!$A$4:$AR$80</definedName>
    <definedName name="_xlnm.Print_Area" localSheetId="3">'4. Resumen 2018-2019'!$A$1:$AD$76</definedName>
    <definedName name="_xlnm.Print_Area" localSheetId="4">'5. GRAFICAS'!$A$1:$AM$56</definedName>
    <definedName name="_xlnm.Print_Area" localSheetId="5">'6. Informe semanal'!$A$1:$W$86</definedName>
    <definedName name="_xlnm.Print_Area" localSheetId="6">'7. Informe semanal en ingles'!$A$1:$W$86</definedName>
    <definedName name="_xlnm.Print_Area" localSheetId="8">'8. Eventos No Controlados'!$A$325:$L$358</definedName>
    <definedName name="_xlnm.Print_Area" localSheetId="7">'Resumen de Graficos'!$A$1:$AP$77</definedName>
    <definedName name="_xlnm.Print_Area">#REF!</definedName>
    <definedName name="_xlnm.Print_Titles">#N/A</definedName>
    <definedName name="QQ" localSheetId="2">'3. INDICADORES'!QQ</definedName>
    <definedName name="QQ" localSheetId="8">#N/A</definedName>
    <definedName name="QQ">'3. INDICADORES'!QQ</definedName>
    <definedName name="qwer" localSheetId="2">'3. INDICADORES'!qwer</definedName>
    <definedName name="qwer" localSheetId="8">#N/A</definedName>
    <definedName name="qwer">'3. INDICADORES'!qwer</definedName>
    <definedName name="R.VTAS" localSheetId="2">'3. INDICADORES'!R.VTAS</definedName>
    <definedName name="R.VTAS" localSheetId="8">#N/A</definedName>
    <definedName name="R.VTAS">'3. INDICADORES'!R.VTAS</definedName>
    <definedName name="R.VTAS3" localSheetId="2">'3. INDICADORES'!R.VTAS3</definedName>
    <definedName name="R.VTAS3" localSheetId="8">#N/A</definedName>
    <definedName name="R.VTAS3">'3. INDICADORES'!R.VTAS3</definedName>
    <definedName name="Reg." localSheetId="8">#REF!</definedName>
    <definedName name="Reg.">#REF!</definedName>
    <definedName name="Regresar" localSheetId="8">[13]!Regresar</definedName>
    <definedName name="Regresar">[13]!Regresar</definedName>
    <definedName name="RENTA" localSheetId="2">'3. INDICADORES'!RENTA</definedName>
    <definedName name="RENTA" localSheetId="8">#N/A</definedName>
    <definedName name="RENTA">'3. INDICADORES'!RENTA</definedName>
    <definedName name="RVTAS4" localSheetId="2">'3. INDICADORES'!RVTAS4</definedName>
    <definedName name="RVTAS4" localSheetId="8">#N/A</definedName>
    <definedName name="RVTAS4">'3. INDICADORES'!RVTAS4</definedName>
    <definedName name="SET" localSheetId="8">[6]T.C!#REF!</definedName>
    <definedName name="SET">[6]T.C!#REF!</definedName>
    <definedName name="SFF" localSheetId="2">'3. INDICADORES'!SFF</definedName>
    <definedName name="SFF" localSheetId="8">#N/A</definedName>
    <definedName name="SFF">'3. INDICADORES'!SFF</definedName>
    <definedName name="SHARED_FORMULA_0">#N/A</definedName>
    <definedName name="Slicer_Empresa">#N/A</definedName>
    <definedName name="Slicer_Fecha">#N/A</definedName>
    <definedName name="Slicer_Fecha2">#N/A</definedName>
    <definedName name="Slicer_Fecha3">#N/A</definedName>
    <definedName name="Slicer_Fecha31">#N/A</definedName>
    <definedName name="Slicer_Fecha4">#N/A</definedName>
    <definedName name="sss" localSheetId="2">'3. INDICADORES'!sss</definedName>
    <definedName name="sss" localSheetId="8">#N/A</definedName>
    <definedName name="sss">'3. INDICADORES'!sss</definedName>
    <definedName name="ssss" localSheetId="2">'3. INDICADORES'!ssss</definedName>
    <definedName name="ssss" localSheetId="8">#N/A</definedName>
    <definedName name="ssss">'3. INDICADORES'!ssss</definedName>
    <definedName name="SUELDO">[11]SUELDOS!$C$7:$H$59</definedName>
    <definedName name="TABLA" localSheetId="8">#REF!</definedName>
    <definedName name="TABLA">#REF!</definedName>
    <definedName name="tapa">[14]Resumen!$C$7:$L$43</definedName>
    <definedName name="TEST0" localSheetId="8">'[1]64901003'!#REF!</definedName>
    <definedName name="TEST0">'[1]64901003'!#REF!</definedName>
    <definedName name="TEST1" localSheetId="8">#REF!</definedName>
    <definedName name="TEST1">#REF!</definedName>
    <definedName name="TESTHKEY" localSheetId="8">'[1]64901003'!#REF!</definedName>
    <definedName name="TESTHKEY">'[1]64901003'!#REF!</definedName>
    <definedName name="TESTKEYS" localSheetId="8">'[1]64901003'!#REF!</definedName>
    <definedName name="TESTKEYS">'[1]64901003'!#REF!</definedName>
    <definedName name="TESTVKEY" localSheetId="8">'[1]64901003'!#REF!</definedName>
    <definedName name="TESTVKEY">'[1]64901003'!#REF!</definedName>
    <definedName name="v" localSheetId="8">#REF!</definedName>
    <definedName name="v">#REF!</definedName>
    <definedName name="Val_Cont_Celdas" localSheetId="2">'3. INDICADORES'!Val_Cont_Celdas</definedName>
    <definedName name="Val_Cont_Celdas" localSheetId="8">#N/A</definedName>
    <definedName name="Val_Cont_Celdas">'3. INDICADORES'!Val_Cont_Celdas</definedName>
    <definedName name="Valor" localSheetId="8">#REF!</definedName>
    <definedName name="Valor">#REF!</definedName>
    <definedName name="W" localSheetId="8">#REF!</definedName>
    <definedName name="W">#REF!</definedName>
    <definedName name="wrn.DetallexDEP." localSheetId="2" hidden="1">{"DetallexDep",#N/A,FALSE,"Giovanna (x DEPT)"}</definedName>
    <definedName name="wrn.DetallexDEP." hidden="1">{"DetallexDep",#N/A,FALSE,"Giovanna (x DEPT)"}</definedName>
    <definedName name="X58BASE" localSheetId="8">#REF!</definedName>
    <definedName name="X58BASE">#REF!</definedName>
    <definedName name="X58CODIGO" localSheetId="8">#REF!</definedName>
    <definedName name="X58CODIGO">#REF!</definedName>
    <definedName name="X58ESTADO" localSheetId="8">#REF!</definedName>
    <definedName name="X58ESTADO">#REF!</definedName>
    <definedName name="X58FECHA" localSheetId="8">#REF!</definedName>
    <definedName name="X58FECHA">#REF!</definedName>
    <definedName name="X58FLAGMON" localSheetId="8">#REF!</definedName>
    <definedName name="X58FLAGMON">#REF!</definedName>
    <definedName name="X58IDENT" localSheetId="8">#REF!</definedName>
    <definedName name="X58IDENT">#REF!</definedName>
    <definedName name="X58IGV" localSheetId="8">#REF!</definedName>
    <definedName name="X58IGV">#REF!</definedName>
    <definedName name="X58NORDEN" localSheetId="8">#REF!</definedName>
    <definedName name="X58NORDEN">#REF!</definedName>
    <definedName name="X58NROREG" localSheetId="8">#REF!</definedName>
    <definedName name="X58NROREG">#REF!</definedName>
    <definedName name="X58NUMERO" localSheetId="8">#REF!</definedName>
    <definedName name="X58NUMERO">#REF!</definedName>
    <definedName name="X58PERIODO" localSheetId="8">#REF!</definedName>
    <definedName name="X58PERIODO">#REF!</definedName>
    <definedName name="X58SERIE" localSheetId="8">#REF!</definedName>
    <definedName name="X58SERIE">#REF!</definedName>
    <definedName name="X58TIPO" localSheetId="8">#REF!</definedName>
    <definedName name="X58TIPO">#REF!</definedName>
    <definedName name="xsf" localSheetId="2">'3. INDICADORES'!xsf</definedName>
    <definedName name="xsf" localSheetId="8">#N/A</definedName>
    <definedName name="xsf">'3. INDICADORES'!xsf</definedName>
    <definedName name="xx" localSheetId="8">#REF!</definedName>
    <definedName name="xx">#REF!</definedName>
  </definedNames>
  <calcPr calcId="191029"/>
  <pivotCaches>
    <pivotCache cacheId="0" r:id="rId24"/>
    <pivotCache cacheId="1" r:id="rId25"/>
    <pivotCache cacheId="2" r:id="rId26"/>
    <pivotCache cacheId="3" r:id="rId27"/>
    <pivotCache cacheId="12" r:id="rId28"/>
    <pivotCache cacheId="5" r:id="rId29"/>
    <pivotCache cacheId="6" r:id="rId30"/>
    <pivotCache cacheId="7" r:id="rId31"/>
    <pivotCache cacheId="8" r:id="rId32"/>
  </pivotCaches>
  <extLst>
    <ext xmlns:x14="http://schemas.microsoft.com/office/spreadsheetml/2009/9/main" uri="{BBE1A952-AA13-448e-AADC-164F8A28A991}">
      <x14:slicerCaches>
        <x14:slicerCache r:id="rId33"/>
        <x14:slicerCache r:id="rId34"/>
        <x14:slicerCache r:id="rId35"/>
        <x14:slicerCache r:id="rId36"/>
        <x14:slicerCache r:id="rId37"/>
        <x14:slicerCache r:id="rId3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3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345" i="1" l="1"/>
  <c r="G1345" i="1"/>
  <c r="F1346" i="1"/>
  <c r="G1346" i="1"/>
  <c r="F1347" i="1"/>
  <c r="G1347" i="1"/>
  <c r="F1348" i="1"/>
  <c r="G1348" i="1"/>
  <c r="F1349" i="1"/>
  <c r="G1349" i="1"/>
  <c r="F1350" i="1"/>
  <c r="G1350" i="1"/>
  <c r="F1351" i="1"/>
  <c r="G1351" i="1"/>
  <c r="F1352" i="1"/>
  <c r="G1352" i="1"/>
  <c r="F1353" i="1"/>
  <c r="G1353" i="1"/>
  <c r="F1354" i="1"/>
  <c r="G1354" i="1"/>
  <c r="F1355" i="1"/>
  <c r="G1355" i="1"/>
  <c r="F1356" i="1"/>
  <c r="G1356" i="1"/>
  <c r="F1357" i="1"/>
  <c r="G1357" i="1"/>
  <c r="F1358" i="1"/>
  <c r="G1358" i="1"/>
  <c r="F1359" i="1"/>
  <c r="G1359" i="1"/>
  <c r="F1360" i="1"/>
  <c r="G1360" i="1"/>
  <c r="F1361" i="1"/>
  <c r="G1361" i="1"/>
  <c r="F1362" i="1"/>
  <c r="G1362" i="1"/>
  <c r="F1363" i="1"/>
  <c r="G1363" i="1"/>
  <c r="F1364" i="1"/>
  <c r="G1364" i="1"/>
  <c r="F1365" i="1"/>
  <c r="G1365" i="1"/>
  <c r="F1366" i="1"/>
  <c r="G1366" i="1"/>
  <c r="F1367" i="1"/>
  <c r="G1367" i="1"/>
  <c r="F1368" i="1"/>
  <c r="G1368" i="1"/>
  <c r="F1369" i="1"/>
  <c r="G1369" i="1"/>
  <c r="F1370" i="1"/>
  <c r="G1370" i="1"/>
  <c r="F1371" i="1"/>
  <c r="G1371" i="1"/>
  <c r="F1372" i="1"/>
  <c r="G1372" i="1"/>
  <c r="F1373" i="1"/>
  <c r="G1373" i="1"/>
  <c r="F1374" i="1"/>
  <c r="G1374" i="1"/>
  <c r="F1375" i="1"/>
  <c r="G1375" i="1"/>
  <c r="F1376" i="1"/>
  <c r="G1376" i="1"/>
  <c r="F1377" i="1"/>
  <c r="G1377" i="1"/>
  <c r="F1378" i="1"/>
  <c r="G1378" i="1"/>
  <c r="F1379" i="1"/>
  <c r="G1379" i="1"/>
  <c r="F1380" i="1"/>
  <c r="G1380" i="1"/>
  <c r="F1381" i="1"/>
  <c r="G1381" i="1"/>
  <c r="F1382" i="1"/>
  <c r="G1382" i="1"/>
  <c r="F1383" i="1"/>
  <c r="G1383" i="1"/>
  <c r="F1384" i="1"/>
  <c r="G1384" i="1"/>
  <c r="F1385" i="1"/>
  <c r="G1385" i="1"/>
  <c r="F1386" i="1"/>
  <c r="G1386" i="1"/>
  <c r="F1387" i="1"/>
  <c r="G1387" i="1"/>
  <c r="F1388" i="1"/>
  <c r="G1388" i="1"/>
  <c r="F1389" i="1"/>
  <c r="G1389" i="1"/>
  <c r="F1390" i="1"/>
  <c r="G1390" i="1"/>
  <c r="F1391" i="1"/>
  <c r="G1391" i="1"/>
  <c r="F1392" i="1"/>
  <c r="G1392" i="1"/>
  <c r="F1393" i="1"/>
  <c r="G1393" i="1"/>
  <c r="F1394" i="1"/>
  <c r="G1394" i="1"/>
  <c r="F1395" i="1"/>
  <c r="G1395" i="1"/>
  <c r="F1396" i="1"/>
  <c r="G1396" i="1"/>
  <c r="F1397" i="1"/>
  <c r="G1397" i="1"/>
  <c r="F1398" i="1"/>
  <c r="G1398" i="1"/>
  <c r="F1399" i="1"/>
  <c r="G1399" i="1"/>
  <c r="G1344" i="1"/>
  <c r="F1344" i="1"/>
  <c r="U1325" i="1"/>
  <c r="AJ6" i="12"/>
  <c r="AJ2" i="12"/>
  <c r="AJ7" i="12"/>
  <c r="AJ5" i="12"/>
  <c r="AI10" i="12"/>
  <c r="AJ8" i="12"/>
  <c r="AJ4" i="12"/>
  <c r="AI9" i="12"/>
  <c r="AJ3" i="12"/>
  <c r="N67" i="7"/>
  <c r="N68" i="7" s="1"/>
  <c r="AK3" i="12" l="1"/>
  <c r="AK4" i="12"/>
  <c r="AK8" i="12"/>
  <c r="AK5" i="12"/>
  <c r="AK7" i="12"/>
  <c r="AK2" i="12"/>
  <c r="AK6" i="12"/>
  <c r="K37" i="21"/>
  <c r="H37" i="21"/>
  <c r="F37" i="21"/>
  <c r="U26" i="21"/>
  <c r="U28" i="21" s="1"/>
  <c r="R26" i="21"/>
  <c r="R28" i="21" s="1"/>
  <c r="P26" i="21"/>
  <c r="P28" i="21" s="1"/>
  <c r="O26" i="21"/>
  <c r="O28" i="21" s="1"/>
  <c r="N26" i="21"/>
  <c r="N28" i="21" s="1"/>
  <c r="F26" i="21"/>
  <c r="F28" i="21" s="1"/>
  <c r="H21" i="21"/>
  <c r="H33" i="21" s="1"/>
  <c r="F21" i="21"/>
  <c r="F33" i="21" s="1"/>
  <c r="AJ20" i="21"/>
  <c r="AJ10" i="21"/>
  <c r="H25" i="21"/>
  <c r="I8" i="21"/>
  <c r="I10" i="21"/>
  <c r="K22" i="21"/>
  <c r="K27" i="21"/>
  <c r="K25" i="21"/>
  <c r="H24" i="21"/>
  <c r="N12" i="21"/>
  <c r="H22" i="21"/>
  <c r="L10" i="21"/>
  <c r="L9" i="21"/>
  <c r="I9" i="21"/>
  <c r="K31" i="21"/>
  <c r="K24" i="21"/>
  <c r="H30" i="21"/>
  <c r="H31" i="21"/>
  <c r="N11" i="21"/>
  <c r="K23" i="21"/>
  <c r="L8" i="21"/>
  <c r="H23" i="21"/>
  <c r="H27" i="21"/>
  <c r="K30" i="21"/>
  <c r="L18" i="21"/>
  <c r="D18" i="21"/>
  <c r="T18" i="21"/>
  <c r="H26" i="21" l="1"/>
  <c r="H28" i="21" s="1"/>
  <c r="K26" i="21"/>
  <c r="K28" i="21" s="1"/>
  <c r="AC73" i="16" l="1"/>
  <c r="U27" i="1" l="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6" i="1"/>
  <c r="U1327" i="1"/>
  <c r="U1328" i="1"/>
  <c r="U1329" i="1"/>
  <c r="U1330" i="1"/>
  <c r="U1331" i="1"/>
  <c r="U1332" i="1"/>
  <c r="U1333" i="1"/>
  <c r="U1334" i="1"/>
  <c r="U1335" i="1"/>
  <c r="U1336" i="1"/>
  <c r="U1337" i="1"/>
  <c r="U1338" i="1"/>
  <c r="U1339" i="1"/>
  <c r="U1340" i="1"/>
  <c r="U1341" i="1"/>
  <c r="U1342" i="1"/>
  <c r="U1343" i="1"/>
  <c r="U26" i="1"/>
  <c r="AH8" i="12"/>
  <c r="AH9" i="12"/>
  <c r="AH10" i="12"/>
  <c r="AH7" i="12"/>
  <c r="AH3" i="12"/>
  <c r="AH4" i="12"/>
  <c r="AH5" i="12"/>
  <c r="AH6" i="12"/>
  <c r="AH2" i="12"/>
  <c r="S1329" i="1"/>
  <c r="U26" i="14"/>
  <c r="U28" i="14" s="1"/>
  <c r="R26" i="14"/>
  <c r="R28" i="14" s="1"/>
  <c r="P26" i="14"/>
  <c r="P28" i="14" s="1"/>
  <c r="O26" i="14"/>
  <c r="O28" i="14" s="1"/>
  <c r="N26" i="14"/>
  <c r="N28" i="14" s="1"/>
  <c r="U3" i="1"/>
  <c r="U4" i="1"/>
  <c r="U5" i="1"/>
  <c r="U6" i="1"/>
  <c r="U7" i="1"/>
  <c r="U8" i="1"/>
  <c r="U9" i="1"/>
  <c r="U10" i="1"/>
  <c r="U11" i="1"/>
  <c r="U12" i="1"/>
  <c r="U13" i="1"/>
  <c r="U14" i="1"/>
  <c r="U15" i="1"/>
  <c r="U16" i="1"/>
  <c r="U17" i="1"/>
  <c r="U18" i="1"/>
  <c r="U19" i="1"/>
  <c r="U20" i="1"/>
  <c r="U21" i="1"/>
  <c r="U22" i="1"/>
  <c r="U23" i="1"/>
  <c r="U24" i="1"/>
  <c r="U25" i="1"/>
  <c r="U2" i="1"/>
  <c r="AJ20" i="14"/>
  <c r="AG79" i="16"/>
  <c r="AH76" i="16"/>
  <c r="AG76" i="16"/>
  <c r="AH75" i="16"/>
  <c r="AG75" i="16"/>
  <c r="AJ10" i="14"/>
  <c r="AH73" i="16"/>
  <c r="T1018" i="1"/>
  <c r="P74" i="16"/>
  <c r="P71" i="16"/>
  <c r="AE74" i="16"/>
  <c r="AB74" i="16"/>
  <c r="Z74" i="16"/>
  <c r="X74" i="16"/>
  <c r="V74" i="16"/>
  <c r="N74" i="16"/>
  <c r="L74" i="16"/>
  <c r="J74" i="16"/>
  <c r="H74" i="16"/>
  <c r="T73" i="16"/>
  <c r="R73" i="16"/>
  <c r="AQ73" i="16" s="1"/>
  <c r="T72" i="16"/>
  <c r="AO72" i="16" s="1"/>
  <c r="R72" i="16"/>
  <c r="AQ72" i="16" s="1"/>
  <c r="AG72" i="16"/>
  <c r="AH72" i="16"/>
  <c r="AG73" i="16"/>
  <c r="AH70" i="16"/>
  <c r="AG70" i="16"/>
  <c r="AH69" i="16"/>
  <c r="AG69" i="16"/>
  <c r="AI69" i="16" s="1"/>
  <c r="E63" i="16"/>
  <c r="E64" i="16"/>
  <c r="AB67" i="16"/>
  <c r="Z59" i="16"/>
  <c r="AC66" i="16"/>
  <c r="AC68" i="16" s="1"/>
  <c r="AB66" i="16"/>
  <c r="AH61" i="16"/>
  <c r="AH60" i="16"/>
  <c r="AH58" i="16"/>
  <c r="AH57" i="16"/>
  <c r="AH55" i="16"/>
  <c r="AH54" i="16"/>
  <c r="AH52" i="16"/>
  <c r="AH51" i="16"/>
  <c r="AH49" i="16"/>
  <c r="AH48" i="16"/>
  <c r="AH46" i="16"/>
  <c r="AH45" i="16"/>
  <c r="AH43" i="16"/>
  <c r="AH42" i="16"/>
  <c r="AH40" i="16"/>
  <c r="AH39" i="16"/>
  <c r="AH37" i="16"/>
  <c r="AH36" i="16"/>
  <c r="AH34" i="16"/>
  <c r="AH33" i="16"/>
  <c r="AH31" i="16"/>
  <c r="AH30" i="16"/>
  <c r="AH28" i="16"/>
  <c r="AH27" i="16"/>
  <c r="AH25" i="16"/>
  <c r="AH24" i="16"/>
  <c r="AH22" i="16"/>
  <c r="AH21" i="16"/>
  <c r="AH19" i="16"/>
  <c r="AH18" i="16"/>
  <c r="AH16" i="16"/>
  <c r="AH15" i="16"/>
  <c r="AH13" i="16"/>
  <c r="AH12" i="16"/>
  <c r="AH10" i="16"/>
  <c r="AH9" i="16"/>
  <c r="AG61" i="16"/>
  <c r="AI61" i="16" s="1"/>
  <c r="AG60" i="16"/>
  <c r="AG58" i="16"/>
  <c r="AG57" i="16"/>
  <c r="AI57" i="16" s="1"/>
  <c r="AG55" i="16"/>
  <c r="AG54" i="16"/>
  <c r="AI54" i="16" s="1"/>
  <c r="AG52" i="16"/>
  <c r="AG51" i="16"/>
  <c r="AG49" i="16"/>
  <c r="AI49" i="16" s="1"/>
  <c r="AG48" i="16"/>
  <c r="AG46" i="16"/>
  <c r="AI46" i="16" s="1"/>
  <c r="AG45" i="16"/>
  <c r="AG43" i="16"/>
  <c r="AG42" i="16"/>
  <c r="AI42" i="16" s="1"/>
  <c r="AG40" i="16"/>
  <c r="AI40" i="16" s="1"/>
  <c r="AG39" i="16"/>
  <c r="AI39" i="16" s="1"/>
  <c r="AG37" i="16"/>
  <c r="AI37" i="16" s="1"/>
  <c r="AG36" i="16"/>
  <c r="AG34" i="16"/>
  <c r="AI34" i="16" s="1"/>
  <c r="AG33" i="16"/>
  <c r="AG31" i="16"/>
  <c r="AG30" i="16"/>
  <c r="AI30" i="16" s="1"/>
  <c r="AG28" i="16"/>
  <c r="AI28" i="16" s="1"/>
  <c r="AG27" i="16"/>
  <c r="AI27" i="16" s="1"/>
  <c r="AG25" i="16"/>
  <c r="AI25" i="16" s="1"/>
  <c r="AG24" i="16"/>
  <c r="AG22" i="16"/>
  <c r="AG21" i="16"/>
  <c r="AI21" i="16" s="1"/>
  <c r="AG19" i="16"/>
  <c r="AG18" i="16"/>
  <c r="AI18" i="16" s="1"/>
  <c r="AG16" i="16"/>
  <c r="AI16" i="16" s="1"/>
  <c r="AG15" i="16"/>
  <c r="AI15" i="16" s="1"/>
  <c r="AG13" i="16"/>
  <c r="AG12" i="16"/>
  <c r="AI12" i="16" s="1"/>
  <c r="AG10" i="16"/>
  <c r="AG9" i="16"/>
  <c r="C77" i="16"/>
  <c r="C74" i="16"/>
  <c r="C71" i="16"/>
  <c r="C62" i="16"/>
  <c r="C59" i="16"/>
  <c r="C56" i="16"/>
  <c r="C53" i="16"/>
  <c r="C50" i="16"/>
  <c r="C47" i="16"/>
  <c r="D46" i="16"/>
  <c r="D49" i="16" s="1"/>
  <c r="D45" i="16"/>
  <c r="D48" i="16" s="1"/>
  <c r="C44" i="16"/>
  <c r="C41" i="16"/>
  <c r="C38" i="16"/>
  <c r="C35" i="16"/>
  <c r="C32" i="16"/>
  <c r="C29" i="16"/>
  <c r="C26" i="16"/>
  <c r="C23" i="16"/>
  <c r="C20" i="16"/>
  <c r="C17" i="16"/>
  <c r="C14" i="16"/>
  <c r="C11" i="16"/>
  <c r="D10" i="16"/>
  <c r="D13" i="16" s="1"/>
  <c r="D9" i="16"/>
  <c r="D12" i="16" s="1"/>
  <c r="AI13" i="16"/>
  <c r="AI60" i="16"/>
  <c r="AI51" i="16"/>
  <c r="AI33" i="16"/>
  <c r="AI45" i="16"/>
  <c r="C65" i="16"/>
  <c r="D11" i="16"/>
  <c r="AG66" i="16"/>
  <c r="C68" i="16"/>
  <c r="AG67" i="16"/>
  <c r="H63" i="16"/>
  <c r="AE64" i="16"/>
  <c r="AH64" i="16"/>
  <c r="Z64" i="16"/>
  <c r="X64" i="16"/>
  <c r="V64" i="16"/>
  <c r="P64" i="16"/>
  <c r="N64" i="16"/>
  <c r="L64" i="16"/>
  <c r="J64" i="16"/>
  <c r="H64" i="16"/>
  <c r="AE63" i="16"/>
  <c r="AC63" i="16"/>
  <c r="AC65" i="16" s="1"/>
  <c r="AB63" i="16"/>
  <c r="AB65" i="16" s="1"/>
  <c r="Z63" i="16"/>
  <c r="X63" i="16"/>
  <c r="V63" i="16"/>
  <c r="P63" i="16"/>
  <c r="N63" i="16"/>
  <c r="L63" i="16"/>
  <c r="J63" i="16"/>
  <c r="H65" i="16"/>
  <c r="AE80" i="16"/>
  <c r="AC80" i="16"/>
  <c r="AB80" i="16"/>
  <c r="Z80" i="16"/>
  <c r="X80" i="16"/>
  <c r="V80" i="16"/>
  <c r="N80" i="16"/>
  <c r="L80" i="16"/>
  <c r="J80" i="16"/>
  <c r="H80" i="16"/>
  <c r="G80" i="16"/>
  <c r="T79" i="16"/>
  <c r="R79" i="16"/>
  <c r="T78" i="16"/>
  <c r="AM78" i="16" s="1"/>
  <c r="R78" i="16"/>
  <c r="AQ78" i="16" s="1"/>
  <c r="AE77" i="16"/>
  <c r="AC77" i="16"/>
  <c r="AB77" i="16"/>
  <c r="AH77" i="16" s="1"/>
  <c r="Z77" i="16"/>
  <c r="X77" i="16"/>
  <c r="V77" i="16"/>
  <c r="N77" i="16"/>
  <c r="L77" i="16"/>
  <c r="J77" i="16"/>
  <c r="H77" i="16"/>
  <c r="AG77" i="16" s="1"/>
  <c r="G77" i="16"/>
  <c r="T76" i="16"/>
  <c r="R76" i="16"/>
  <c r="AQ76" i="16" s="1"/>
  <c r="T75" i="16"/>
  <c r="AM75" i="16" s="1"/>
  <c r="R75" i="16"/>
  <c r="AQ75" i="16" s="1"/>
  <c r="G74" i="16"/>
  <c r="AE71" i="16"/>
  <c r="AC71" i="16"/>
  <c r="AB71" i="16"/>
  <c r="Z71" i="16"/>
  <c r="X71" i="16"/>
  <c r="V71" i="16"/>
  <c r="N71" i="16"/>
  <c r="L71" i="16"/>
  <c r="J71" i="16"/>
  <c r="H71" i="16"/>
  <c r="G71" i="16"/>
  <c r="T70" i="16"/>
  <c r="AM70" i="16" s="1"/>
  <c r="R70" i="16"/>
  <c r="AQ70" i="16" s="1"/>
  <c r="T69" i="16"/>
  <c r="R69" i="16"/>
  <c r="AQ69" i="16" s="1"/>
  <c r="AE68" i="16"/>
  <c r="Z68" i="16"/>
  <c r="X68" i="16"/>
  <c r="V68" i="16"/>
  <c r="N68" i="16"/>
  <c r="L68" i="16"/>
  <c r="J68" i="16"/>
  <c r="H68" i="16"/>
  <c r="G68" i="16"/>
  <c r="T67" i="16"/>
  <c r="AM67" i="16" s="1"/>
  <c r="R67" i="16"/>
  <c r="T66" i="16"/>
  <c r="R66" i="16"/>
  <c r="AQ66" i="16" s="1"/>
  <c r="G65" i="16"/>
  <c r="AE62" i="16"/>
  <c r="AC62" i="16"/>
  <c r="AB62" i="16"/>
  <c r="Z62" i="16"/>
  <c r="X62" i="16"/>
  <c r="V62" i="16"/>
  <c r="P62" i="16"/>
  <c r="N62" i="16"/>
  <c r="L62" i="16"/>
  <c r="J62" i="16"/>
  <c r="H62" i="16"/>
  <c r="G62" i="16"/>
  <c r="E62" i="16"/>
  <c r="T61" i="16"/>
  <c r="R61" i="16"/>
  <c r="AQ61" i="16" s="1"/>
  <c r="T60" i="16"/>
  <c r="R60" i="16"/>
  <c r="R62" i="16" s="1"/>
  <c r="AQ62" i="16" s="1"/>
  <c r="AE59" i="16"/>
  <c r="AC59" i="16"/>
  <c r="AB59" i="16"/>
  <c r="X59" i="16"/>
  <c r="V59" i="16"/>
  <c r="P59" i="16"/>
  <c r="N59" i="16"/>
  <c r="L59" i="16"/>
  <c r="J59" i="16"/>
  <c r="H59" i="16"/>
  <c r="G59" i="16"/>
  <c r="E59" i="16"/>
  <c r="T58" i="16"/>
  <c r="R58" i="16"/>
  <c r="AQ58" i="16" s="1"/>
  <c r="T57" i="16"/>
  <c r="R57" i="16"/>
  <c r="R59" i="16" s="1"/>
  <c r="AQ59" i="16" s="1"/>
  <c r="Q57" i="16"/>
  <c r="Q60" i="16" s="1"/>
  <c r="AE56" i="16"/>
  <c r="AC56" i="16"/>
  <c r="AB56" i="16"/>
  <c r="Z56" i="16"/>
  <c r="X56" i="16"/>
  <c r="V56" i="16"/>
  <c r="N56" i="16"/>
  <c r="L56" i="16"/>
  <c r="J56" i="16"/>
  <c r="H56" i="16"/>
  <c r="G56" i="16"/>
  <c r="E56" i="16"/>
  <c r="T55" i="16"/>
  <c r="AM55" i="16" s="1"/>
  <c r="R55" i="16"/>
  <c r="AQ55" i="16" s="1"/>
  <c r="T54" i="16"/>
  <c r="R54" i="16"/>
  <c r="AQ54" i="16" s="1"/>
  <c r="AE53" i="16"/>
  <c r="AC53" i="16"/>
  <c r="AB53" i="16"/>
  <c r="Z53" i="16"/>
  <c r="X53" i="16"/>
  <c r="V53" i="16"/>
  <c r="N53" i="16"/>
  <c r="L53" i="16"/>
  <c r="J53" i="16"/>
  <c r="H53" i="16"/>
  <c r="G53" i="16"/>
  <c r="E53" i="16"/>
  <c r="T52" i="16"/>
  <c r="R52" i="16"/>
  <c r="AQ52" i="16" s="1"/>
  <c r="T51" i="16"/>
  <c r="AM51" i="16" s="1"/>
  <c r="R51" i="16"/>
  <c r="AE50" i="16"/>
  <c r="AC50" i="16"/>
  <c r="AB50" i="16"/>
  <c r="Z50" i="16"/>
  <c r="X50" i="16"/>
  <c r="V50" i="16"/>
  <c r="P50" i="16"/>
  <c r="N50" i="16"/>
  <c r="L50" i="16"/>
  <c r="J50" i="16"/>
  <c r="H50" i="16"/>
  <c r="G50" i="16"/>
  <c r="E50" i="16"/>
  <c r="T49" i="16"/>
  <c r="R49" i="16"/>
  <c r="AQ49" i="16" s="1"/>
  <c r="T48" i="16"/>
  <c r="R48" i="16"/>
  <c r="R50" i="16" s="1"/>
  <c r="AE47" i="16"/>
  <c r="AC47" i="16"/>
  <c r="AB47" i="16"/>
  <c r="Z47" i="16"/>
  <c r="X47" i="16"/>
  <c r="V47" i="16"/>
  <c r="P47" i="16"/>
  <c r="N47" i="16"/>
  <c r="L47" i="16"/>
  <c r="J47" i="16"/>
  <c r="H47" i="16"/>
  <c r="G47" i="16"/>
  <c r="E47" i="16"/>
  <c r="AT47" i="16" s="1"/>
  <c r="AF46" i="16"/>
  <c r="AF49" i="16" s="1"/>
  <c r="AF52" i="16" s="1"/>
  <c r="AF55" i="16" s="1"/>
  <c r="AF58" i="16" s="1"/>
  <c r="AF61" i="16" s="1"/>
  <c r="AD46" i="16"/>
  <c r="AA46" i="16"/>
  <c r="AA49" i="16" s="1"/>
  <c r="AA52" i="16" s="1"/>
  <c r="AA55" i="16" s="1"/>
  <c r="AA58" i="16" s="1"/>
  <c r="AA61" i="16" s="1"/>
  <c r="Y46" i="16"/>
  <c r="Y49" i="16" s="1"/>
  <c r="Y52" i="16" s="1"/>
  <c r="Y55" i="16" s="1"/>
  <c r="Y58" i="16" s="1"/>
  <c r="Y61" i="16" s="1"/>
  <c r="W46" i="16"/>
  <c r="W49" i="16" s="1"/>
  <c r="W52" i="16" s="1"/>
  <c r="W55" i="16" s="1"/>
  <c r="W58" i="16" s="1"/>
  <c r="W61" i="16" s="1"/>
  <c r="T46" i="16"/>
  <c r="R46" i="16"/>
  <c r="AQ46" i="16" s="1"/>
  <c r="Q46" i="16"/>
  <c r="Q47" i="16" s="1"/>
  <c r="O46" i="16"/>
  <c r="O49" i="16" s="1"/>
  <c r="O52" i="16" s="1"/>
  <c r="O55" i="16" s="1"/>
  <c r="O58" i="16" s="1"/>
  <c r="O61" i="16" s="1"/>
  <c r="M46" i="16"/>
  <c r="M49" i="16" s="1"/>
  <c r="M52" i="16" s="1"/>
  <c r="M55" i="16" s="1"/>
  <c r="M58" i="16" s="1"/>
  <c r="M61" i="16" s="1"/>
  <c r="K46" i="16"/>
  <c r="K49" i="16" s="1"/>
  <c r="K52" i="16" s="1"/>
  <c r="K55" i="16" s="1"/>
  <c r="K58" i="16" s="1"/>
  <c r="K61" i="16" s="1"/>
  <c r="I46" i="16"/>
  <c r="F46" i="16"/>
  <c r="AF45" i="16"/>
  <c r="AF47" i="16" s="1"/>
  <c r="AD45" i="16"/>
  <c r="AA45" i="16"/>
  <c r="AA48" i="16" s="1"/>
  <c r="Y45" i="16"/>
  <c r="W45" i="16"/>
  <c r="W48" i="16" s="1"/>
  <c r="T45" i="16"/>
  <c r="AM45" i="16" s="1"/>
  <c r="R45" i="16"/>
  <c r="O45" i="16"/>
  <c r="O47" i="16" s="1"/>
  <c r="M45" i="16"/>
  <c r="M48" i="16" s="1"/>
  <c r="M51" i="16" s="1"/>
  <c r="K45" i="16"/>
  <c r="I45" i="16"/>
  <c r="F45" i="16"/>
  <c r="F48" i="16" s="1"/>
  <c r="F51" i="16" s="1"/>
  <c r="AE44" i="16"/>
  <c r="AC44" i="16"/>
  <c r="AB44" i="16"/>
  <c r="Z44" i="16"/>
  <c r="V44" i="16"/>
  <c r="P44" i="16"/>
  <c r="N44" i="16"/>
  <c r="L44" i="16"/>
  <c r="J44" i="16"/>
  <c r="AG44" i="16" s="1"/>
  <c r="H44" i="16"/>
  <c r="G44" i="16"/>
  <c r="E44" i="16"/>
  <c r="T43" i="16"/>
  <c r="AM43" i="16" s="1"/>
  <c r="R43" i="16"/>
  <c r="AQ43" i="16"/>
  <c r="T42" i="16"/>
  <c r="AM42" i="16" s="1"/>
  <c r="R42" i="16"/>
  <c r="AE41" i="16"/>
  <c r="AC41" i="16"/>
  <c r="AH41" i="16" s="1"/>
  <c r="AB41" i="16"/>
  <c r="Z41" i="16"/>
  <c r="X41" i="16"/>
  <c r="X42" i="16" s="1"/>
  <c r="V41" i="16"/>
  <c r="P41" i="16"/>
  <c r="N41" i="16"/>
  <c r="L41" i="16"/>
  <c r="J41" i="16"/>
  <c r="H41" i="16"/>
  <c r="G41" i="16"/>
  <c r="E41" i="16"/>
  <c r="T40" i="16"/>
  <c r="AO46" i="16" s="1"/>
  <c r="R40" i="16"/>
  <c r="AQ40" i="16" s="1"/>
  <c r="T39" i="16"/>
  <c r="R39" i="16"/>
  <c r="AQ39" i="16" s="1"/>
  <c r="AE38" i="16"/>
  <c r="AC38" i="16"/>
  <c r="AB38" i="16"/>
  <c r="Z38" i="16"/>
  <c r="X38" i="16"/>
  <c r="V38" i="16"/>
  <c r="P38" i="16"/>
  <c r="N38" i="16"/>
  <c r="L38" i="16"/>
  <c r="J38" i="16"/>
  <c r="AG38" i="16" s="1"/>
  <c r="H38" i="16"/>
  <c r="G38" i="16"/>
  <c r="E38" i="16"/>
  <c r="T37" i="16"/>
  <c r="R37" i="16"/>
  <c r="AQ37" i="16" s="1"/>
  <c r="T36" i="16"/>
  <c r="R36" i="16"/>
  <c r="AQ36" i="16" s="1"/>
  <c r="AE35" i="16"/>
  <c r="AC35" i="16"/>
  <c r="AB35" i="16"/>
  <c r="Z35" i="16"/>
  <c r="X35" i="16"/>
  <c r="V35" i="16"/>
  <c r="P35" i="16"/>
  <c r="N35" i="16"/>
  <c r="L35" i="16"/>
  <c r="J35" i="16"/>
  <c r="H35" i="16"/>
  <c r="G35" i="16"/>
  <c r="E35" i="16"/>
  <c r="T34" i="16"/>
  <c r="R34" i="16"/>
  <c r="AQ34" i="16" s="1"/>
  <c r="T33" i="16"/>
  <c r="R33" i="16"/>
  <c r="AE32" i="16"/>
  <c r="AC32" i="16"/>
  <c r="AB32" i="16"/>
  <c r="AH32" i="16" s="1"/>
  <c r="Z32" i="16"/>
  <c r="X32" i="16"/>
  <c r="V32" i="16"/>
  <c r="P32" i="16"/>
  <c r="N32" i="16"/>
  <c r="L32" i="16"/>
  <c r="J32" i="16"/>
  <c r="H32" i="16"/>
  <c r="AG32" i="16" s="1"/>
  <c r="AI32" i="16" s="1"/>
  <c r="G32" i="16"/>
  <c r="E32" i="16"/>
  <c r="T31" i="16"/>
  <c r="AM31" i="16" s="1"/>
  <c r="R31" i="16"/>
  <c r="T30" i="16"/>
  <c r="R30" i="16"/>
  <c r="AE29" i="16"/>
  <c r="AC29" i="16"/>
  <c r="AH29" i="16" s="1"/>
  <c r="AB29" i="16"/>
  <c r="Z29" i="16"/>
  <c r="X29" i="16"/>
  <c r="V29" i="16"/>
  <c r="P29" i="16"/>
  <c r="N29" i="16"/>
  <c r="L29" i="16"/>
  <c r="J29" i="16"/>
  <c r="AG29" i="16" s="1"/>
  <c r="H29" i="16"/>
  <c r="G29" i="16"/>
  <c r="E29" i="16"/>
  <c r="T28" i="16"/>
  <c r="R28" i="16"/>
  <c r="AQ28" i="16" s="1"/>
  <c r="T27" i="16"/>
  <c r="R27" i="16"/>
  <c r="AE26" i="16"/>
  <c r="AC26" i="16"/>
  <c r="AB26" i="16"/>
  <c r="Z26" i="16"/>
  <c r="X26" i="16"/>
  <c r="V26" i="16"/>
  <c r="P26" i="16"/>
  <c r="N26" i="16"/>
  <c r="L26" i="16"/>
  <c r="J26" i="16"/>
  <c r="H26" i="16"/>
  <c r="G26" i="16"/>
  <c r="E26" i="16"/>
  <c r="T25" i="16"/>
  <c r="AP52" i="16" s="1"/>
  <c r="R25" i="16"/>
  <c r="AQ25" i="16" s="1"/>
  <c r="T24" i="16"/>
  <c r="R24" i="16"/>
  <c r="AQ24" i="16" s="1"/>
  <c r="AE23" i="16"/>
  <c r="AC23" i="16"/>
  <c r="AB23" i="16"/>
  <c r="Z23" i="16"/>
  <c r="X23" i="16"/>
  <c r="V23" i="16"/>
  <c r="P23" i="16"/>
  <c r="N23" i="16"/>
  <c r="L23" i="16"/>
  <c r="J23" i="16"/>
  <c r="H23" i="16"/>
  <c r="G23" i="16"/>
  <c r="E23" i="16"/>
  <c r="AW56" i="16" s="1"/>
  <c r="T22" i="16"/>
  <c r="R22" i="16"/>
  <c r="AQ22" i="16" s="1"/>
  <c r="T21" i="16"/>
  <c r="AM21" i="16" s="1"/>
  <c r="R21" i="16"/>
  <c r="AQ21" i="16" s="1"/>
  <c r="AE20" i="16"/>
  <c r="AC20" i="16"/>
  <c r="AB20" i="16"/>
  <c r="Z20" i="16"/>
  <c r="X20" i="16"/>
  <c r="V20" i="16"/>
  <c r="P20" i="16"/>
  <c r="N20" i="16"/>
  <c r="L20" i="16"/>
  <c r="J20" i="16"/>
  <c r="H20" i="16"/>
  <c r="G20" i="16"/>
  <c r="E20" i="16"/>
  <c r="T19" i="16"/>
  <c r="R19" i="16"/>
  <c r="AQ19" i="16" s="1"/>
  <c r="T18" i="16"/>
  <c r="R18" i="16"/>
  <c r="AE17" i="16"/>
  <c r="AC17" i="16"/>
  <c r="AB17" i="16"/>
  <c r="AH17" i="16" s="1"/>
  <c r="Z17" i="16"/>
  <c r="X17" i="16"/>
  <c r="V17" i="16"/>
  <c r="P17" i="16"/>
  <c r="N17" i="16"/>
  <c r="L17" i="16"/>
  <c r="J17" i="16"/>
  <c r="H17" i="16"/>
  <c r="AG17" i="16" s="1"/>
  <c r="G17" i="16"/>
  <c r="E17" i="16"/>
  <c r="T16" i="16"/>
  <c r="R16" i="16"/>
  <c r="AQ16" i="16" s="1"/>
  <c r="T15" i="16"/>
  <c r="R15" i="16"/>
  <c r="AE14" i="16"/>
  <c r="AC14" i="16"/>
  <c r="AB14" i="16"/>
  <c r="Z14" i="16"/>
  <c r="X14" i="16"/>
  <c r="V14" i="16"/>
  <c r="P14" i="16"/>
  <c r="N14" i="16"/>
  <c r="L14" i="16"/>
  <c r="J14" i="16"/>
  <c r="H14" i="16"/>
  <c r="G14" i="16"/>
  <c r="E14" i="16"/>
  <c r="T13" i="16"/>
  <c r="AM13" i="16" s="1"/>
  <c r="R13" i="16"/>
  <c r="AQ13" i="16" s="1"/>
  <c r="T12" i="16"/>
  <c r="R12" i="16"/>
  <c r="AQ12" i="16"/>
  <c r="AE11" i="16"/>
  <c r="AC11" i="16"/>
  <c r="AB11" i="16"/>
  <c r="Z11" i="16"/>
  <c r="X11" i="16"/>
  <c r="V11" i="16"/>
  <c r="P11" i="16"/>
  <c r="N11" i="16"/>
  <c r="L11" i="16"/>
  <c r="J11" i="16"/>
  <c r="H11" i="16"/>
  <c r="G11" i="16"/>
  <c r="E11" i="16"/>
  <c r="AT11" i="16" s="1"/>
  <c r="AP10" i="16"/>
  <c r="AF10" i="16"/>
  <c r="AD10" i="16"/>
  <c r="AK10" i="16" s="1"/>
  <c r="AA10" i="16"/>
  <c r="AA13" i="16" s="1"/>
  <c r="AA16" i="16" s="1"/>
  <c r="Y10" i="16"/>
  <c r="Y13" i="16" s="1"/>
  <c r="Y16" i="16" s="1"/>
  <c r="W10" i="16"/>
  <c r="W13" i="16" s="1"/>
  <c r="T10" i="16"/>
  <c r="AM10" i="16" s="1"/>
  <c r="AO10" i="16"/>
  <c r="R10" i="16"/>
  <c r="Q10" i="16"/>
  <c r="Q13" i="16" s="1"/>
  <c r="Q16" i="16" s="1"/>
  <c r="Q19" i="16" s="1"/>
  <c r="Q22" i="16" s="1"/>
  <c r="Q25" i="16" s="1"/>
  <c r="Q28" i="16" s="1"/>
  <c r="Q31" i="16" s="1"/>
  <c r="Q34" i="16" s="1"/>
  <c r="Q37" i="16" s="1"/>
  <c r="Q40" i="16" s="1"/>
  <c r="Q43" i="16" s="1"/>
  <c r="O10" i="16"/>
  <c r="O13" i="16"/>
  <c r="O16" i="16" s="1"/>
  <c r="M10" i="16"/>
  <c r="M13" i="16" s="1"/>
  <c r="M16" i="16" s="1"/>
  <c r="M19" i="16" s="1"/>
  <c r="M22" i="16" s="1"/>
  <c r="M25" i="16" s="1"/>
  <c r="M28" i="16" s="1"/>
  <c r="M31" i="16" s="1"/>
  <c r="M34" i="16" s="1"/>
  <c r="M37" i="16" s="1"/>
  <c r="M40" i="16" s="1"/>
  <c r="M43" i="16" s="1"/>
  <c r="K10" i="16"/>
  <c r="K13" i="16" s="1"/>
  <c r="I10" i="16"/>
  <c r="F10" i="16"/>
  <c r="F13" i="16" s="1"/>
  <c r="F16" i="16" s="1"/>
  <c r="AF9" i="16"/>
  <c r="AF12" i="16" s="1"/>
  <c r="AF15" i="16" s="1"/>
  <c r="AF18" i="16" s="1"/>
  <c r="AF21" i="16" s="1"/>
  <c r="AF24" i="16" s="1"/>
  <c r="AF27" i="16" s="1"/>
  <c r="AF30" i="16" s="1"/>
  <c r="AD9" i="16"/>
  <c r="AD12" i="16" s="1"/>
  <c r="AA9" i="16"/>
  <c r="AA12" i="16" s="1"/>
  <c r="Y9" i="16"/>
  <c r="Y12" i="16" s="1"/>
  <c r="W9" i="16"/>
  <c r="T9" i="16"/>
  <c r="R9" i="16"/>
  <c r="S9" i="16" s="1"/>
  <c r="Q9" i="16"/>
  <c r="Q12" i="16" s="1"/>
  <c r="Q15" i="16" s="1"/>
  <c r="O9" i="16"/>
  <c r="O11" i="16" s="1"/>
  <c r="O12" i="16"/>
  <c r="O14" i="16" s="1"/>
  <c r="M9" i="16"/>
  <c r="K9" i="16"/>
  <c r="K12" i="16" s="1"/>
  <c r="K15" i="16" s="1"/>
  <c r="K18" i="16" s="1"/>
  <c r="I9" i="16"/>
  <c r="F9" i="16"/>
  <c r="F12" i="16" s="1"/>
  <c r="AO76" i="16"/>
  <c r="AM76" i="16"/>
  <c r="AM69" i="16"/>
  <c r="AO78" i="16"/>
  <c r="AH56" i="16"/>
  <c r="R80" i="16"/>
  <c r="AH71" i="16"/>
  <c r="R77" i="16"/>
  <c r="I11" i="16"/>
  <c r="AD49" i="16"/>
  <c r="AK46" i="16"/>
  <c r="I48" i="16"/>
  <c r="AG35" i="16"/>
  <c r="AQ30" i="16"/>
  <c r="AH38" i="16"/>
  <c r="I13" i="16"/>
  <c r="F11" i="16"/>
  <c r="I49" i="16"/>
  <c r="AG62" i="16"/>
  <c r="AI62" i="16" s="1"/>
  <c r="AH62" i="16"/>
  <c r="T71" i="16"/>
  <c r="AM71" i="16" s="1"/>
  <c r="E80" i="16"/>
  <c r="E71" i="16"/>
  <c r="E77" i="16"/>
  <c r="AQ77" i="16" s="1"/>
  <c r="Y15" i="16"/>
  <c r="Y18" i="16" s="1"/>
  <c r="AM19" i="16"/>
  <c r="X43" i="16"/>
  <c r="AA47" i="16"/>
  <c r="Q49" i="16"/>
  <c r="W47" i="16"/>
  <c r="AD47" i="16"/>
  <c r="E74" i="16"/>
  <c r="AQ27" i="16"/>
  <c r="AQ48" i="16"/>
  <c r="T56" i="16"/>
  <c r="I12" i="16"/>
  <c r="I15" i="16" s="1"/>
  <c r="AM49" i="16"/>
  <c r="AA19" i="16"/>
  <c r="AA22" i="16" s="1"/>
  <c r="AA25" i="16" s="1"/>
  <c r="AA28" i="16" s="1"/>
  <c r="AA31" i="16" s="1"/>
  <c r="AA34" i="16" s="1"/>
  <c r="AA37" i="16" s="1"/>
  <c r="AA40" i="16" s="1"/>
  <c r="AA43" i="16" s="1"/>
  <c r="K11" i="16"/>
  <c r="AM48" i="16"/>
  <c r="T50" i="16"/>
  <c r="AM50" i="16" s="1"/>
  <c r="AM40" i="16"/>
  <c r="AA11" i="16"/>
  <c r="AQ9" i="16"/>
  <c r="R14" i="16"/>
  <c r="S12" i="16"/>
  <c r="S15" i="16" s="1"/>
  <c r="AO13" i="16"/>
  <c r="AW53" i="16"/>
  <c r="AM15" i="16"/>
  <c r="AP57" i="16"/>
  <c r="AM34" i="16"/>
  <c r="AO40" i="16"/>
  <c r="AO43" i="16"/>
  <c r="AM37" i="16"/>
  <c r="AP13" i="16"/>
  <c r="R23" i="16"/>
  <c r="AQ18" i="16"/>
  <c r="U10" i="16"/>
  <c r="T29" i="16"/>
  <c r="AM28" i="16"/>
  <c r="T44" i="16"/>
  <c r="AO50" i="16" s="1"/>
  <c r="AM58" i="16"/>
  <c r="M50" i="16"/>
  <c r="F49" i="16"/>
  <c r="AM46" i="16"/>
  <c r="AO49" i="16"/>
  <c r="T47" i="16"/>
  <c r="AV47" i="16" s="1"/>
  <c r="AM22" i="16"/>
  <c r="AO33" i="16"/>
  <c r="AO42" i="16"/>
  <c r="U46" i="16"/>
  <c r="U49" i="16" s="1"/>
  <c r="U52" i="16" s="1"/>
  <c r="U55" i="16" s="1"/>
  <c r="U58" i="16" s="1"/>
  <c r="U61" i="16" s="1"/>
  <c r="AQ45" i="16"/>
  <c r="S45" i="16"/>
  <c r="AM52" i="16"/>
  <c r="AM27" i="16"/>
  <c r="F47" i="16"/>
  <c r="R56" i="16"/>
  <c r="T41" i="16"/>
  <c r="AM39" i="16"/>
  <c r="AM33" i="16"/>
  <c r="T35" i="16"/>
  <c r="I47" i="16"/>
  <c r="AM60" i="16"/>
  <c r="K48" i="16"/>
  <c r="K51" i="16" s="1"/>
  <c r="K54" i="16" s="1"/>
  <c r="K57" i="16" s="1"/>
  <c r="K60" i="16" s="1"/>
  <c r="AD48" i="16"/>
  <c r="AD50" i="16" s="1"/>
  <c r="F54" i="16"/>
  <c r="F57" i="16" s="1"/>
  <c r="F60" i="16" s="1"/>
  <c r="R44" i="16"/>
  <c r="AQ42" i="16"/>
  <c r="O48" i="16"/>
  <c r="AQ60" i="16"/>
  <c r="AO51" i="16"/>
  <c r="U45" i="16"/>
  <c r="U48" i="16" s="1"/>
  <c r="U51" i="16" s="1"/>
  <c r="AO61" i="16"/>
  <c r="T77" i="16"/>
  <c r="AM57" i="16"/>
  <c r="T59" i="16"/>
  <c r="AM59" i="16" s="1"/>
  <c r="I52" i="16"/>
  <c r="I55" i="16" s="1"/>
  <c r="I58" i="16" s="1"/>
  <c r="I61" i="16" s="1"/>
  <c r="AD52" i="16"/>
  <c r="AD55" i="16" s="1"/>
  <c r="AD58" i="16" s="1"/>
  <c r="AD61" i="16" s="1"/>
  <c r="AD64" i="16" s="1"/>
  <c r="I16" i="16"/>
  <c r="I19" i="16" s="1"/>
  <c r="I22" i="16" s="1"/>
  <c r="I25" i="16" s="1"/>
  <c r="I28" i="16" s="1"/>
  <c r="I31" i="16" s="1"/>
  <c r="I34" i="16" s="1"/>
  <c r="I37" i="16" s="1"/>
  <c r="I40" i="16" s="1"/>
  <c r="I43" i="16" s="1"/>
  <c r="AM35" i="16"/>
  <c r="AN46" i="16"/>
  <c r="M54" i="16"/>
  <c r="M56" i="16" s="1"/>
  <c r="M53" i="16"/>
  <c r="AD51" i="16"/>
  <c r="AD54" i="16" s="1"/>
  <c r="AD57" i="16" s="1"/>
  <c r="Y21" i="16"/>
  <c r="AM41" i="16"/>
  <c r="AQ14" i="16"/>
  <c r="F19" i="16"/>
  <c r="S48" i="16"/>
  <c r="AR48" i="16" s="1"/>
  <c r="AR45" i="16"/>
  <c r="M57" i="16"/>
  <c r="M59" i="16" s="1"/>
  <c r="Y24" i="16"/>
  <c r="Y27" i="16" s="1"/>
  <c r="F22" i="16"/>
  <c r="F25" i="16" s="1"/>
  <c r="M60" i="16"/>
  <c r="M62" i="16" s="1"/>
  <c r="K37" i="14"/>
  <c r="H37" i="14"/>
  <c r="F37" i="14"/>
  <c r="AM66" i="16"/>
  <c r="E68" i="16"/>
  <c r="AQ67" i="16"/>
  <c r="H21" i="14"/>
  <c r="H33" i="14" s="1"/>
  <c r="F21" i="14"/>
  <c r="F33" i="14" s="1"/>
  <c r="F26" i="14"/>
  <c r="F28" i="14" s="1"/>
  <c r="H24" i="14"/>
  <c r="H27" i="14"/>
  <c r="H30" i="14"/>
  <c r="K23" i="14"/>
  <c r="K27" i="14"/>
  <c r="L8" i="14"/>
  <c r="K30" i="14"/>
  <c r="H25" i="14"/>
  <c r="H23" i="14"/>
  <c r="N12" i="14"/>
  <c r="K31" i="14"/>
  <c r="K22" i="14"/>
  <c r="K25" i="14"/>
  <c r="H31" i="14"/>
  <c r="H22" i="14"/>
  <c r="I8" i="14"/>
  <c r="L10" i="14"/>
  <c r="K24" i="14"/>
  <c r="I10" i="14"/>
  <c r="N11" i="14"/>
  <c r="I9" i="14"/>
  <c r="L9" i="14"/>
  <c r="L18" i="14"/>
  <c r="D18" i="14"/>
  <c r="T18" i="14"/>
  <c r="D16" i="16" l="1"/>
  <c r="AJ11" i="16"/>
  <c r="AO36" i="16"/>
  <c r="AI38" i="16"/>
  <c r="AG41" i="16"/>
  <c r="AI41" i="16" s="1"/>
  <c r="AG50" i="16"/>
  <c r="AI50" i="16" s="1"/>
  <c r="AH50" i="16"/>
  <c r="AH53" i="16"/>
  <c r="AH44" i="16"/>
  <c r="AI70" i="16"/>
  <c r="AG74" i="16"/>
  <c r="W11" i="16"/>
  <c r="AW47" i="16"/>
  <c r="AP25" i="16"/>
  <c r="AM44" i="16"/>
  <c r="AG53" i="16"/>
  <c r="AI52" i="16"/>
  <c r="AO47" i="16"/>
  <c r="AV50" i="16"/>
  <c r="Q11" i="16"/>
  <c r="AD11" i="16"/>
  <c r="AK11" i="16" s="1"/>
  <c r="O15" i="16"/>
  <c r="O18" i="16" s="1"/>
  <c r="O21" i="16" s="1"/>
  <c r="O24" i="16" s="1"/>
  <c r="O27" i="16" s="1"/>
  <c r="AD13" i="16"/>
  <c r="AD16" i="16" s="1"/>
  <c r="AD19" i="16" s="1"/>
  <c r="AD22" i="16" s="1"/>
  <c r="AD25" i="16" s="1"/>
  <c r="AD28" i="16" s="1"/>
  <c r="AD31" i="16" s="1"/>
  <c r="AD34" i="16" s="1"/>
  <c r="AD37" i="16" s="1"/>
  <c r="AD40" i="16" s="1"/>
  <c r="AD43" i="16" s="1"/>
  <c r="Q17" i="16"/>
  <c r="AO15" i="16"/>
  <c r="R17" i="16"/>
  <c r="AQ17" i="16" s="1"/>
  <c r="AG23" i="16"/>
  <c r="AI23" i="16" s="1"/>
  <c r="AH23" i="16"/>
  <c r="AW59" i="16"/>
  <c r="AO39" i="16"/>
  <c r="AT50" i="16"/>
  <c r="AT53" i="16" s="1"/>
  <c r="AT56" i="16" s="1"/>
  <c r="AT59" i="16" s="1"/>
  <c r="AT62" i="16" s="1"/>
  <c r="AO58" i="16"/>
  <c r="AK49" i="16"/>
  <c r="AI24" i="16"/>
  <c r="AI36" i="16"/>
  <c r="AI48" i="16"/>
  <c r="R74" i="16"/>
  <c r="AI72" i="16"/>
  <c r="U13" i="16"/>
  <c r="U16" i="16" s="1"/>
  <c r="R38" i="16"/>
  <c r="AO57" i="16"/>
  <c r="M47" i="16"/>
  <c r="AK9" i="16"/>
  <c r="AJ9" i="16"/>
  <c r="AL9" i="16" s="1"/>
  <c r="AH26" i="16"/>
  <c r="AK45" i="16"/>
  <c r="R53" i="16"/>
  <c r="AG56" i="16"/>
  <c r="AI56" i="16" s="1"/>
  <c r="AG59" i="16"/>
  <c r="AI19" i="16"/>
  <c r="AI31" i="16"/>
  <c r="AI55" i="16"/>
  <c r="AD67" i="16"/>
  <c r="AD70" i="16" s="1"/>
  <c r="AD73" i="16" s="1"/>
  <c r="E65" i="16"/>
  <c r="AW65" i="16" s="1"/>
  <c r="O64" i="16"/>
  <c r="O67" i="16" s="1"/>
  <c r="O70" i="16" s="1"/>
  <c r="O73" i="16" s="1"/>
  <c r="O76" i="16" s="1"/>
  <c r="O79" i="16" s="1"/>
  <c r="F63" i="16"/>
  <c r="F66" i="16" s="1"/>
  <c r="F69" i="16" s="1"/>
  <c r="F72" i="16" s="1"/>
  <c r="AG64" i="16"/>
  <c r="AI64" i="16" s="1"/>
  <c r="Z65" i="16"/>
  <c r="K63" i="16"/>
  <c r="K66" i="16" s="1"/>
  <c r="K69" i="16" s="1"/>
  <c r="K72" i="16" s="1"/>
  <c r="K75" i="16" s="1"/>
  <c r="K78" i="16" s="1"/>
  <c r="Y64" i="16"/>
  <c r="Y67" i="16" s="1"/>
  <c r="Y70" i="16" s="1"/>
  <c r="Y73" i="16" s="1"/>
  <c r="Y76" i="16" s="1"/>
  <c r="Y79" i="16" s="1"/>
  <c r="X65" i="16"/>
  <c r="AG63" i="16"/>
  <c r="AA64" i="16"/>
  <c r="AA67" i="16" s="1"/>
  <c r="AA70" i="16" s="1"/>
  <c r="AA73" i="16" s="1"/>
  <c r="AA76" i="16" s="1"/>
  <c r="AA79" i="16" s="1"/>
  <c r="W64" i="16"/>
  <c r="W67" i="16" s="1"/>
  <c r="W70" i="16" s="1"/>
  <c r="W73" i="16" s="1"/>
  <c r="W76" i="16" s="1"/>
  <c r="W79" i="16" s="1"/>
  <c r="Q63" i="16"/>
  <c r="Q66" i="16" s="1"/>
  <c r="Q69" i="16" s="1"/>
  <c r="Q72" i="16" s="1"/>
  <c r="Q75" i="16" s="1"/>
  <c r="Q78" i="16" s="1"/>
  <c r="AH65" i="16"/>
  <c r="I18" i="16"/>
  <c r="I17" i="16"/>
  <c r="F15" i="16"/>
  <c r="AR15" i="16" s="1"/>
  <c r="F14" i="16"/>
  <c r="AR12" i="16"/>
  <c r="K14" i="16"/>
  <c r="K16" i="16"/>
  <c r="W51" i="16"/>
  <c r="W50" i="16"/>
  <c r="S18" i="16"/>
  <c r="S21" i="16" s="1"/>
  <c r="S24" i="16" s="1"/>
  <c r="AQ53" i="16"/>
  <c r="D51" i="16"/>
  <c r="AK48" i="16"/>
  <c r="AI77" i="16"/>
  <c r="O19" i="16"/>
  <c r="O22" i="16" s="1"/>
  <c r="O17" i="16"/>
  <c r="AK16" i="16"/>
  <c r="AI29" i="16"/>
  <c r="AL11" i="16"/>
  <c r="AD15" i="16"/>
  <c r="AD14" i="16"/>
  <c r="AI17" i="16"/>
  <c r="AM47" i="16"/>
  <c r="AJ49" i="16"/>
  <c r="AO45" i="16"/>
  <c r="AO28" i="16"/>
  <c r="AO48" i="16"/>
  <c r="AP28" i="16"/>
  <c r="AM25" i="16"/>
  <c r="AM12" i="16"/>
  <c r="AM56" i="16"/>
  <c r="R71" i="16"/>
  <c r="AQ71" i="16" s="1"/>
  <c r="S46" i="16"/>
  <c r="AJ46" i="16"/>
  <c r="AL46" i="16" s="1"/>
  <c r="AJ10" i="16"/>
  <c r="AL10" i="16" s="1"/>
  <c r="AQ50" i="16"/>
  <c r="AT14" i="16"/>
  <c r="AT17" i="16" s="1"/>
  <c r="AT20" i="16" s="1"/>
  <c r="AG68" i="16"/>
  <c r="D47" i="16"/>
  <c r="AK47" i="16" s="1"/>
  <c r="AM72" i="16"/>
  <c r="AI75" i="16"/>
  <c r="AQ74" i="16"/>
  <c r="S51" i="16"/>
  <c r="AN45" i="16"/>
  <c r="AM36" i="16"/>
  <c r="AN10" i="16"/>
  <c r="AQ44" i="16"/>
  <c r="AI44" i="16"/>
  <c r="AF48" i="16"/>
  <c r="R47" i="16"/>
  <c r="T38" i="16"/>
  <c r="AO44" i="16" s="1"/>
  <c r="AP22" i="16"/>
  <c r="AO31" i="16"/>
  <c r="T14" i="16"/>
  <c r="AM14" i="16" s="1"/>
  <c r="T68" i="16"/>
  <c r="R68" i="16"/>
  <c r="AO73" i="16"/>
  <c r="AO75" i="16"/>
  <c r="W12" i="16"/>
  <c r="W15" i="16" s="1"/>
  <c r="W18" i="16" s="1"/>
  <c r="W21" i="16" s="1"/>
  <c r="W24" i="16" s="1"/>
  <c r="W27" i="16" s="1"/>
  <c r="W30" i="16" s="1"/>
  <c r="AG26" i="16"/>
  <c r="AI26" i="16" s="1"/>
  <c r="AI22" i="16"/>
  <c r="AI58" i="16"/>
  <c r="T74" i="16"/>
  <c r="AM74" i="16" s="1"/>
  <c r="AP58" i="16"/>
  <c r="AD53" i="16"/>
  <c r="AQ56" i="16"/>
  <c r="Q18" i="16"/>
  <c r="AJ13" i="16"/>
  <c r="AQ51" i="16"/>
  <c r="AP55" i="16"/>
  <c r="AQ15" i="16"/>
  <c r="R29" i="16"/>
  <c r="R41" i="16"/>
  <c r="AQ41" i="16" s="1"/>
  <c r="AO52" i="16"/>
  <c r="Y11" i="16"/>
  <c r="AG11" i="16"/>
  <c r="AI11" i="16" s="1"/>
  <c r="AI43" i="16"/>
  <c r="AN13" i="16"/>
  <c r="AP60" i="16"/>
  <c r="AO34" i="16"/>
  <c r="I50" i="16"/>
  <c r="I53" i="16" s="1"/>
  <c r="I56" i="16" s="1"/>
  <c r="I59" i="16" s="1"/>
  <c r="I62" i="16" s="1"/>
  <c r="AM30" i="16"/>
  <c r="T53" i="16"/>
  <c r="AQ38" i="16"/>
  <c r="AO37" i="16"/>
  <c r="AQ57" i="16"/>
  <c r="T23" i="16"/>
  <c r="AO25" i="16"/>
  <c r="AG14" i="16"/>
  <c r="AH14" i="16"/>
  <c r="AH35" i="16"/>
  <c r="AI35" i="16" s="1"/>
  <c r="V65" i="16"/>
  <c r="AH11" i="16"/>
  <c r="AI9" i="16"/>
  <c r="AP43" i="16"/>
  <c r="AH59" i="16"/>
  <c r="AI59" i="16" s="1"/>
  <c r="K21" i="16"/>
  <c r="T32" i="16"/>
  <c r="AM32" i="16" s="1"/>
  <c r="AQ68" i="16"/>
  <c r="I14" i="16"/>
  <c r="AP54" i="16"/>
  <c r="R20" i="16"/>
  <c r="AQ20" i="16" s="1"/>
  <c r="R26" i="16"/>
  <c r="AQ26" i="16" s="1"/>
  <c r="AJ12" i="16"/>
  <c r="O20" i="16"/>
  <c r="AO55" i="16"/>
  <c r="AR9" i="16"/>
  <c r="AG20" i="16"/>
  <c r="AI20" i="16" s="1"/>
  <c r="AH20" i="16"/>
  <c r="AG47" i="16"/>
  <c r="AI47" i="16" s="1"/>
  <c r="AH47" i="16"/>
  <c r="AG71" i="16"/>
  <c r="AI71" i="16" s="1"/>
  <c r="S27" i="16"/>
  <c r="AN49" i="16"/>
  <c r="F50" i="16"/>
  <c r="F52" i="16"/>
  <c r="AO35" i="16"/>
  <c r="AM29" i="16"/>
  <c r="Y19" i="16"/>
  <c r="Y17" i="16"/>
  <c r="U53" i="16"/>
  <c r="U54" i="16"/>
  <c r="AN51" i="16"/>
  <c r="AO74" i="16"/>
  <c r="AM68" i="16"/>
  <c r="AD60" i="16"/>
  <c r="AD59" i="16"/>
  <c r="O30" i="16"/>
  <c r="AF33" i="16"/>
  <c r="F28" i="16"/>
  <c r="Y30" i="16"/>
  <c r="O51" i="16"/>
  <c r="O50" i="16"/>
  <c r="AM77" i="16"/>
  <c r="AO77" i="16"/>
  <c r="AA15" i="16"/>
  <c r="AA14" i="16"/>
  <c r="AK51" i="16"/>
  <c r="D54" i="16"/>
  <c r="AD56" i="16"/>
  <c r="AQ23" i="16"/>
  <c r="U50" i="16"/>
  <c r="AN48" i="16"/>
  <c r="F17" i="16"/>
  <c r="F18" i="16"/>
  <c r="AM18" i="16"/>
  <c r="T20" i="16"/>
  <c r="AO21" i="16"/>
  <c r="AP51" i="16"/>
  <c r="AP45" i="16"/>
  <c r="AP48" i="16"/>
  <c r="AP33" i="16"/>
  <c r="AO18" i="16"/>
  <c r="AP30" i="16"/>
  <c r="AP27" i="16"/>
  <c r="AO24" i="16"/>
  <c r="AP24" i="16"/>
  <c r="AM16" i="16"/>
  <c r="AP46" i="16"/>
  <c r="AP34" i="16"/>
  <c r="T17" i="16"/>
  <c r="AP19" i="16"/>
  <c r="AO22" i="16"/>
  <c r="AP31" i="16"/>
  <c r="AO16" i="16"/>
  <c r="AP16" i="16"/>
  <c r="AP37" i="16"/>
  <c r="AP49" i="16"/>
  <c r="AP40" i="16"/>
  <c r="AM61" i="16"/>
  <c r="AP61" i="16"/>
  <c r="T62" i="16"/>
  <c r="AP62" i="16" s="1"/>
  <c r="D19" i="16"/>
  <c r="AJ16" i="16"/>
  <c r="AL16" i="16" s="1"/>
  <c r="AH67" i="16"/>
  <c r="AI67" i="16" s="1"/>
  <c r="AB68" i="16"/>
  <c r="AH68" i="16" s="1"/>
  <c r="AI68" i="16" s="1"/>
  <c r="AQ10" i="16"/>
  <c r="S10" i="16"/>
  <c r="R11" i="16"/>
  <c r="AM24" i="16"/>
  <c r="T26" i="16"/>
  <c r="AO27" i="16"/>
  <c r="AO30" i="16"/>
  <c r="Y48" i="16"/>
  <c r="Y47" i="16"/>
  <c r="D50" i="16"/>
  <c r="AL49" i="16"/>
  <c r="D52" i="16"/>
  <c r="D53" i="16" s="1"/>
  <c r="Q14" i="16"/>
  <c r="AO9" i="16"/>
  <c r="T11" i="16"/>
  <c r="AP15" i="16"/>
  <c r="AP39" i="16"/>
  <c r="AP18" i="16"/>
  <c r="AP12" i="16"/>
  <c r="AP36" i="16"/>
  <c r="U9" i="16"/>
  <c r="AP9" i="16"/>
  <c r="AM9" i="16"/>
  <c r="AP42" i="16"/>
  <c r="AP21" i="16"/>
  <c r="AO12" i="16"/>
  <c r="AO14" i="16" s="1"/>
  <c r="X44" i="16"/>
  <c r="AA50" i="16"/>
  <c r="AA51" i="16"/>
  <c r="AI76" i="16"/>
  <c r="AW44" i="16"/>
  <c r="AM23" i="16"/>
  <c r="AW50" i="16"/>
  <c r="AT23" i="16"/>
  <c r="AT26" i="16" s="1"/>
  <c r="AT29" i="16" s="1"/>
  <c r="AT32" i="16" s="1"/>
  <c r="AT35" i="16" s="1"/>
  <c r="AT38" i="16" s="1"/>
  <c r="AT41" i="16" s="1"/>
  <c r="AT44" i="16" s="1"/>
  <c r="AQ33" i="16"/>
  <c r="R35" i="16"/>
  <c r="K47" i="16"/>
  <c r="AJ45" i="16"/>
  <c r="AL45" i="16" s="1"/>
  <c r="T80" i="16"/>
  <c r="AM79" i="16"/>
  <c r="AO38" i="16"/>
  <c r="AO29" i="16"/>
  <c r="AM80" i="16"/>
  <c r="AO19" i="16"/>
  <c r="I51" i="16"/>
  <c r="AJ48" i="16"/>
  <c r="AL48" i="16" s="1"/>
  <c r="AF13" i="16"/>
  <c r="AF11" i="16"/>
  <c r="AQ31" i="16"/>
  <c r="R32" i="16"/>
  <c r="AO60" i="16"/>
  <c r="AM54" i="16"/>
  <c r="AO54" i="16"/>
  <c r="AI10" i="16"/>
  <c r="U47" i="16"/>
  <c r="AN47" i="16" s="1"/>
  <c r="AO53" i="16"/>
  <c r="M12" i="16"/>
  <c r="M11" i="16"/>
  <c r="W16" i="16"/>
  <c r="W19" i="16" s="1"/>
  <c r="AQ29" i="16"/>
  <c r="AW62" i="16"/>
  <c r="Q52" i="16"/>
  <c r="Q50" i="16"/>
  <c r="Y14" i="16"/>
  <c r="D15" i="16"/>
  <c r="D14" i="16"/>
  <c r="AK12" i="16"/>
  <c r="AL12" i="16" s="1"/>
  <c r="AH63" i="16"/>
  <c r="AI73" i="16"/>
  <c r="AM73" i="16"/>
  <c r="AF64" i="16"/>
  <c r="AF67" i="16" s="1"/>
  <c r="AF70" i="16" s="1"/>
  <c r="AF73" i="16" s="1"/>
  <c r="AF76" i="16" s="1"/>
  <c r="AF79" i="16" s="1"/>
  <c r="M64" i="16"/>
  <c r="M67" i="16" s="1"/>
  <c r="M70" i="16" s="1"/>
  <c r="M73" i="16" s="1"/>
  <c r="M76" i="16" s="1"/>
  <c r="M79" i="16" s="1"/>
  <c r="AQ80" i="16"/>
  <c r="AH78" i="16"/>
  <c r="AH66" i="16"/>
  <c r="AI66" i="16" s="1"/>
  <c r="J65" i="16"/>
  <c r="AG78" i="16"/>
  <c r="R63" i="16"/>
  <c r="AQ63" i="16" s="1"/>
  <c r="T64" i="16"/>
  <c r="AP70" i="16" s="1"/>
  <c r="AO80" i="16"/>
  <c r="T63" i="16"/>
  <c r="R64" i="16"/>
  <c r="K64" i="16"/>
  <c r="K67" i="16" s="1"/>
  <c r="K70" i="16" s="1"/>
  <c r="K73" i="16" s="1"/>
  <c r="K76" i="16" s="1"/>
  <c r="K79" i="16" s="1"/>
  <c r="AH79" i="16"/>
  <c r="AI79" i="16" s="1"/>
  <c r="I65" i="16"/>
  <c r="I64" i="16"/>
  <c r="AE65" i="16"/>
  <c r="AQ79" i="16"/>
  <c r="AO79" i="16"/>
  <c r="M63" i="16"/>
  <c r="L65" i="16"/>
  <c r="C80" i="16"/>
  <c r="AH80" i="16" s="1"/>
  <c r="H26" i="14"/>
  <c r="H28" i="14" s="1"/>
  <c r="K26" i="14"/>
  <c r="K28" i="14" s="1"/>
  <c r="AC74" i="16"/>
  <c r="AH74" i="16" s="1"/>
  <c r="AI74" i="16" s="1"/>
  <c r="AI14" i="16" l="1"/>
  <c r="U19" i="16"/>
  <c r="AN16" i="16"/>
  <c r="AI53" i="16"/>
  <c r="AK13" i="16"/>
  <c r="AL13" i="16" s="1"/>
  <c r="AX56" i="16"/>
  <c r="AW71" i="16"/>
  <c r="AT65" i="16"/>
  <c r="AT68" i="16" s="1"/>
  <c r="AT71" i="16" s="1"/>
  <c r="AT74" i="16" s="1"/>
  <c r="AT77" i="16" s="1"/>
  <c r="AT80" i="16" s="1"/>
  <c r="AW80" i="16"/>
  <c r="AW68" i="16"/>
  <c r="AW77" i="16"/>
  <c r="AW74" i="16"/>
  <c r="AP64" i="16"/>
  <c r="K80" i="16"/>
  <c r="AI63" i="16"/>
  <c r="AO56" i="16"/>
  <c r="AO59" i="16"/>
  <c r="K19" i="16"/>
  <c r="K17" i="16"/>
  <c r="AO64" i="16"/>
  <c r="AI78" i="16"/>
  <c r="Q20" i="16"/>
  <c r="Q21" i="16"/>
  <c r="AO41" i="16"/>
  <c r="K24" i="16"/>
  <c r="AD17" i="16"/>
  <c r="AD18" i="16"/>
  <c r="AV53" i="16"/>
  <c r="AV56" i="16" s="1"/>
  <c r="AV59" i="16" s="1"/>
  <c r="AP73" i="16"/>
  <c r="W14" i="16"/>
  <c r="AQ47" i="16"/>
  <c r="AU47" i="16"/>
  <c r="AU50" i="16" s="1"/>
  <c r="AU53" i="16" s="1"/>
  <c r="AU56" i="16" s="1"/>
  <c r="AU59" i="16" s="1"/>
  <c r="AU62" i="16" s="1"/>
  <c r="AR51" i="16"/>
  <c r="S54" i="16"/>
  <c r="O25" i="16"/>
  <c r="O23" i="16"/>
  <c r="AM38" i="16"/>
  <c r="AF50" i="16"/>
  <c r="AF51" i="16"/>
  <c r="W53" i="16"/>
  <c r="W54" i="16"/>
  <c r="AM64" i="16"/>
  <c r="AP79" i="16"/>
  <c r="U64" i="16"/>
  <c r="U67" i="16" s="1"/>
  <c r="U70" i="16" s="1"/>
  <c r="U73" i="16" s="1"/>
  <c r="U76" i="16" s="1"/>
  <c r="U79" i="16" s="1"/>
  <c r="AO70" i="16"/>
  <c r="AM53" i="16"/>
  <c r="AR46" i="16"/>
  <c r="S49" i="16"/>
  <c r="S47" i="16"/>
  <c r="AR47" i="16" s="1"/>
  <c r="I20" i="16"/>
  <c r="I21" i="16"/>
  <c r="AK53" i="16"/>
  <c r="Y22" i="16"/>
  <c r="Y20" i="16"/>
  <c r="D18" i="16"/>
  <c r="D17" i="16"/>
  <c r="AK15" i="16"/>
  <c r="AJ15" i="16"/>
  <c r="AQ32" i="16"/>
  <c r="AU11" i="16"/>
  <c r="AU14" i="16" s="1"/>
  <c r="AU17" i="16" s="1"/>
  <c r="AU20" i="16" s="1"/>
  <c r="AU23" i="16" s="1"/>
  <c r="AU26" i="16" s="1"/>
  <c r="AU29" i="16" s="1"/>
  <c r="AU32" i="16" s="1"/>
  <c r="AU35" i="16" s="1"/>
  <c r="AU38" i="16" s="1"/>
  <c r="AU41" i="16" s="1"/>
  <c r="AU44" i="16" s="1"/>
  <c r="AQ11" i="16"/>
  <c r="D57" i="16"/>
  <c r="AK54" i="16"/>
  <c r="O33" i="16"/>
  <c r="AX62" i="16"/>
  <c r="AO67" i="16"/>
  <c r="M15" i="16"/>
  <c r="M14" i="16"/>
  <c r="AK50" i="16"/>
  <c r="S11" i="16"/>
  <c r="AR11" i="16" s="1"/>
  <c r="S13" i="16"/>
  <c r="AR10" i="16"/>
  <c r="AM20" i="16"/>
  <c r="AO26" i="16"/>
  <c r="AP53" i="16"/>
  <c r="AX53" i="16"/>
  <c r="O53" i="16"/>
  <c r="O54" i="16"/>
  <c r="F31" i="16"/>
  <c r="AD63" i="16"/>
  <c r="AD62" i="16"/>
  <c r="W22" i="16"/>
  <c r="W20" i="16"/>
  <c r="AM62" i="16"/>
  <c r="AV62" i="16"/>
  <c r="AO62" i="16"/>
  <c r="Y51" i="16"/>
  <c r="Y50" i="16"/>
  <c r="AX50" i="16"/>
  <c r="AO23" i="16"/>
  <c r="AM17" i="16"/>
  <c r="AP47" i="16"/>
  <c r="AX47" i="16"/>
  <c r="AP50" i="16"/>
  <c r="AO20" i="16"/>
  <c r="AF36" i="16"/>
  <c r="S30" i="16"/>
  <c r="AV11" i="16"/>
  <c r="AV14" i="16" s="1"/>
  <c r="AV17" i="16" s="1"/>
  <c r="AV20" i="16" s="1"/>
  <c r="AV23" i="16" s="1"/>
  <c r="AV26" i="16" s="1"/>
  <c r="AV29" i="16" s="1"/>
  <c r="AV32" i="16" s="1"/>
  <c r="AV35" i="16" s="1"/>
  <c r="AV38" i="16" s="1"/>
  <c r="AV41" i="16" s="1"/>
  <c r="AV44" i="16" s="1"/>
  <c r="AM11" i="16"/>
  <c r="AP11" i="16"/>
  <c r="AP23" i="16"/>
  <c r="AP29" i="16"/>
  <c r="AP38" i="16"/>
  <c r="AP26" i="16"/>
  <c r="AP41" i="16"/>
  <c r="AP17" i="16"/>
  <c r="AP32" i="16"/>
  <c r="AP35" i="16"/>
  <c r="AO17" i="16"/>
  <c r="AP44" i="16"/>
  <c r="AO11" i="16"/>
  <c r="AP14" i="16"/>
  <c r="AX44" i="16"/>
  <c r="AP20" i="16"/>
  <c r="F21" i="16"/>
  <c r="F20" i="16"/>
  <c r="AR18" i="16"/>
  <c r="AA18" i="16"/>
  <c r="AA17" i="16"/>
  <c r="AN52" i="16"/>
  <c r="F53" i="16"/>
  <c r="F55" i="16"/>
  <c r="AK14" i="16"/>
  <c r="AL14" i="16" s="1"/>
  <c r="AJ14" i="16"/>
  <c r="D55" i="16"/>
  <c r="AJ52" i="16"/>
  <c r="AK52" i="16"/>
  <c r="R65" i="16"/>
  <c r="AU65" i="16" s="1"/>
  <c r="AU68" i="16" s="1"/>
  <c r="AU71" i="16" s="1"/>
  <c r="AU74" i="16" s="1"/>
  <c r="AU77" i="16" s="1"/>
  <c r="AU80" i="16" s="1"/>
  <c r="Q55" i="16"/>
  <c r="Q53" i="16"/>
  <c r="AF16" i="16"/>
  <c r="AF14" i="16"/>
  <c r="I54" i="16"/>
  <c r="I57" i="16" s="1"/>
  <c r="I60" i="16" s="1"/>
  <c r="I63" i="16" s="1"/>
  <c r="AJ51" i="16"/>
  <c r="AL51" i="16" s="1"/>
  <c r="U57" i="16"/>
  <c r="U56" i="16"/>
  <c r="AN54" i="16"/>
  <c r="AN50" i="16"/>
  <c r="W33" i="16"/>
  <c r="AQ35" i="16"/>
  <c r="W17" i="16"/>
  <c r="K50" i="16"/>
  <c r="K53" i="16" s="1"/>
  <c r="K56" i="16" s="1"/>
  <c r="K59" i="16" s="1"/>
  <c r="K62" i="16" s="1"/>
  <c r="K65" i="16" s="1"/>
  <c r="K68" i="16" s="1"/>
  <c r="K71" i="16" s="1"/>
  <c r="K74" i="16" s="1"/>
  <c r="K77" i="16" s="1"/>
  <c r="AJ47" i="16"/>
  <c r="AL47" i="16" s="1"/>
  <c r="AA54" i="16"/>
  <c r="AA53" i="16"/>
  <c r="U11" i="16"/>
  <c r="AN11" i="16" s="1"/>
  <c r="AN9" i="16"/>
  <c r="U12" i="16"/>
  <c r="AM26" i="16"/>
  <c r="AP59" i="16"/>
  <c r="AX59" i="16"/>
  <c r="AP56" i="16"/>
  <c r="AO32" i="16"/>
  <c r="D22" i="16"/>
  <c r="AJ19" i="16"/>
  <c r="AL19" i="16" s="1"/>
  <c r="AK19" i="16"/>
  <c r="Y33" i="16"/>
  <c r="AG80" i="16"/>
  <c r="AI80" i="16" s="1"/>
  <c r="AP67" i="16"/>
  <c r="AP76" i="16"/>
  <c r="AG65" i="16"/>
  <c r="AI65" i="16" s="1"/>
  <c r="I68" i="16"/>
  <c r="M66" i="16"/>
  <c r="M65" i="16"/>
  <c r="AP75" i="16"/>
  <c r="AO63" i="16"/>
  <c r="T65" i="16"/>
  <c r="AP72" i="16"/>
  <c r="AP63" i="16"/>
  <c r="AO69" i="16"/>
  <c r="AM63" i="16"/>
  <c r="AP69" i="16"/>
  <c r="AO66" i="16"/>
  <c r="AP78" i="16"/>
  <c r="AP66" i="16"/>
  <c r="AQ64" i="16"/>
  <c r="I67" i="16"/>
  <c r="F75" i="16"/>
  <c r="AD76" i="16"/>
  <c r="U22" i="16" l="1"/>
  <c r="AN19" i="16"/>
  <c r="AL52" i="16"/>
  <c r="AL15" i="16"/>
  <c r="O28" i="16"/>
  <c r="O26" i="16"/>
  <c r="AD20" i="16"/>
  <c r="AD21" i="16"/>
  <c r="I23" i="16"/>
  <c r="I24" i="16"/>
  <c r="S57" i="16"/>
  <c r="AR54" i="16"/>
  <c r="Q24" i="16"/>
  <c r="Q23" i="16"/>
  <c r="AJ50" i="16"/>
  <c r="AL50" i="16" s="1"/>
  <c r="W57" i="16"/>
  <c r="W56" i="16"/>
  <c r="K22" i="16"/>
  <c r="K20" i="16"/>
  <c r="AQ65" i="16"/>
  <c r="S52" i="16"/>
  <c r="S50" i="16"/>
  <c r="AR50" i="16" s="1"/>
  <c r="AR49" i="16"/>
  <c r="K27" i="16"/>
  <c r="AF53" i="16"/>
  <c r="AF54" i="16"/>
  <c r="U14" i="16"/>
  <c r="AN14" i="16" s="1"/>
  <c r="U15" i="16"/>
  <c r="AN12" i="16"/>
  <c r="I66" i="16"/>
  <c r="W25" i="16"/>
  <c r="W23" i="16"/>
  <c r="AJ54" i="16"/>
  <c r="AL54" i="16" s="1"/>
  <c r="Y25" i="16"/>
  <c r="Y23" i="16"/>
  <c r="O36" i="16"/>
  <c r="W36" i="16"/>
  <c r="U60" i="16"/>
  <c r="U59" i="16"/>
  <c r="AN57" i="16"/>
  <c r="AF19" i="16"/>
  <c r="AF17" i="16"/>
  <c r="AA21" i="16"/>
  <c r="AA20" i="16"/>
  <c r="AF39" i="16"/>
  <c r="AA57" i="16"/>
  <c r="AA56" i="16"/>
  <c r="Q58" i="16"/>
  <c r="Q56" i="16"/>
  <c r="F34" i="16"/>
  <c r="S33" i="16"/>
  <c r="AD65" i="16"/>
  <c r="AD66" i="16"/>
  <c r="D25" i="16"/>
  <c r="AK22" i="16"/>
  <c r="AJ22" i="16"/>
  <c r="D58" i="16"/>
  <c r="AK55" i="16"/>
  <c r="AJ55" i="16"/>
  <c r="F56" i="16"/>
  <c r="AN55" i="16"/>
  <c r="F58" i="16"/>
  <c r="Y53" i="16"/>
  <c r="Y54" i="16"/>
  <c r="M17" i="16"/>
  <c r="M18" i="16"/>
  <c r="D60" i="16"/>
  <c r="D59" i="16"/>
  <c r="AJ57" i="16"/>
  <c r="AK57" i="16"/>
  <c r="Y36" i="16"/>
  <c r="AR21" i="16"/>
  <c r="F24" i="16"/>
  <c r="F23" i="16"/>
  <c r="D56" i="16"/>
  <c r="AK17" i="16"/>
  <c r="AJ17" i="16"/>
  <c r="AJ53" i="16"/>
  <c r="AL53" i="16" s="1"/>
  <c r="AN53" i="16"/>
  <c r="O57" i="16"/>
  <c r="O56" i="16"/>
  <c r="S14" i="16"/>
  <c r="AR14" i="16" s="1"/>
  <c r="S16" i="16"/>
  <c r="AR13" i="16"/>
  <c r="D21" i="16"/>
  <c r="D20" i="16"/>
  <c r="AJ18" i="16"/>
  <c r="AK18" i="16"/>
  <c r="I70" i="16"/>
  <c r="M68" i="16"/>
  <c r="M69" i="16"/>
  <c r="F78" i="16"/>
  <c r="I71" i="16"/>
  <c r="AX80" i="16"/>
  <c r="AO71" i="16"/>
  <c r="AP68" i="16"/>
  <c r="AO68" i="16"/>
  <c r="AM65" i="16"/>
  <c r="AX71" i="16"/>
  <c r="AX77" i="16"/>
  <c r="AP65" i="16"/>
  <c r="AX68" i="16"/>
  <c r="AP77" i="16"/>
  <c r="AP80" i="16"/>
  <c r="AX65" i="16"/>
  <c r="AP74" i="16"/>
  <c r="AX74" i="16"/>
  <c r="AV65" i="16"/>
  <c r="AV68" i="16" s="1"/>
  <c r="AV71" i="16" s="1"/>
  <c r="AV74" i="16" s="1"/>
  <c r="AV77" i="16" s="1"/>
  <c r="AV80" i="16" s="1"/>
  <c r="AP71" i="16"/>
  <c r="AO65" i="16"/>
  <c r="AD79" i="16"/>
  <c r="AL55" i="16" l="1"/>
  <c r="AL22" i="16"/>
  <c r="U25" i="16"/>
  <c r="AN22" i="16"/>
  <c r="I26" i="16"/>
  <c r="I27" i="16"/>
  <c r="K30" i="16"/>
  <c r="W60" i="16"/>
  <c r="W59" i="16"/>
  <c r="AD24" i="16"/>
  <c r="AD23" i="16"/>
  <c r="AL18" i="16"/>
  <c r="S55" i="16"/>
  <c r="S53" i="16"/>
  <c r="AR53" i="16" s="1"/>
  <c r="AR52" i="16"/>
  <c r="Q26" i="16"/>
  <c r="Q27" i="16"/>
  <c r="O31" i="16"/>
  <c r="O29" i="16"/>
  <c r="AF56" i="16"/>
  <c r="AF57" i="16"/>
  <c r="AL17" i="16"/>
  <c r="AL57" i="16"/>
  <c r="K25" i="16"/>
  <c r="AJ25" i="16" s="1"/>
  <c r="K23" i="16"/>
  <c r="S60" i="16"/>
  <c r="AR57" i="16"/>
  <c r="AF42" i="16"/>
  <c r="D63" i="16"/>
  <c r="AJ60" i="16"/>
  <c r="AK60" i="16"/>
  <c r="D61" i="16"/>
  <c r="D62" i="16" s="1"/>
  <c r="AJ58" i="16"/>
  <c r="AK58" i="16"/>
  <c r="AL58" i="16" s="1"/>
  <c r="AA59" i="16"/>
  <c r="AA60" i="16"/>
  <c r="D24" i="16"/>
  <c r="D23" i="16"/>
  <c r="AK21" i="16"/>
  <c r="AJ21" i="16"/>
  <c r="M20" i="16"/>
  <c r="M21" i="16"/>
  <c r="F61" i="16"/>
  <c r="F59" i="16"/>
  <c r="AN58" i="16"/>
  <c r="W39" i="16"/>
  <c r="I69" i="16"/>
  <c r="I72" i="16" s="1"/>
  <c r="I75" i="16" s="1"/>
  <c r="I78" i="16" s="1"/>
  <c r="O60" i="16"/>
  <c r="O59" i="16"/>
  <c r="AA24" i="16"/>
  <c r="AA23" i="16"/>
  <c r="O39" i="16"/>
  <c r="AR16" i="16"/>
  <c r="S19" i="16"/>
  <c r="S17" i="16"/>
  <c r="AR17" i="16" s="1"/>
  <c r="Y39" i="16"/>
  <c r="AN56" i="16"/>
  <c r="F37" i="16"/>
  <c r="AK59" i="16"/>
  <c r="AJ59" i="16"/>
  <c r="U62" i="16"/>
  <c r="AN60" i="16"/>
  <c r="U63" i="16"/>
  <c r="AK20" i="16"/>
  <c r="AJ20" i="16"/>
  <c r="F27" i="16"/>
  <c r="F26" i="16"/>
  <c r="AR24" i="16"/>
  <c r="S36" i="16"/>
  <c r="W28" i="16"/>
  <c r="W26" i="16"/>
  <c r="D28" i="16"/>
  <c r="AK25" i="16"/>
  <c r="AF22" i="16"/>
  <c r="AF20" i="16"/>
  <c r="U18" i="16"/>
  <c r="AN15" i="16"/>
  <c r="U17" i="16"/>
  <c r="AN17" i="16" s="1"/>
  <c r="Q59" i="16"/>
  <c r="Q61" i="16"/>
  <c r="AJ56" i="16"/>
  <c r="AK56" i="16"/>
  <c r="Y56" i="16"/>
  <c r="Y57" i="16"/>
  <c r="AD69" i="16"/>
  <c r="AD68" i="16"/>
  <c r="Y28" i="16"/>
  <c r="Y26" i="16"/>
  <c r="I74" i="16"/>
  <c r="M71" i="16"/>
  <c r="M72" i="16"/>
  <c r="I73" i="16"/>
  <c r="AL25" i="16" l="1"/>
  <c r="U28" i="16"/>
  <c r="AN25" i="16"/>
  <c r="AL60" i="16"/>
  <c r="AL59" i="16"/>
  <c r="O34" i="16"/>
  <c r="O32" i="16"/>
  <c r="AD27" i="16"/>
  <c r="AD26" i="16"/>
  <c r="Q29" i="16"/>
  <c r="Q30" i="16"/>
  <c r="K28" i="16"/>
  <c r="K26" i="16"/>
  <c r="W62" i="16"/>
  <c r="W63" i="16"/>
  <c r="AL20" i="16"/>
  <c r="K33" i="16"/>
  <c r="AF60" i="16"/>
  <c r="AF59" i="16"/>
  <c r="S58" i="16"/>
  <c r="S56" i="16"/>
  <c r="AR56" i="16" s="1"/>
  <c r="AR55" i="16"/>
  <c r="I29" i="16"/>
  <c r="I30" i="16"/>
  <c r="S63" i="16"/>
  <c r="AR60" i="16"/>
  <c r="AL56" i="16"/>
  <c r="AL21" i="16"/>
  <c r="S22" i="16"/>
  <c r="AR19" i="16"/>
  <c r="S20" i="16"/>
  <c r="AR20" i="16" s="1"/>
  <c r="U21" i="16"/>
  <c r="U20" i="16"/>
  <c r="AN20" i="16" s="1"/>
  <c r="AN18" i="16"/>
  <c r="AA62" i="16"/>
  <c r="AA63" i="16"/>
  <c r="AN59" i="16"/>
  <c r="W31" i="16"/>
  <c r="W29" i="16"/>
  <c r="O42" i="16"/>
  <c r="M23" i="16"/>
  <c r="M24" i="16"/>
  <c r="AJ62" i="16"/>
  <c r="AK62" i="16"/>
  <c r="F29" i="16"/>
  <c r="F30" i="16"/>
  <c r="AR27" i="16"/>
  <c r="AN61" i="16"/>
  <c r="F64" i="16"/>
  <c r="F62" i="16"/>
  <c r="O62" i="16"/>
  <c r="O63" i="16"/>
  <c r="D66" i="16"/>
  <c r="AJ63" i="16"/>
  <c r="AK63" i="16"/>
  <c r="AK28" i="16"/>
  <c r="D31" i="16"/>
  <c r="AJ28" i="16"/>
  <c r="AF25" i="16"/>
  <c r="AF23" i="16"/>
  <c r="AD71" i="16"/>
  <c r="AD72" i="16"/>
  <c r="S39" i="16"/>
  <c r="U66" i="16"/>
  <c r="U65" i="16"/>
  <c r="AN63" i="16"/>
  <c r="F40" i="16"/>
  <c r="Y42" i="16"/>
  <c r="AA27" i="16"/>
  <c r="AA26" i="16"/>
  <c r="W42" i="16"/>
  <c r="AK23" i="16"/>
  <c r="AL23" i="16" s="1"/>
  <c r="AJ23" i="16"/>
  <c r="D27" i="16"/>
  <c r="D26" i="16"/>
  <c r="AJ24" i="16"/>
  <c r="AK24" i="16"/>
  <c r="Y31" i="16"/>
  <c r="Y29" i="16"/>
  <c r="Y60" i="16"/>
  <c r="Y59" i="16"/>
  <c r="Q64" i="16"/>
  <c r="Q62" i="16"/>
  <c r="D64" i="16"/>
  <c r="AJ61" i="16"/>
  <c r="AK61" i="16"/>
  <c r="M75" i="16"/>
  <c r="M74" i="16"/>
  <c r="I77" i="16"/>
  <c r="I76" i="16"/>
  <c r="AL61" i="16" l="1"/>
  <c r="AL62" i="16"/>
  <c r="U31" i="16"/>
  <c r="AN28" i="16"/>
  <c r="S61" i="16"/>
  <c r="AR58" i="16"/>
  <c r="S59" i="16"/>
  <c r="AR59" i="16" s="1"/>
  <c r="K31" i="16"/>
  <c r="K29" i="16"/>
  <c r="AL24" i="16"/>
  <c r="AF62" i="16"/>
  <c r="AF63" i="16"/>
  <c r="Q32" i="16"/>
  <c r="Q33" i="16"/>
  <c r="AR63" i="16"/>
  <c r="S66" i="16"/>
  <c r="I32" i="16"/>
  <c r="I33" i="16"/>
  <c r="K36" i="16"/>
  <c r="AD29" i="16"/>
  <c r="AD30" i="16"/>
  <c r="AL28" i="16"/>
  <c r="W66" i="16"/>
  <c r="W65" i="16"/>
  <c r="O37" i="16"/>
  <c r="O35" i="16"/>
  <c r="AA30" i="16"/>
  <c r="AA29" i="16"/>
  <c r="U68" i="16"/>
  <c r="U69" i="16"/>
  <c r="AN66" i="16"/>
  <c r="AF28" i="16"/>
  <c r="AF26" i="16"/>
  <c r="O66" i="16"/>
  <c r="O65" i="16"/>
  <c r="AR30" i="16"/>
  <c r="F33" i="16"/>
  <c r="F32" i="16"/>
  <c r="D30" i="16"/>
  <c r="D29" i="16"/>
  <c r="AK27" i="16"/>
  <c r="AL27" i="16" s="1"/>
  <c r="AJ27" i="16"/>
  <c r="Y34" i="16"/>
  <c r="Y32" i="16"/>
  <c r="W34" i="16"/>
  <c r="W32" i="16"/>
  <c r="D34" i="16"/>
  <c r="AK31" i="16"/>
  <c r="S42" i="16"/>
  <c r="AN62" i="16"/>
  <c r="D67" i="16"/>
  <c r="AK64" i="16"/>
  <c r="AJ64" i="16"/>
  <c r="AD74" i="16"/>
  <c r="AD75" i="16"/>
  <c r="D65" i="16"/>
  <c r="F67" i="16"/>
  <c r="F65" i="16"/>
  <c r="AN65" i="16" s="1"/>
  <c r="AN64" i="16"/>
  <c r="Y62" i="16"/>
  <c r="Y63" i="16"/>
  <c r="U23" i="16"/>
  <c r="AN23" i="16" s="1"/>
  <c r="U24" i="16"/>
  <c r="AN21" i="16"/>
  <c r="F43" i="16"/>
  <c r="D69" i="16"/>
  <c r="AK66" i="16"/>
  <c r="AJ66" i="16"/>
  <c r="S25" i="16"/>
  <c r="S23" i="16"/>
  <c r="AR23" i="16" s="1"/>
  <c r="AR22" i="16"/>
  <c r="AL63" i="16"/>
  <c r="Q67" i="16"/>
  <c r="Q65" i="16"/>
  <c r="AJ26" i="16"/>
  <c r="AK26" i="16"/>
  <c r="AL26" i="16" s="1"/>
  <c r="M27" i="16"/>
  <c r="M26" i="16"/>
  <c r="AA66" i="16"/>
  <c r="AA65" i="16"/>
  <c r="M78" i="16"/>
  <c r="M80" i="16" s="1"/>
  <c r="M77" i="16"/>
  <c r="I79" i="16"/>
  <c r="U34" i="16" l="1"/>
  <c r="AN31" i="16"/>
  <c r="O40" i="16"/>
  <c r="O38" i="16"/>
  <c r="I35" i="16"/>
  <c r="I36" i="16"/>
  <c r="W69" i="16"/>
  <c r="W68" i="16"/>
  <c r="S69" i="16"/>
  <c r="AR66" i="16"/>
  <c r="AD33" i="16"/>
  <c r="AD32" i="16"/>
  <c r="Q35" i="16"/>
  <c r="Q36" i="16"/>
  <c r="K34" i="16"/>
  <c r="AJ34" i="16" s="1"/>
  <c r="AL34" i="16" s="1"/>
  <c r="K32" i="16"/>
  <c r="AL64" i="16"/>
  <c r="AJ31" i="16"/>
  <c r="AL31" i="16" s="1"/>
  <c r="K39" i="16"/>
  <c r="AF65" i="16"/>
  <c r="AF66" i="16"/>
  <c r="S64" i="16"/>
  <c r="S62" i="16"/>
  <c r="AR62" i="16" s="1"/>
  <c r="AR61" i="16"/>
  <c r="W37" i="16"/>
  <c r="W35" i="16"/>
  <c r="D32" i="16"/>
  <c r="D33" i="16"/>
  <c r="AJ30" i="16"/>
  <c r="AL30" i="16" s="1"/>
  <c r="AK30" i="16"/>
  <c r="AF31" i="16"/>
  <c r="AF29" i="16"/>
  <c r="S28" i="16"/>
  <c r="S26" i="16"/>
  <c r="AR26" i="16" s="1"/>
  <c r="AR25" i="16"/>
  <c r="AN69" i="16"/>
  <c r="U71" i="16"/>
  <c r="U72" i="16"/>
  <c r="O68" i="16"/>
  <c r="O69" i="16"/>
  <c r="D70" i="16"/>
  <c r="D71" i="16" s="1"/>
  <c r="AK67" i="16"/>
  <c r="AJ67" i="16"/>
  <c r="D68" i="16"/>
  <c r="F70" i="16"/>
  <c r="F68" i="16"/>
  <c r="AN67" i="16"/>
  <c r="AR33" i="16"/>
  <c r="F35" i="16"/>
  <c r="F36" i="16"/>
  <c r="AL66" i="16"/>
  <c r="U26" i="16"/>
  <c r="AN26" i="16" s="1"/>
  <c r="U27" i="16"/>
  <c r="AN24" i="16"/>
  <c r="Y37" i="16"/>
  <c r="Y35" i="16"/>
  <c r="M29" i="16"/>
  <c r="M30" i="16"/>
  <c r="Q68" i="16"/>
  <c r="Q70" i="16"/>
  <c r="D72" i="16"/>
  <c r="AJ69" i="16"/>
  <c r="AK69" i="16"/>
  <c r="AJ65" i="16"/>
  <c r="AK65" i="16"/>
  <c r="D37" i="16"/>
  <c r="AK34" i="16"/>
  <c r="AJ29" i="16"/>
  <c r="AL29" i="16" s="1"/>
  <c r="AK29" i="16"/>
  <c r="AA69" i="16"/>
  <c r="AA68" i="16"/>
  <c r="Y65" i="16"/>
  <c r="Y66" i="16"/>
  <c r="AD77" i="16"/>
  <c r="AD78" i="16"/>
  <c r="AD80" i="16" s="1"/>
  <c r="AA32" i="16"/>
  <c r="AA33" i="16"/>
  <c r="I80" i="16"/>
  <c r="U37" i="16" l="1"/>
  <c r="AN34" i="16"/>
  <c r="AL69" i="16"/>
  <c r="S72" i="16"/>
  <c r="AR69" i="16"/>
  <c r="S67" i="16"/>
  <c r="AR64" i="16"/>
  <c r="S65" i="16"/>
  <c r="AR65" i="16" s="1"/>
  <c r="K37" i="16"/>
  <c r="K35" i="16"/>
  <c r="W72" i="16"/>
  <c r="W71" i="16"/>
  <c r="AF69" i="16"/>
  <c r="AF68" i="16"/>
  <c r="Q39" i="16"/>
  <c r="Q38" i="16"/>
  <c r="I39" i="16"/>
  <c r="I38" i="16"/>
  <c r="K42" i="16"/>
  <c r="AD35" i="16"/>
  <c r="AD36" i="16"/>
  <c r="O43" i="16"/>
  <c r="O44" i="16" s="1"/>
  <c r="O41" i="16"/>
  <c r="AJ71" i="16"/>
  <c r="AK71" i="16"/>
  <c r="U30" i="16"/>
  <c r="U29" i="16"/>
  <c r="AN29" i="16" s="1"/>
  <c r="AN27" i="16"/>
  <c r="O72" i="16"/>
  <c r="O71" i="16"/>
  <c r="D36" i="16"/>
  <c r="D35" i="16"/>
  <c r="AK33" i="16"/>
  <c r="AJ33" i="16"/>
  <c r="Y40" i="16"/>
  <c r="Y38" i="16"/>
  <c r="D75" i="16"/>
  <c r="AJ72" i="16"/>
  <c r="AK72" i="16"/>
  <c r="AA35" i="16"/>
  <c r="AA36" i="16"/>
  <c r="Q73" i="16"/>
  <c r="Q71" i="16"/>
  <c r="AA72" i="16"/>
  <c r="AA71" i="16"/>
  <c r="AL65" i="16"/>
  <c r="M32" i="16"/>
  <c r="M33" i="16"/>
  <c r="AN68" i="16"/>
  <c r="F71" i="16"/>
  <c r="AN71" i="16" s="1"/>
  <c r="F73" i="16"/>
  <c r="AN70" i="16"/>
  <c r="AK32" i="16"/>
  <c r="AJ32" i="16"/>
  <c r="AJ68" i="16"/>
  <c r="AK68" i="16"/>
  <c r="U74" i="16"/>
  <c r="AN72" i="16"/>
  <c r="U75" i="16"/>
  <c r="S31" i="16"/>
  <c r="AR28" i="16"/>
  <c r="S29" i="16"/>
  <c r="AR29" i="16" s="1"/>
  <c r="AF34" i="16"/>
  <c r="AF32" i="16"/>
  <c r="D73" i="16"/>
  <c r="AK70" i="16"/>
  <c r="AJ70" i="16"/>
  <c r="D40" i="16"/>
  <c r="AK37" i="16"/>
  <c r="AL37" i="16" s="1"/>
  <c r="AJ37" i="16"/>
  <c r="Y69" i="16"/>
  <c r="Y68" i="16"/>
  <c r="AR36" i="16"/>
  <c r="F38" i="16"/>
  <c r="F39" i="16"/>
  <c r="AL67" i="16"/>
  <c r="W40" i="16"/>
  <c r="W38" i="16"/>
  <c r="AL33" i="16" l="1"/>
  <c r="U40" i="16"/>
  <c r="AN37" i="16"/>
  <c r="I42" i="16"/>
  <c r="I44" i="16" s="1"/>
  <c r="I41" i="16"/>
  <c r="K40" i="16"/>
  <c r="K38" i="16"/>
  <c r="AL32" i="16"/>
  <c r="AL72" i="16"/>
  <c r="S68" i="16"/>
  <c r="AR68" i="16" s="1"/>
  <c r="S70" i="16"/>
  <c r="AR67" i="16"/>
  <c r="AL70" i="16"/>
  <c r="AF71" i="16"/>
  <c r="AF72" i="16"/>
  <c r="Q42" i="16"/>
  <c r="Q44" i="16" s="1"/>
  <c r="Q41" i="16"/>
  <c r="AD39" i="16"/>
  <c r="AD38" i="16"/>
  <c r="S75" i="16"/>
  <c r="AR72" i="16"/>
  <c r="W75" i="16"/>
  <c r="W74" i="16"/>
  <c r="Y43" i="16"/>
  <c r="Y44" i="16" s="1"/>
  <c r="Y41" i="16"/>
  <c r="Q76" i="16"/>
  <c r="Q74" i="16"/>
  <c r="D43" i="16"/>
  <c r="AJ40" i="16"/>
  <c r="AL40" i="16" s="1"/>
  <c r="AK40" i="16"/>
  <c r="AA38" i="16"/>
  <c r="AA39" i="16"/>
  <c r="U33" i="16"/>
  <c r="U32" i="16"/>
  <c r="AN32" i="16" s="1"/>
  <c r="AN30" i="16"/>
  <c r="W43" i="16"/>
  <c r="W44" i="16" s="1"/>
  <c r="W41" i="16"/>
  <c r="Y71" i="16"/>
  <c r="Y72" i="16"/>
  <c r="D76" i="16"/>
  <c r="AK73" i="16"/>
  <c r="AJ73" i="16"/>
  <c r="O74" i="16"/>
  <c r="O75" i="16"/>
  <c r="U78" i="16"/>
  <c r="U77" i="16"/>
  <c r="AN75" i="16"/>
  <c r="D74" i="16"/>
  <c r="AK35" i="16"/>
  <c r="AJ35" i="16"/>
  <c r="F74" i="16"/>
  <c r="AN73" i="16"/>
  <c r="F76" i="16"/>
  <c r="AA74" i="16"/>
  <c r="AA75" i="16"/>
  <c r="D78" i="16"/>
  <c r="D77" i="16"/>
  <c r="AJ75" i="16"/>
  <c r="AK75" i="16"/>
  <c r="D39" i="16"/>
  <c r="D38" i="16"/>
  <c r="AK36" i="16"/>
  <c r="AJ36" i="16"/>
  <c r="M36" i="16"/>
  <c r="M35" i="16"/>
  <c r="S34" i="16"/>
  <c r="AR31" i="16"/>
  <c r="S32" i="16"/>
  <c r="AR32" i="16" s="1"/>
  <c r="AF37" i="16"/>
  <c r="AF35" i="16"/>
  <c r="F42" i="16"/>
  <c r="AR39" i="16"/>
  <c r="F41" i="16"/>
  <c r="AL68" i="16"/>
  <c r="AL71" i="16"/>
  <c r="AL35" i="16" l="1"/>
  <c r="U43" i="16"/>
  <c r="AN43" i="16" s="1"/>
  <c r="AN40" i="16"/>
  <c r="S71" i="16"/>
  <c r="AR71" i="16" s="1"/>
  <c r="S73" i="16"/>
  <c r="AR70" i="16"/>
  <c r="AD42" i="16"/>
  <c r="AD44" i="16" s="1"/>
  <c r="AD41" i="16"/>
  <c r="AL75" i="16"/>
  <c r="W78" i="16"/>
  <c r="W80" i="16" s="1"/>
  <c r="W77" i="16"/>
  <c r="AF74" i="16"/>
  <c r="AF75" i="16"/>
  <c r="K43" i="16"/>
  <c r="K44" i="16" s="1"/>
  <c r="K41" i="16"/>
  <c r="AL36" i="16"/>
  <c r="AR75" i="16"/>
  <c r="S78" i="16"/>
  <c r="AN74" i="16"/>
  <c r="AL73" i="16"/>
  <c r="M38" i="16"/>
  <c r="M39" i="16"/>
  <c r="O77" i="16"/>
  <c r="O78" i="16"/>
  <c r="O80" i="16" s="1"/>
  <c r="AJ78" i="16"/>
  <c r="AK78" i="16"/>
  <c r="AF40" i="16"/>
  <c r="AF38" i="16"/>
  <c r="AK74" i="16"/>
  <c r="AJ74" i="16"/>
  <c r="AA77" i="16"/>
  <c r="AA78" i="16"/>
  <c r="AA80" i="16" s="1"/>
  <c r="S37" i="16"/>
  <c r="AR34" i="16"/>
  <c r="S35" i="16"/>
  <c r="AR35" i="16" s="1"/>
  <c r="U35" i="16"/>
  <c r="AN35" i="16" s="1"/>
  <c r="U36" i="16"/>
  <c r="AN33" i="16"/>
  <c r="Q79" i="16"/>
  <c r="Q80" i="16" s="1"/>
  <c r="Q77" i="16"/>
  <c r="AR42" i="16"/>
  <c r="F44" i="16"/>
  <c r="AK38" i="16"/>
  <c r="AJ38" i="16"/>
  <c r="AL38" i="16"/>
  <c r="D79" i="16"/>
  <c r="AK76" i="16"/>
  <c r="AJ76" i="16"/>
  <c r="AA42" i="16"/>
  <c r="AA44" i="16" s="1"/>
  <c r="AA41" i="16"/>
  <c r="AJ77" i="16"/>
  <c r="AK77" i="16"/>
  <c r="AK43" i="16"/>
  <c r="AJ43" i="16"/>
  <c r="D42" i="16"/>
  <c r="D41" i="16"/>
  <c r="AJ39" i="16"/>
  <c r="AK39" i="16"/>
  <c r="F77" i="16"/>
  <c r="AN76" i="16"/>
  <c r="F79" i="16"/>
  <c r="U80" i="16"/>
  <c r="AN78" i="16"/>
  <c r="Y74" i="16"/>
  <c r="Y75" i="16"/>
  <c r="AL78" i="16" l="1"/>
  <c r="AL39" i="16"/>
  <c r="AR78" i="16"/>
  <c r="AL43" i="16"/>
  <c r="AF77" i="16"/>
  <c r="AF78" i="16"/>
  <c r="AF80" i="16" s="1"/>
  <c r="S76" i="16"/>
  <c r="S74" i="16"/>
  <c r="AR74" i="16" s="1"/>
  <c r="AR73" i="16"/>
  <c r="AL74" i="16"/>
  <c r="AL77" i="16"/>
  <c r="AF43" i="16"/>
  <c r="AF44" i="16" s="1"/>
  <c r="AF41" i="16"/>
  <c r="Y78" i="16"/>
  <c r="Y80" i="16" s="1"/>
  <c r="Y77" i="16"/>
  <c r="AN77" i="16"/>
  <c r="S40" i="16"/>
  <c r="S38" i="16"/>
  <c r="AR38" i="16" s="1"/>
  <c r="AR37" i="16"/>
  <c r="AK79" i="16"/>
  <c r="AJ79" i="16"/>
  <c r="AJ41" i="16"/>
  <c r="AK41" i="16"/>
  <c r="AK42" i="16"/>
  <c r="D44" i="16"/>
  <c r="AJ42" i="16"/>
  <c r="AL42" i="16" s="1"/>
  <c r="U38" i="16"/>
  <c r="AN38" i="16" s="1"/>
  <c r="U39" i="16"/>
  <c r="AN36" i="16"/>
  <c r="M42" i="16"/>
  <c r="M44" i="16" s="1"/>
  <c r="M41" i="16"/>
  <c r="D80" i="16"/>
  <c r="F80" i="16"/>
  <c r="AN79" i="16"/>
  <c r="AL76" i="16"/>
  <c r="AL41" i="16" l="1"/>
  <c r="S79" i="16"/>
  <c r="S77" i="16"/>
  <c r="AR77" i="16" s="1"/>
  <c r="AR76" i="16"/>
  <c r="AN80" i="16"/>
  <c r="S43" i="16"/>
  <c r="S41" i="16"/>
  <c r="AR41" i="16" s="1"/>
  <c r="AR40" i="16"/>
  <c r="U42" i="16"/>
  <c r="U41" i="16"/>
  <c r="AN41" i="16" s="1"/>
  <c r="AN39" i="16"/>
  <c r="AJ80" i="16"/>
  <c r="AK80" i="16"/>
  <c r="AL79" i="16"/>
  <c r="AK44" i="16"/>
  <c r="AJ44" i="16"/>
  <c r="AL44" i="16" l="1"/>
  <c r="S80" i="16"/>
  <c r="AR80" i="16" s="1"/>
  <c r="AR79" i="16"/>
  <c r="AL80" i="16"/>
  <c r="U44" i="16"/>
  <c r="AN44" i="16" s="1"/>
  <c r="AN42" i="16"/>
  <c r="AR43" i="16"/>
  <c r="S44" i="16"/>
  <c r="AR44" i="1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Luis Larota</author>
  </authors>
  <commentList>
    <comment ref="O40" authorId="0" shapeId="0" xr:uid="{00000000-0006-0000-0000-000001000000}">
      <text>
        <r>
          <rPr>
            <b/>
            <sz val="9"/>
            <color indexed="81"/>
            <rFont val="Tahoma"/>
            <family val="2"/>
          </rPr>
          <t>Luis Larota:</t>
        </r>
        <r>
          <rPr>
            <sz val="9"/>
            <color indexed="81"/>
            <rFont val="Tahoma"/>
            <family val="2"/>
          </rPr>
          <t xml:space="preserve">
VIWA
</t>
        </r>
      </text>
    </comment>
    <comment ref="O54" authorId="0" shapeId="0" xr:uid="{00000000-0006-0000-0000-000002000000}">
      <text>
        <r>
          <rPr>
            <b/>
            <sz val="9"/>
            <color indexed="81"/>
            <rFont val="Tahoma"/>
            <family val="2"/>
          </rPr>
          <t>Luis Larota:</t>
        </r>
        <r>
          <rPr>
            <sz val="9"/>
            <color indexed="81"/>
            <rFont val="Tahoma"/>
            <family val="2"/>
          </rPr>
          <t xml:space="preserve">
H&amp;V, Palomino, Adecco, APC
</t>
        </r>
      </text>
    </comment>
    <comment ref="O56" authorId="0" shapeId="0" xr:uid="{00000000-0006-0000-0000-000003000000}">
      <text>
        <r>
          <rPr>
            <b/>
            <sz val="9"/>
            <color indexed="81"/>
            <rFont val="Tahoma"/>
            <family val="2"/>
          </rPr>
          <t>Luis Larota:</t>
        </r>
        <r>
          <rPr>
            <sz val="9"/>
            <color indexed="81"/>
            <rFont val="Tahoma"/>
            <family val="2"/>
          </rPr>
          <t xml:space="preserve">
Ferreyros 04/01,  IMPACTO EN RETROCESO DE CAMIONETA CONTRA MINIBUS
</t>
        </r>
      </text>
    </comment>
    <comment ref="O58" authorId="0" shapeId="0" xr:uid="{00000000-0006-0000-0000-000004000000}">
      <text>
        <r>
          <rPr>
            <b/>
            <sz val="9"/>
            <color indexed="81"/>
            <rFont val="Tahoma"/>
            <family val="2"/>
          </rPr>
          <t>Luis Larota:</t>
        </r>
        <r>
          <rPr>
            <sz val="9"/>
            <color indexed="81"/>
            <rFont val="Tahoma"/>
            <family val="2"/>
          </rPr>
          <t xml:space="preserve">
Santrinsa
</t>
        </r>
      </text>
    </comment>
    <comment ref="L68" authorId="0" shapeId="0" xr:uid="{00000000-0006-0000-0000-000005000000}">
      <text>
        <r>
          <rPr>
            <b/>
            <sz val="9"/>
            <color indexed="81"/>
            <rFont val="Tahoma"/>
            <family val="2"/>
          </rPr>
          <t>Luis Larota:</t>
        </r>
        <r>
          <rPr>
            <sz val="9"/>
            <color indexed="81"/>
            <rFont val="Tahoma"/>
            <family val="2"/>
          </rPr>
          <t xml:space="preserve">
Laboratorio Químico, En circunstancias que el analista estaba por colocar la pinza en la mesa de trabajo da un mal paso y se tropieza, por lo que reacciona y con la mano derecha intenta soportarse en la pared, en la cual se encontraba el tridente que había sido usado y se encontraba caliente haciendo contacto con la palma de la mano. 
</t>
        </r>
      </text>
    </comment>
    <comment ref="O68" authorId="0" shapeId="0" xr:uid="{00000000-0006-0000-0000-000006000000}">
      <text>
        <r>
          <rPr>
            <b/>
            <sz val="9"/>
            <color indexed="81"/>
            <rFont val="Tahoma"/>
            <family val="2"/>
          </rPr>
          <t>Luis Larota:</t>
        </r>
        <r>
          <rPr>
            <sz val="9"/>
            <color indexed="81"/>
            <rFont val="Tahoma"/>
            <family val="2"/>
          </rPr>
          <t xml:space="preserve">
MMG
</t>
        </r>
      </text>
    </comment>
    <comment ref="N72" authorId="0" shapeId="0" xr:uid="{00000000-0006-0000-0000-000007000000}">
      <text>
        <r>
          <rPr>
            <b/>
            <sz val="9"/>
            <color indexed="81"/>
            <rFont val="Tahoma"/>
            <family val="2"/>
          </rPr>
          <t>Luis Larota:</t>
        </r>
        <r>
          <rPr>
            <sz val="9"/>
            <color indexed="81"/>
            <rFont val="Tahoma"/>
            <family val="2"/>
          </rPr>
          <t xml:space="preserve">
Prosegur, El jinete Fernando QUISPE ARCE (DNI 09898322), cuando se encontraba en B1 (Charcascocha) retirando animales vacunos fuera de la propiedad, al caminar por un pajonal (terreno llano), hace una mala pisada torciéndose el pie izquierdo.</t>
        </r>
      </text>
    </comment>
    <comment ref="O108" authorId="0" shapeId="0" xr:uid="{00000000-0006-0000-0000-000008000000}">
      <text>
        <r>
          <rPr>
            <b/>
            <sz val="9"/>
            <color indexed="81"/>
            <rFont val="Tahoma"/>
            <family val="2"/>
          </rPr>
          <t>Luis Larota:</t>
        </r>
        <r>
          <rPr>
            <sz val="9"/>
            <color indexed="81"/>
            <rFont val="Tahoma"/>
            <family val="2"/>
          </rPr>
          <t xml:space="preserve">
4 Stracon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Fredy Romero</author>
    <author>Tania Saldaña</author>
    <author>Luis Larota</author>
  </authors>
  <commentList>
    <comment ref="A11" authorId="0" shapeId="0" xr:uid="{00000000-0006-0000-0100-000001000000}">
      <text>
        <r>
          <rPr>
            <b/>
            <sz val="9"/>
            <color indexed="81"/>
            <rFont val="Tahoma"/>
            <family val="2"/>
          </rPr>
          <t>Fredy Romero:</t>
        </r>
        <r>
          <rPr>
            <sz val="9"/>
            <color indexed="81"/>
            <rFont val="Tahoma"/>
            <family val="2"/>
          </rPr>
          <t xml:space="preserve">
Evento reabierto ep 04.01.2019: Esta en el SAP sin embargo se debe verificar que filtre como FAI</t>
        </r>
      </text>
    </comment>
    <comment ref="A138" authorId="1" shapeId="0" xr:uid="{00000000-0006-0000-0100-000002000000}">
      <text>
        <r>
          <rPr>
            <b/>
            <sz val="9"/>
            <color indexed="81"/>
            <rFont val="Tahoma"/>
            <family val="2"/>
          </rPr>
          <t>Vanessa Saldaña:</t>
        </r>
        <r>
          <rPr>
            <sz val="9"/>
            <color indexed="81"/>
            <rFont val="Tahoma"/>
            <family val="2"/>
          </rPr>
          <t xml:space="preserve">
Está pendiente que el área ingrese el evento al SAP para generar el código.</t>
        </r>
      </text>
    </comment>
    <comment ref="D216" authorId="2" shapeId="0" xr:uid="{00000000-0006-0000-0100-000003000000}">
      <text>
        <r>
          <rPr>
            <b/>
            <sz val="9"/>
            <color indexed="81"/>
            <rFont val="Tahoma"/>
            <family val="2"/>
          </rPr>
          <t>Luis Larota:</t>
        </r>
        <r>
          <rPr>
            <sz val="9"/>
            <color indexed="81"/>
            <rFont val="Tahoma"/>
            <family val="2"/>
          </rPr>
          <t xml:space="preserve">
Causado por falla de las Bambas a la empresa
 AK Drilling</t>
        </r>
      </text>
    </comment>
    <comment ref="E340" authorId="2" shapeId="0" xr:uid="{82333408-670B-4F0F-B29E-BC045C9E7356}">
      <text>
        <r>
          <rPr>
            <b/>
            <sz val="9"/>
            <color indexed="81"/>
            <rFont val="Tahoma"/>
            <family val="2"/>
          </rPr>
          <t>Luis Larota:</t>
        </r>
        <r>
          <rPr>
            <sz val="9"/>
            <color indexed="81"/>
            <rFont val="Tahoma"/>
            <family val="2"/>
          </rPr>
          <t xml:space="preserve">
PARA EFECTOS DEL ESTAMIN-  INCIDENTE</t>
        </r>
      </text>
    </comment>
    <comment ref="A348" authorId="2" shapeId="0" xr:uid="{6F3A2155-9073-4740-BD85-D79740225B5C}">
      <text>
        <r>
          <rPr>
            <b/>
            <sz val="9"/>
            <color indexed="81"/>
            <rFont val="Tahoma"/>
            <family val="2"/>
          </rPr>
          <t>Luis Larota:</t>
        </r>
        <r>
          <rPr>
            <sz val="9"/>
            <color indexed="81"/>
            <rFont val="Tahoma"/>
            <family val="2"/>
          </rPr>
          <t xml:space="preserve">
DUPLICIDAD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Luis Larota</author>
  </authors>
  <commentList>
    <comment ref="E7" authorId="0" shapeId="0" xr:uid="{8A39CE9C-EA5E-4739-BCD1-5B5FB3C80B7D}">
      <text>
        <r>
          <rPr>
            <b/>
            <sz val="9"/>
            <color indexed="81"/>
            <rFont val="Tahoma"/>
            <family val="2"/>
          </rPr>
          <t>Luis Larota:</t>
        </r>
        <r>
          <rPr>
            <sz val="9"/>
            <color indexed="81"/>
            <rFont val="Tahoma"/>
            <family val="2"/>
          </rPr>
          <t xml:space="preserve">
CONTROLADAS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Luis Larota</author>
  </authors>
  <commentList>
    <comment ref="I8" authorId="0" shapeId="0" xr:uid="{00000000-0006-0000-0400-000001000000}">
      <text>
        <r>
          <rPr>
            <b/>
            <sz val="9"/>
            <color indexed="81"/>
            <rFont val="Tahoma"/>
            <family val="2"/>
          </rPr>
          <t>Luis Larota:</t>
        </r>
        <r>
          <rPr>
            <sz val="9"/>
            <color indexed="81"/>
            <rFont val="Tahoma"/>
            <family val="2"/>
          </rPr>
          <t xml:space="preserve">
USAR EL AZUL
</t>
        </r>
      </text>
    </comment>
    <comment ref="I9" authorId="0" shapeId="0" xr:uid="{4C549F0B-F952-41D6-BFF7-C23C17BA5D3C}">
      <text>
        <r>
          <rPr>
            <b/>
            <sz val="9"/>
            <color indexed="81"/>
            <rFont val="Tahoma"/>
            <family val="2"/>
          </rPr>
          <t>Luis Larota:</t>
        </r>
        <r>
          <rPr>
            <sz val="9"/>
            <color indexed="81"/>
            <rFont val="Tahoma"/>
            <family val="2"/>
          </rPr>
          <t xml:space="preserve">
USAR EL AZUL
</t>
        </r>
      </text>
    </comment>
    <comment ref="I10" authorId="0" shapeId="0" xr:uid="{00000000-0006-0000-0400-000002000000}">
      <text>
        <r>
          <rPr>
            <b/>
            <sz val="9"/>
            <color indexed="81"/>
            <rFont val="Tahoma"/>
            <family val="2"/>
          </rPr>
          <t>Luis Larota:</t>
        </r>
        <r>
          <rPr>
            <sz val="9"/>
            <color indexed="81"/>
            <rFont val="Tahoma"/>
            <family val="2"/>
          </rPr>
          <t xml:space="preserve">
USAR EL AZUL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Luis Larota</author>
  </authors>
  <commentList>
    <comment ref="I8" authorId="0" shapeId="0" xr:uid="{A181AD6B-ADB7-433E-8240-E6E569BA82A2}">
      <text>
        <r>
          <rPr>
            <b/>
            <sz val="9"/>
            <color indexed="81"/>
            <rFont val="Tahoma"/>
            <family val="2"/>
          </rPr>
          <t>Luis Larota:</t>
        </r>
        <r>
          <rPr>
            <sz val="9"/>
            <color indexed="81"/>
            <rFont val="Tahoma"/>
            <family val="2"/>
          </rPr>
          <t xml:space="preserve">
USAR EL AZUL
</t>
        </r>
      </text>
    </comment>
    <comment ref="I9" authorId="0" shapeId="0" xr:uid="{1AF2B2B4-4768-463C-9427-AB98C06D3CC0}">
      <text>
        <r>
          <rPr>
            <b/>
            <sz val="9"/>
            <color indexed="81"/>
            <rFont val="Tahoma"/>
            <family val="2"/>
          </rPr>
          <t>Luis Larota:</t>
        </r>
        <r>
          <rPr>
            <sz val="9"/>
            <color indexed="81"/>
            <rFont val="Tahoma"/>
            <family val="2"/>
          </rPr>
          <t xml:space="preserve">
USAR EL AZUL
</t>
        </r>
      </text>
    </comment>
    <comment ref="I10" authorId="0" shapeId="0" xr:uid="{5FE5FB7B-7F15-4BB1-B11E-123923839FBE}">
      <text>
        <r>
          <rPr>
            <b/>
            <sz val="9"/>
            <color indexed="81"/>
            <rFont val="Tahoma"/>
            <family val="2"/>
          </rPr>
          <t>Luis Larota:</t>
        </r>
        <r>
          <rPr>
            <sz val="9"/>
            <color indexed="81"/>
            <rFont val="Tahoma"/>
            <family val="2"/>
          </rPr>
          <t xml:space="preserve">
USAR EL AZUL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Manuel Ramon</author>
    <author>Walter Lino</author>
    <author>Javier Rodriguez</author>
    <author>Tania Saldaña</author>
  </authors>
  <commentList>
    <comment ref="AL24" authorId="0" shapeId="0" xr:uid="{AC3EF67F-18CA-438E-A168-9A59F1ECD896}">
      <text>
        <r>
          <rPr>
            <b/>
            <sz val="9"/>
            <color indexed="81"/>
            <rFont val="Tahoma"/>
            <family val="2"/>
          </rPr>
          <t>Manuel Ramon:</t>
        </r>
        <r>
          <rPr>
            <sz val="9"/>
            <color indexed="81"/>
            <rFont val="Tahoma"/>
            <family val="2"/>
          </rPr>
          <t xml:space="preserve">
SIGNIFICTIVO N° 01 09/01/17 - A las 14:37 h, un camión granel concentrado pierde el control, la posición 6 de un convoy de 10 unidades que transportaba concentrado de Espinar al puerto de Matarani, salió de pista unos 30 km desde su llegada a la ciudad de Arequipa.
SIGNIFICATIVO N° 02</t>
        </r>
      </text>
    </comment>
    <comment ref="AM24" authorId="0" shapeId="0" xr:uid="{F958E80A-9642-4C2C-B307-DEE239C0FCEB}">
      <text>
        <r>
          <rPr>
            <b/>
            <sz val="9"/>
            <color indexed="81"/>
            <rFont val="Tahoma"/>
            <family val="2"/>
          </rPr>
          <t>Manuel Ramon:</t>
        </r>
        <r>
          <rPr>
            <sz val="9"/>
            <color indexed="81"/>
            <rFont val="Tahoma"/>
            <family val="2"/>
          </rPr>
          <t xml:space="preserve">
LTI - 28/01/17 En Matarani, personal de Alfred Knight se golepa la cabeza
MTI - 15/01/17 - SODEXO: Quemadura del antebrazo de ayudante de cocina
FA- 09/01/17 Caida al mismo nivel de personal de Planta
FA - 09/01/17 - SATURNO: A las 14:37 h, un camión granel concentrado pierde el control, la posición 6 de un convoy de 10 unidades que transportaba concentrado de 
FA
FA
FA
FA
Nota:
LTI - 08/01/17 En el Fundo Yavi Yavi, trabajador mientras camina se tuerce el pie, sufriendo esguince de 2do. FUE RETIRADO, LA ORDEN SE INDICO EL 09FEB
Espinar al puerto de Matarani, salió de pista unos 30 km desde su llegada a la ciudad de Arequipa (Antes era MTI, se cambio por indicación de Walter)</t>
        </r>
      </text>
    </comment>
    <comment ref="AM25" authorId="0" shapeId="0" xr:uid="{D5D840D6-15CC-4D0F-B09A-7971A72E3E6F}">
      <text>
        <r>
          <rPr>
            <b/>
            <sz val="9"/>
            <color indexed="81"/>
            <rFont val="Tahoma"/>
            <family val="2"/>
          </rPr>
          <t>Manuel Ramon:</t>
        </r>
        <r>
          <rPr>
            <sz val="9"/>
            <color indexed="81"/>
            <rFont val="Tahoma"/>
            <family val="2"/>
          </rPr>
          <t xml:space="preserve">
- FA
- FA
- FA
- FA
- MTI
- RWI
</t>
        </r>
      </text>
    </comment>
    <comment ref="AL26" authorId="0" shapeId="0" xr:uid="{EC9D278F-8FB1-414C-B794-102193FEA627}">
      <text>
        <r>
          <rPr>
            <b/>
            <sz val="9"/>
            <color indexed="81"/>
            <rFont val="Tahoma"/>
            <family val="2"/>
          </rPr>
          <t>Manuel Ramon:</t>
        </r>
        <r>
          <rPr>
            <sz val="9"/>
            <color indexed="81"/>
            <rFont val="Tahoma"/>
            <family val="2"/>
          </rPr>
          <t xml:space="preserve">
02/03 PROTECCION INTERNA - DESPRENDIMIENTO DE LLANTA DE CAMIONETA
03/03 LOGISTICA Y CONCENTRADO - VOLCADURA DE CAMIONETA EN LA RUTA</t>
        </r>
      </text>
    </comment>
    <comment ref="AL27" authorId="1" shapeId="0" xr:uid="{B2F4AAAD-ABDD-4DC1-94FD-BB0A95F67981}">
      <text>
        <r>
          <rPr>
            <b/>
            <sz val="9"/>
            <color indexed="81"/>
            <rFont val="Tahoma"/>
            <family val="2"/>
          </rPr>
          <t>Walter Lino:</t>
        </r>
        <r>
          <rPr>
            <sz val="9"/>
            <color indexed="81"/>
            <rFont val="Tahoma"/>
            <family val="2"/>
          </rPr>
          <t xml:space="preserve">
05/04 (Tiro cortado y reventón llanta camión 74)
16/04 (Volcadura camión concentrado - LTI)</t>
        </r>
      </text>
    </comment>
    <comment ref="AL35" authorId="2" shapeId="0" xr:uid="{723F0499-D856-422D-9D1B-25BCC618B804}">
      <text>
        <r>
          <rPr>
            <b/>
            <sz val="9"/>
            <color indexed="81"/>
            <rFont val="Tahoma"/>
            <family val="2"/>
          </rPr>
          <t xml:space="preserve">Javier Rodriguez:
</t>
        </r>
        <r>
          <rPr>
            <sz val="9"/>
            <color indexed="81"/>
            <rFont val="Tahoma"/>
            <family val="2"/>
          </rPr>
          <t>ENERO - 2017
SIG 01: 09 ENE; 1454449 : Concentrate truck going off track; A las 14:37 h, un camión granel concentrado pierde el control, la posición 6 de un convoy de 10 unidades que transportaba concentrado de Espinar al puerto de Matarani, salió de pista unos 30 km desde su llegada a la ciudad de Arequipa.
SIG 02: 18 ENE; 1455027 : Interacción de vehículo liviano con Camión minero; BAMBAS, OPERACIONES MINA: Interaction between Light vehicle and Haul truck.
SIG 03: 21 ENE; 1455243 : Rotura de Cable Eléctrico; BAMBAS, INFRAESTRUCTURA: Electrical cable breakage.
SIG 04: 22 ENE; 1455209 : Concentrate truck over turns; LOGISTICA DE CONCENTRADO, Concentrate truck over turns.
FEBRERO
SIG 05: 12 FEB; 1456829 : Tiro Cortado – Presencia de Booster; OPERACIONES MINA, ORICA: Tiro cortado - presencia de booster.
SIG 06: 23 FEB; 1458258 : Vigía trabaja en alerta roja; PROYECTOS, OHL: Trabajadores laboran en plena tormentas eléctricas.
MARZO
SIG 07: 03 MAR; 1459236 : Pick up truck goes off the road; LOGISTICA Y CONCENTRADO - VOLCADURA DE CAMIONETA EN LA RUTA.
SIG 08: 12 MAR; 1461244 : Failure of isolation and permit procedure; Ingeniería Muñoz - TNC; Tecnología de la Información; Falla en el procedimiento de aislamiento y permisos.
ABRIL
SIG 09: 05 ABR; 1466069 : Blowout  of tire position number 3; OPERACIONES MINA - LLANTA DEL CAMIÓN 74 SE REVIENTA Y PIEDRA IMPACTA A BULDOZER (EN LA NOCHE SUCEDIÓ OTRO SIMILAR CON EL CAMIÓN 15).
SIG 10: 05 ABR; 1467954 : Tiro Cortado Presencia de Booster en Mini tajo; PRESENCIA DE BOOSTER POR TIRO CORTADO.
SIG 11: 16 ABR; 1468515 : Concentrate truck over turns; Logística de Concentrado; Volcadura de camión de concentrado.
SIG 12: 22 ABR; 1470515 : TRABAJADOR USA ESCALERA DE TIJERA PARA INGRESAR A EXCÉNTRICA; TRABAJADOR DE MANTENIMIENTO PLANTA SE COLOCA SOBRE LA EXCÉNTRICA DE LA CHANCADORA PRIMARIA SIN ELEMENTOS DE SEGURIDAD.
MAYO
SIG 13: 10 MAY; 1476457 : Tiro quedado en piso de pala 13; Op. Mina - P&amp;V: TIRO QUEDADO. EN EL PISO DE LA PALA 13, MINI TAJO SE ENCONTRO UN TIRO QUEDADO (MATERIAL EXPLOSIVO SIN DETONAR), DICHO EVENTO SE ENCUENTRA EN INVESTIGACIÓN.
SIG 14: 12 MAY; 1477069 : Presencia de Tiro Cortado en Frente de la Pala 11; Op. Mina - ORICA - P&amp;V Tiro Quedado.
SIG 15: 13 MAY; 1477445 : Concentrate truck over turns; LC&amp;P- Wari:  volcadura de portacontenedores piso resbaloso.
"1455243 : Rotura de Cable Eléctrico.- Este evento la corporación  lo han reevaluado y es considerado significativo, por lo tanto el total de eventos es 15."
SIG 16: 25 MAY; 1482322 : Bus tries to surpass curved platform truck; EI Internacional Palomino, manibra temeraria en curva.
SIG 17: 27 MAY; 1483267 : Concentrate truck over turns; Volcadura Camion LC&amp;P Wari.
JULIO
SIG 18: 03 JUL; 1506054 : OPERADOR PIERDE CONTROL DE MONTACARGA E IMPACTA CONTRA BERMA; Supply Pérdida de Control de Montacarga Vivargo.
SIG 19: 19 JUL; 1513742 : Truck goes off track; LC&amp;P, DESPISTE CAMION DE CONCENTRADOS, TRANSALTISA.
SIG 20: 23 JUL; 1515777 : Impacto del camion HT 33  con muro de seguridad; Operaciones mina.
AGOSTO
SIG 21: 16 AGO; 1526560 : Daño en guardafango de tractor de ruedas; Operaciones Mina;  Pala 12 impacta con uña de balde a tractor de ruedas.
SETIEMBRE
SIG 22: 04 SET; 1536319 : ASENTAMIENTO DE TALUD JAHUAPAYLLA ALTA; SSTT; Deslizamiento de talud de tajo.
SIG 23: 27 SET; 1550054 : Caída de poste de alumbrado público; Planta; Caída de poste.
OCTUBRE
SIG 24: 01 OCT; 1553673 : Hallazgo de Prima no detonada; Op. Mina_P&amp;V, tiro quedado.
SIG 25: 03 OCT; 1555519 : Caída a desnivel de camión minero HT-31; Op. Mina; Caída a desnivel de camión minero HT-31.
SIG 26: 12 OCT; 1558467 : Neutralización de equipo CAT 797; Op. Mina, Camión Minero se apaga y retrocede 64 m en pendiente negativa.
SIG 27: 18 OCT; 1561667 : Retiro de Guardas de equipo en Movimiento; Mantto. Planta; Retiro de Guardas de Equipo en Movimiento.
NOVIEMBRE
SIG 28: 04 NOV; 1571765 : Rotura y caída de poste de pararrayo; Operaciones Planta, caída de poste de parrarrayos en vía de tránsito.
SIG 29: 11 NOV; 1575575 : Ingreso de Perforadora cargada; a las 09:45 Hrs, Operador de Perforadora  07, en Alto Jahuaypalla, Nivel 3930, Proyecto Malla 069,retira cono de señalización e ingresa a la malla amarrada de voladura y pasa pisando el Taladro ID TAL 461.
DICIEMBRE - 2017
SIG 30: 07 DIC; 1589640 : Tiro cortado en stock de mineral Jahuaypalla Baja; Tiro cortado en voladura, Perforación y Voladura.
SIG 31: 08 DIC; 1590606 : Incumplimiento al procedimiento de aislamiento y bloqueo del camión 72; Tres trabajadores ingresan debajo de camión minero sin aislar ni bloquear energía, operaciones mina y mantenimiento mina.
SIG 32: 11 DIC; 1591646 : Desconexión de Bomba sin Cumplir el Procedimiento de Aislamiento; Mantenimiento Planta; área 340; Las Bambas.</t>
        </r>
      </text>
    </comment>
    <comment ref="AL38" authorId="3" shapeId="0" xr:uid="{EB412BBC-186F-44F6-8F55-08C83DFAAFA6}">
      <text>
        <r>
          <rPr>
            <b/>
            <sz val="9"/>
            <color indexed="81"/>
            <rFont val="Tahoma"/>
            <family val="2"/>
          </rPr>
          <t>Vanessa Saldaña:</t>
        </r>
        <r>
          <rPr>
            <sz val="9"/>
            <color indexed="81"/>
            <rFont val="Tahoma"/>
            <family val="2"/>
          </rPr>
          <t xml:space="preserve">
01/02/19: Op. Mina-Las Bambas: Roce de camión HT70 con motoniveladora.</t>
        </r>
      </text>
    </comment>
    <comment ref="AL39" authorId="3" shapeId="0" xr:uid="{6A1D7C05-2DF3-4A39-BBB3-1608C14F6E2D}">
      <text>
        <r>
          <rPr>
            <b/>
            <sz val="9"/>
            <color indexed="81"/>
            <rFont val="Tahoma"/>
            <family val="2"/>
          </rPr>
          <t>Vanessa Saldaña:</t>
        </r>
        <r>
          <rPr>
            <sz val="9"/>
            <color indexed="81"/>
            <rFont val="Tahoma"/>
            <family val="2"/>
          </rPr>
          <t xml:space="preserve">
26/03/19: Impacto por alcance de camión minero HT07 con HT42.</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Fredy Romero</author>
    <author>Tania Saldaña</author>
    <author>Luis Larota</author>
  </authors>
  <commentList>
    <comment ref="A11" authorId="0" shapeId="0" xr:uid="{B1B728C3-7C74-4FAA-92D6-B213C9079ACD}">
      <text>
        <r>
          <rPr>
            <b/>
            <sz val="9"/>
            <color indexed="81"/>
            <rFont val="Tahoma"/>
            <family val="2"/>
          </rPr>
          <t>Fredy Romero:</t>
        </r>
        <r>
          <rPr>
            <sz val="9"/>
            <color indexed="81"/>
            <rFont val="Tahoma"/>
            <family val="2"/>
          </rPr>
          <t xml:space="preserve">
Evento reabierto ep 04.01.2019: Esta en el SAP sin embargo se debe verificar que filtre como FAI</t>
        </r>
      </text>
    </comment>
    <comment ref="A138" authorId="1" shapeId="0" xr:uid="{EABCA2DB-896D-4856-899C-55DE9F6E509C}">
      <text>
        <r>
          <rPr>
            <b/>
            <sz val="9"/>
            <color indexed="81"/>
            <rFont val="Tahoma"/>
            <family val="2"/>
          </rPr>
          <t>Vanessa Saldaña:</t>
        </r>
        <r>
          <rPr>
            <sz val="9"/>
            <color indexed="81"/>
            <rFont val="Tahoma"/>
            <family val="2"/>
          </rPr>
          <t xml:space="preserve">
Está pendiente que el área ingrese el evento al SAP para generar el código.</t>
        </r>
      </text>
    </comment>
    <comment ref="D216" authorId="2" shapeId="0" xr:uid="{449F4669-1B71-4213-AD32-FA440FBF6765}">
      <text>
        <r>
          <rPr>
            <b/>
            <sz val="9"/>
            <color indexed="81"/>
            <rFont val="Tahoma"/>
            <family val="2"/>
          </rPr>
          <t>Luis Larota:</t>
        </r>
        <r>
          <rPr>
            <sz val="9"/>
            <color indexed="81"/>
            <rFont val="Tahoma"/>
            <family val="2"/>
          </rPr>
          <t xml:space="preserve">
Causado por falla de las Bambas a la empresa
 AK Drilling</t>
        </r>
      </text>
    </comment>
    <comment ref="E340" authorId="2" shapeId="0" xr:uid="{B48FBDF0-F366-427A-AE51-B882B646FCB4}">
      <text>
        <r>
          <rPr>
            <b/>
            <sz val="9"/>
            <color indexed="81"/>
            <rFont val="Tahoma"/>
            <family val="2"/>
          </rPr>
          <t>Luis Larota:</t>
        </r>
        <r>
          <rPr>
            <sz val="9"/>
            <color indexed="81"/>
            <rFont val="Tahoma"/>
            <family val="2"/>
          </rPr>
          <t xml:space="preserve">
PARA EFECTOS DEL ESTAMIN-  INCIDENTE</t>
        </r>
      </text>
    </comment>
    <comment ref="A348" authorId="2" shapeId="0" xr:uid="{9A9ACCEA-5F15-4ABC-9944-76454A227E1F}">
      <text>
        <r>
          <rPr>
            <b/>
            <sz val="9"/>
            <color indexed="81"/>
            <rFont val="Tahoma"/>
            <family val="2"/>
          </rPr>
          <t>Luis Larota:</t>
        </r>
        <r>
          <rPr>
            <sz val="9"/>
            <color indexed="81"/>
            <rFont val="Tahoma"/>
            <family val="2"/>
          </rPr>
          <t xml:space="preserve">
DUPLICIDAD</t>
        </r>
      </text>
    </comment>
  </commentList>
</comments>
</file>

<file path=xl/sharedStrings.xml><?xml version="1.0" encoding="utf-8"?>
<sst xmlns="http://schemas.openxmlformats.org/spreadsheetml/2006/main" count="8720" uniqueCount="1305">
  <si>
    <t>Vicepresidencia</t>
  </si>
  <si>
    <t>Gerencia</t>
  </si>
  <si>
    <t>Fecha</t>
  </si>
  <si>
    <t>Presidencia las Bambas</t>
  </si>
  <si>
    <t>Vicepresidencia Comercial</t>
  </si>
  <si>
    <t>Gerencia de Finanzas</t>
  </si>
  <si>
    <t>Gerencia de Impuestos</t>
  </si>
  <si>
    <t>Vicepresidencia de Abastecimiento</t>
  </si>
  <si>
    <t>Gerencia de Contrataciones</t>
  </si>
  <si>
    <t>Gerencia de Procura - Proyectos</t>
  </si>
  <si>
    <t>Gerencia de Planeamiento, Inventario. y Almacenes</t>
  </si>
  <si>
    <t>Vicepresidencia de Asuntos Corporativos</t>
  </si>
  <si>
    <t>Gerencia de Asuntos Publicos</t>
  </si>
  <si>
    <t>Gerencia de Asuntos Publicos Regionales</t>
  </si>
  <si>
    <t>Gerencia de Comunicaciones</t>
  </si>
  <si>
    <t>Vicepresidencia de Operaciones</t>
  </si>
  <si>
    <t>Gerencia de Ingenieria</t>
  </si>
  <si>
    <t>Gerencia de Mantenimiento Mina</t>
  </si>
  <si>
    <t>Gerencia de Mantenimiento Planta</t>
  </si>
  <si>
    <t>Gerencia de Planta Concentradora</t>
  </si>
  <si>
    <t>Vicepresidencia de Proyectos</t>
  </si>
  <si>
    <t>Vicepresidencia de Recursos Humanos</t>
  </si>
  <si>
    <t>Gerencia de Recursos Humanos</t>
  </si>
  <si>
    <t>Gerencia de Desarrollo y Capacitación</t>
  </si>
  <si>
    <t>Vicepresidencia de SHE</t>
  </si>
  <si>
    <t>Gerencia de Medio Ambiente</t>
  </si>
  <si>
    <t>Gerencia de Seguridad y Salud</t>
  </si>
  <si>
    <t>Vicepresidencia de Asuntos Legales</t>
  </si>
  <si>
    <t>Gerencia de Asuntos Legales Mineros</t>
  </si>
  <si>
    <t>Vicepresidencia de Desarrollo</t>
  </si>
  <si>
    <t>Gerencia de Challcobamba</t>
  </si>
  <si>
    <t>Gerencia de Desarrollo de Recursos</t>
  </si>
  <si>
    <t>Gerencia de Estudios</t>
  </si>
  <si>
    <t>Gerencia de Permisos Ambientales</t>
  </si>
  <si>
    <t>Gerencia de Servicios a Proyectos</t>
  </si>
  <si>
    <t>Gerencia Regional de Servicios Técnicos</t>
  </si>
  <si>
    <t>Vicepresidencia de Excelencia Operacional</t>
  </si>
  <si>
    <t>Global Business Services &amp; Technology</t>
  </si>
  <si>
    <t>Global Business Services</t>
  </si>
  <si>
    <t>Technology</t>
  </si>
  <si>
    <t>Group Explorations Management</t>
  </si>
  <si>
    <t>Gerencia de Logística y Servicios de Sitio</t>
  </si>
  <si>
    <t>Vicepresidencia de Relaciones Comunitarias</t>
  </si>
  <si>
    <t>Gerencia de Adquisición de Tierras y Reasentamiento</t>
  </si>
  <si>
    <t>Gerencia de Desarrollo Social</t>
  </si>
  <si>
    <t>Gerencia de Relaciones Comunitarias</t>
  </si>
  <si>
    <t>Gerencia de Protección Interna</t>
  </si>
  <si>
    <t>Grand Total</t>
  </si>
  <si>
    <t>Gerencia de Excelencia Operacional 2</t>
  </si>
  <si>
    <t>Gerencia de Excelencia Operacional 3</t>
  </si>
  <si>
    <t>Gerencia de Excelencia Operacional 1</t>
  </si>
  <si>
    <t>Gerencia General Operaciones LB</t>
  </si>
  <si>
    <t>Incapacitante (LTI)</t>
  </si>
  <si>
    <t>Lesión con trabajo restringido (RWI)</t>
  </si>
  <si>
    <t>Lesión con tratamiento médico (MTI)</t>
  </si>
  <si>
    <t>Lesión de primeros auxilios (FAI)</t>
  </si>
  <si>
    <t>Daño a la propiedad</t>
  </si>
  <si>
    <t>Significativo con intercambio de energía</t>
  </si>
  <si>
    <t>Significativo sin intercambio de energía</t>
  </si>
  <si>
    <t>Mortal (FI)</t>
  </si>
  <si>
    <t>Días perdidos / accidente laboral</t>
  </si>
  <si>
    <t>Área</t>
  </si>
  <si>
    <t xml:space="preserve">Total de lesiones </t>
  </si>
  <si>
    <t>IF</t>
  </si>
  <si>
    <t>IS</t>
  </si>
  <si>
    <t>IA</t>
  </si>
  <si>
    <t xml:space="preserve">TRIFR </t>
  </si>
  <si>
    <t>TOTAL</t>
  </si>
  <si>
    <t>2018</t>
  </si>
  <si>
    <t>2019</t>
  </si>
  <si>
    <t>Tipo</t>
  </si>
  <si>
    <t>2017</t>
  </si>
  <si>
    <t>Fatal</t>
  </si>
  <si>
    <t>LTI</t>
  </si>
  <si>
    <t>RWI</t>
  </si>
  <si>
    <t>MTI</t>
  </si>
  <si>
    <t>FAI</t>
  </si>
  <si>
    <t>TRIFR 12MM</t>
  </si>
  <si>
    <t>TRIFR 3MM</t>
  </si>
  <si>
    <t xml:space="preserve">TRIFR YTD </t>
  </si>
  <si>
    <t>AIFR YTD</t>
  </si>
  <si>
    <t>(LTI)</t>
  </si>
  <si>
    <t>(MTI)</t>
  </si>
  <si>
    <t>(FI)</t>
  </si>
  <si>
    <t>TRIFR YTD</t>
  </si>
  <si>
    <t>Días perdidos RWI</t>
  </si>
  <si>
    <t>Operador  de Camión HT 16 atrapado en cabina ,Siendo las 03:40 A.M. cuando se realizaba el mantenimiento de vías en el tramo 01, el camión HT004 sobrepara detrás del camión N° 100 de EPSA (el cual estaba esperando en la zona para la descarga de material); inesperadamente el camión HT004 es impactado por la parte posterior derecha con el camión HT016.</t>
  </si>
  <si>
    <t>Durante el traslado de tuberías, personal que se encontraba por encima de berma, al costado de poza de sedimentación, son golpeados por tubería de HDP de 16", los cuales caen hacia la parte inferior de dicha poza de sedimentació, por el talud, aprox. 12m. (en investigación).</t>
  </si>
  <si>
    <t>SEGURIDAD Y SALUD OCUPACIONAL</t>
  </si>
  <si>
    <t>INDICES</t>
  </si>
  <si>
    <t xml:space="preserve">Índice de frecuencia del total de lesiones (AIFR)  </t>
  </si>
  <si>
    <t xml:space="preserve">Índice de frecuencia de lesiones registrables (TRIFR)  </t>
  </si>
  <si>
    <t>LESIONES/ENFERMEDADES</t>
  </si>
  <si>
    <t>ÍTEM</t>
  </si>
  <si>
    <t>Año a la Fecha</t>
  </si>
  <si>
    <t>A. Fatales (FA)</t>
  </si>
  <si>
    <t>B. Tiempo Perdido (LTI)</t>
  </si>
  <si>
    <t>D. Tratamiento médico (MTI)</t>
  </si>
  <si>
    <t>E. Total registrables (A+B+C+D)</t>
  </si>
  <si>
    <t>F. Primeros auxilios</t>
  </si>
  <si>
    <t>G. Total lesiones (E+F)</t>
  </si>
  <si>
    <t>Casos de mal agudo de montaña</t>
  </si>
  <si>
    <t>-</t>
  </si>
  <si>
    <t>Incidentes significativos</t>
  </si>
  <si>
    <t>Daños Equipo/Propiedad</t>
  </si>
  <si>
    <t xml:space="preserve"> </t>
  </si>
  <si>
    <t>EMPRESA</t>
  </si>
  <si>
    <t>N° de pruebas de alcohol test por accidente en vehículos</t>
  </si>
  <si>
    <t>N° de casos positivos de alcohol test detectado aleatoriamente</t>
  </si>
  <si>
    <t>N° de test por fatiga y somnolencia</t>
  </si>
  <si>
    <t>Total</t>
  </si>
  <si>
    <t>FECHA</t>
  </si>
  <si>
    <t>AREA</t>
  </si>
  <si>
    <t>DESCRIPCIÓN</t>
  </si>
  <si>
    <t>DAÑO/LESIÓN/ CLASIFICACIÓN</t>
  </si>
  <si>
    <t>Gerencia de Operaciones Mina</t>
  </si>
  <si>
    <t>Las Bambas</t>
  </si>
  <si>
    <t>Manipulador de cables 01 retrocedió e impactó en la puerta posterior izquierda de la camioneta de supervisor de operaciones mina, encontrándose el supervisor dentro de la cabina. No hubo lesiones.</t>
  </si>
  <si>
    <t>ID</t>
  </si>
  <si>
    <t>DAÑO/LESIÓN</t>
  </si>
  <si>
    <t>CLASIFICACIÓN</t>
  </si>
  <si>
    <t xml:space="preserve">En circunstancias que el analista estaba por colocar la pinza en la mesa de trabajo da un mal paso y se tropieza, por lo que reacciona y con la mano derecha intenta soportarse en la pared, en la cual se encontraba el tridente que había sido usado y se encontraba caliente haciendo contacto con la palma de la mano. 
</t>
  </si>
  <si>
    <t>Proseguridad</t>
  </si>
  <si>
    <t>El jinete Fernando Quispe Arce (DNI 09898322), cuando se encontraba en B1 (Charcascocha) retirando animales vacunos fuera de la propiedad, al caminar por un pajonal (terreno llano), hace una mala pisada torciéndose el pie izquierdo.</t>
  </si>
  <si>
    <t>Esguince de primer grado en el tobillo izquierdo.</t>
  </si>
  <si>
    <t>Durante las labores de montaje de spool, trabajador posiciona su dedo debajo de la abrazadera entre el perno de fijación y la base, momento en el cual la abrazadera cede, llegando a presionar el dedo del trabajador.</t>
  </si>
  <si>
    <t>Vivargo</t>
  </si>
  <si>
    <t>Durante los trabajos de ordenamiento y limpieza de la plataforma 1 (Instalación de faja 4), el Rigger del camión grúa decide realizar el carguío  de unos polines de forma manual; al levantar y tratar de acomodar uno de estos polines con el   apoyo del operador del camión grúa, el rigger se golpea y aprisiona el quinto dedo de la mano izquierda (dedo meñique).</t>
  </si>
  <si>
    <t>Industrias Metálicas Muñoz</t>
  </si>
  <si>
    <t xml:space="preserve">Durante las labores de montaje de la guarda de protección inferior de la polea motriz ubicada en la celda de limpieza FTA-10 , en el momento  que se prestaban 03 mecánicos a empujar a su posición final la guarda protección esta resbala y cae sobre el pie de uno de los trabajadores.
</t>
  </si>
  <si>
    <t>Laceración y contusión en la canilla de la pierna derecha</t>
  </si>
  <si>
    <t>U.S. ITEM S.A.</t>
  </si>
  <si>
    <t>Trabajador intenta mover una bandeja metálica de pernos cortados desde un costado y  la manija metálica que estaba apoyada en el piso, hace que atriccione el quinto dedo de la mano derecha.</t>
  </si>
  <si>
    <t xml:space="preserve">Trabajador se cae al tropezar con cable tensado por el Manipulador de cable.  </t>
  </si>
  <si>
    <t>Ferreyros</t>
  </si>
  <si>
    <t>Desarrollo</t>
  </si>
  <si>
    <t>Stracon</t>
  </si>
  <si>
    <t xml:space="preserve">Impacto con roca en escalera de Tractor DZ010 </t>
  </si>
  <si>
    <t>H&amp;V</t>
  </si>
  <si>
    <t xml:space="preserve">Rotura de Parabrisas Inferior, Puerta Derecha, en Motoniveladora
</t>
  </si>
  <si>
    <t>Santrinsa</t>
  </si>
  <si>
    <t>Inspectorate Services</t>
  </si>
  <si>
    <t>Palomino</t>
  </si>
  <si>
    <t>Al momento de iniciar transito desde la plataforma 5 hacia KM 0 y girar por el costado carpa de embarque roza la parte posterior del bus con otro bus que se encontraba estacionado al costado derecho</t>
  </si>
  <si>
    <t>En circunstancias en que la excavadora de placa EX-K1008 con un martillo percutor hidráulico , se encontraba fracturando rocas a nivel del suelo, una esquirla se proyecta en dirección del parabrisas delantero ; provocándole una trizadura.</t>
  </si>
  <si>
    <t xml:space="preserve">La ambulancia de placa EUC-027, al momento de retroceder impacta con la calaminta del almacén
</t>
  </si>
  <si>
    <t xml:space="preserve">DP: Daño a la mica de luz perimetral trasera
</t>
  </si>
  <si>
    <t>Adecco</t>
  </si>
  <si>
    <t>Mientras la pala 11 minaba frente de desmonte roca de fragmentación gruesa cae del talud impactando tanque de combustible</t>
  </si>
  <si>
    <t>Proyectos</t>
  </si>
  <si>
    <t xml:space="preserve">Siendo las 11:00 horas la excavadora de placa EX-K1005 con un martillo percutor hidráulico, se encontraba fracturando rocas a nivel del suelo, una esquirla se proyecta en dirección del parabrisas delantero ; provocándole una trizadura.
</t>
  </si>
  <si>
    <t>El operador de la excavadora, realizaba trabajos de reacomodación de roca; roza con la uña del cucharón de la excavadora a una la tubería de HDP de 6” enterrada, produciendo un agujero en la tubería.</t>
  </si>
  <si>
    <t xml:space="preserve">VIWA </t>
  </si>
  <si>
    <t xml:space="preserve">Cuando la camioneta retornaba de Garita Manantiales hacia campamento Pionero; cruza con otra camioneta  que iba en sentido contrario, la cual hace proyectar una piedra hacia el parabrisas de la camioneta.
</t>
  </si>
  <si>
    <t>APC</t>
  </si>
  <si>
    <t>En circunstancias que el colaborador traslada carbón de un equipo de rostizado a otro, la puerta de uno de ellos cae intempestivamente al piso.</t>
  </si>
  <si>
    <t>Cuando el tractor de ruedas RT-21 realizaba la limpieza de material acumulado cerca al talud de la zona de minado de la pala SH-13 se desprende una roca de 0.80m. aprox. la cual impacta directamente en el vástago del cilindro hidráulico, causando la fractura transversal de ésta</t>
  </si>
  <si>
    <t>Siendo las 15:15 horas el volquete Scania 8x4 - 293 de placa AJJ-875 ingresa hacia la plataforma GE-028 siendo guiado vía radial por el operador de la excavadora (esto porque el cuadrador estaba refugiado por la alerta amarilla), realizando 3 intentos para descargar. En el tercer intento el operador decide descargar posicionándose de manera perpendicular a la vía y al momento de levantar la tolva, el volquete se vuelca sobre el lado del copiloto.</t>
  </si>
  <si>
    <t>Orica</t>
  </si>
  <si>
    <t>Camioneta que transitaba por la Vía Ticona presenta inestabilidad, por lo que el conductor detiene la unidad y al realizar la inspección observa la rotura de los espárragos del neumático de la posición 2.</t>
  </si>
  <si>
    <t xml:space="preserve">La bahía 03 de la Chancadora Primaria fue inhabilitada y el operador del cuarto de control posiciona el rompe rocas cerca al tope de la descarga de camiones; en ese momento el operador del camión HT14 realiza la maniobra de retroceso en la bahía 3 e impacta con el rompe rocas de la chancadora 1. </t>
  </si>
  <si>
    <t>Geotec</t>
  </si>
  <si>
    <t>Al promediar las 11:25 am aproximadamente el camión grúa de la empresa Geotec, se desplaza a la plataforma GEO-08 y da  un giro en el acceso, en ese momento el operador siente que pisa una roca y el camión se desliza hacia su lado izquierdo quedando atrapado su neumático 1 en el topsoil y rocas sueltas, operador apaga el camión y se baja a verificar lo sucedido, observando que una piedra a impactado el Carter del motor produciéndole una ruptura  y el derrame de aceite del mismo motor.</t>
  </si>
  <si>
    <t xml:space="preserve">El conductor de la camioneta 110 impacta contra un bolardo de seguridad en el campamento Antawasi a la salida de los pabellones S2.
El choque se produce por distracción del conductor al tratar de recoger su celular que se cayó al piso.
</t>
  </si>
  <si>
    <t xml:space="preserve">10/11/2018
</t>
  </si>
  <si>
    <t>Desarrollo de Recursos</t>
  </si>
  <si>
    <t>GEOTEC</t>
  </si>
  <si>
    <t xml:space="preserve">Operador del camión grúa a la altura de una curva cerrada, realiza 3 maniobras para girar la curva, pegándose a la berma e impacta con una roca el tanque principal de combustible, ocasionando el corte y hundimiento, provocando el derrame de 10 galones de Diesel D-2 en 150 m. </t>
  </si>
  <si>
    <t>Cuando el Camión 101(Cargado) se encontraba en el sector HR1-Nivel 4065 en espera de la salida de otro camión para la descarga de material, la llanta de la posición N°01 se hundió  a consecuencia del barro que había en piso.</t>
  </si>
  <si>
    <t>ManPower</t>
  </si>
  <si>
    <t>En circunstancias que el volquete  de placa “AJM929”, de la empresa Stracon, realizaba la maniobra de descarga de material de excavación del talud, el equipo pierde  estabilidad por el peso  sufriendo una volcadura hacia su lado derecho. Hubo derrame de combustible e Hidrolina en mínimas cantidades que fue controlado por personal de Rescate.</t>
  </si>
  <si>
    <t>Palomino Estrada</t>
  </si>
  <si>
    <t xml:space="preserve">Cisterna de placa de D3P747/A0T985 se retiraba del lugar de descarga de combustible, en grifo, sufrió  averías en los muelles de la parte superior del eje de la carreta. 
Se trabajó con un mecánico Homologado para reparar el muelle. Cisterna ya operativa.
</t>
  </si>
  <si>
    <t xml:space="preserve">La excavadora EX006 se encontraba realizando trabajos de alimentación de material a la chancadora móvil primaria, y una partícula del stock pile se proyecta e impacta con el parabrisas lateral derecho de la excavadora.
</t>
  </si>
  <si>
    <t xml:space="preserve">Operador de Tractor D8T procedía a retirar su equipo del Almacén. El equipo avanza lentamente hacia la puerta guiado por personal no autorizado como vigía, pero estaba un poco pegado a la izquierda, impactando con el riel vertical de la puerta
</t>
  </si>
  <si>
    <t xml:space="preserve">A las  09:47 horas, personal de almacenes se encontraba ejecutando la descarga de thermas de nitrógeno líquido del camión de la empresa Libertad con el  Montacargas FL005. el personal pierde el control del equipo debido a una falla en el sistema de frenos. Con la finalidad de no chocar contra las thermas de nitrógeno, el personal vira hacia un lado del camión de Libertad provocando una fisura en la parte trasera del camión.
</t>
  </si>
  <si>
    <t>Durante el recojo de herramientas en pala SH002, personal coloca una barreta en la tolva y cierra la puerta de ésta golpeando la barreta con el vidrio posterior.</t>
  </si>
  <si>
    <t xml:space="preserve">Camión Minero N° 77 de la empresa MMG del área de Operaciones Mina, sufrió explosión de Neumático de la posición 4 en el ingreso de HR1 a la altura de DIQUE ETAPA 4. No se registró daños personales, según el informante. </t>
  </si>
  <si>
    <t>Gerencia de Servicios Técnicos</t>
  </si>
  <si>
    <t xml:space="preserve">Camioneta de placa ATO-935 del área de Servicios Técnicos, cuando transitaba por la vía de Truck shop con dirección al laboratorio de ALS, se rompió el esparrago del  neumático delantero lado izquierdo y se salió de su posición, llegando a parar la unidad en el lado derecho de la vía. </t>
  </si>
  <si>
    <t>Mantenimiento Planta</t>
  </si>
  <si>
    <t>Operador de camión grúa de Vivargo, al querer salir del interior del almacén en retroceso, impacta la pluma de la grúa con la parte superior de la puerta. La pluma del camión grúa, no había sido completamente retraída antes de realizar el retroceso por la iluminación deficiente</t>
  </si>
  <si>
    <t>GMI</t>
  </si>
  <si>
    <t xml:space="preserve">Conductor de una camioneta de la empresa GMI,  gira para estacionar su vehículo y poder realizar la descarga de sus equipos de topografía, durante la maniobra de giro roza con la carpa de la empresa Apullallawa. </t>
  </si>
  <si>
    <t>Transportes Libertad</t>
  </si>
  <si>
    <t>Cisterna ingresa en retroceso y el neumático posición 2 impacta con la baranda de ingreso a la zona de bombas.</t>
  </si>
  <si>
    <t>Gerencia de Planeamiento, Inventario y almacenes</t>
  </si>
  <si>
    <t>Siendo las 6:45 a.m. la camioneta 406 se disponía a parquearse en retroceso, esta tiene contacto con el poste de alumbrado, generando una rjaadura en la mica del faro posterior</t>
  </si>
  <si>
    <t xml:space="preserve">Cuando el operador del camión de acarreo HT-37, estaba reposicionándose en la zona de carguío del cargador frontal LT-01. Al momento de avanzar, el camión derrapa 03 metros lateral hacia la izquierda impactando el neumático posición 03 del camión HT 37 con el neumático posición 03 del LT 01.
</t>
  </si>
  <si>
    <t xml:space="preserve">Operador de excavadora mientras realizaba la limpieza de una de las bahías de la Chancadora Primaria, impacta el brazo  del equipo con la estructura superior de la Chancadora. El operador, fue trasladado al Topico para los exámenes  correspondientes.
</t>
  </si>
  <si>
    <t>Al promedio las 17:46 el camión HT043 operado por Danny Kaqui Balladares se cuadra en la pala SH04 por su lado derecho, seguidamente se deposita la primera baldada de material; este material hace presión en las llantas del camión; principalmente en la llanta 06; la cual revienta y hace esparcir pequeñas partículas de rocas en un radio de 30 metros, varias de las cuales impactan en el mismo camión así como en los vidrios y en algunos componentes externos de la pala SH04.</t>
  </si>
  <si>
    <t>En circunstancias en que se procedía a descender el equipo (Sonda televiewwer) para  el segundo registro Geofísico con el cable wireline, a los 180m. de profundidad se tuvo un atrapamiento de la sonda; se procedió a realizar maniobras para su liberación y es ahí cuando se rompe el cable Wireline ocasionando la pérdida total del equipo.</t>
  </si>
  <si>
    <t xml:space="preserve">
A las 09:40 hrs.  El Bus de placa X8R-960 Conducido por Enrique Cari Arpi  Emp. Comat Chalhuahuacho que presta servicio a la Empresa Ferreyros , la llanta posicion 6 pisa una peque;a roca y esta se proyecta al parabrisa delantero de la camioneta de placa X4J883 de  la Empresa Komatsu Mining
</t>
  </si>
  <si>
    <t xml:space="preserve">El colaborador HENRY TAIPE, mientras  realizaba traslado de material con el montacargas FL  018  topó levemente   las uñas del montacargas en la puerta 2 del Almacen Central, (Puertas frente  a la zona de descarga / anexos).
El principal daño es la pequeña abolladura detallada en la foto, tanto el colaborador se encuentran en buen estado.
</t>
  </si>
  <si>
    <t>Atenuz</t>
  </si>
  <si>
    <t xml:space="preserve">Siendo las 06:20 a.m. el técnico mecánico procede a realizar el cambio de uñas escarificadoras de la motoniveladora (MNA-06), se inicia con el retiro de los shamk (espadas) y retirar las uñas escarificadoras de las espadas, realizando golpes con una comba de 12 libras para poder aflojar las uñas en el tercer golpe   la uña escarificadora sale proyectada e impacta en el espejo retrovisor derecho del mismo equipo intervenido. (PROCESO DE INVESTIGACIÓN)
</t>
  </si>
  <si>
    <t>La unidad Liviana de la empresa Geotec de placa: X4C-832, Código: 259, conducida por Elio Chavez Guevara (Sup. De Seguridad – Geotec), se dirigía al parqueo de unidades livianas para realizar el relevo del personal, cuando de pronto sufrió la rotura de espárragos de la rueda posterior lado derecho, ocasionando solo daños materiales.</t>
  </si>
  <si>
    <t>Operaciones Mina</t>
  </si>
  <si>
    <t xml:space="preserve">El operador de la motoniveladora GR002 se encontraba trabajando, cuando el camión HT70, comunica su intención de pasar, sin embargo no recibió respuesta del operador de la motoniveladora y pasa por su costado izquierdo y en ese momento el operador de la motoniveladora siente una vibración brusca de su equipo, por el roce del neumático posición 6 del camión. </t>
  </si>
  <si>
    <t>Daños en la barra estabilizadora de la motoniveladora y otros componentes</t>
  </si>
  <si>
    <t>COSTO/DP</t>
  </si>
  <si>
    <t>Ememsa</t>
  </si>
  <si>
    <t>En el momento que el operario mecánico realizaba el retiro de la pintura en la parte superior del tanque 0420-TKF-0021 con el uso de un esmeril angular, al promediar las 11:40 a.m. el colaborador siente una molestia en el ojo derecho, procediendo a paralizar la actividad, reportando inmediatamente para luego ser llevado al tópico para su evaluación médica.</t>
  </si>
  <si>
    <t>QUERATO CONJUNTIVITIS POR CUERPO EXTRAÑO</t>
  </si>
  <si>
    <t xml:space="preserve">26/01/2018
</t>
  </si>
  <si>
    <t>Servicios Tecnicos</t>
  </si>
  <si>
    <t>Al finalizar la tarea de muestreo, el trabajador se dispone a guardar su herramienta de trabajo (auger) en la tolva de la camioneta, es en éste preciso momento que se activa repentinamente el auger golpeándolo en la mano derecha.</t>
  </si>
  <si>
    <t>EXCORIACIONES  EN DORSO DE MANO DERECHA</t>
  </si>
  <si>
    <t>Mantenimiento Mina</t>
  </si>
  <si>
    <t>UNIMAQ S.A.</t>
  </si>
  <si>
    <t>Durante la inspección programada del camión de servicio FT001, personal de UNIMAQ subió a la tolva posterior donde había madera tirada con clavo expuesto, el personal no se percató y piso el clavo, causándole una herida superficial en la planta del pie izquierdo.</t>
  </si>
  <si>
    <t>HERIDA PUNZANTE PLANTAR DE PIE IZQUIERDO</t>
  </si>
  <si>
    <t xml:space="preserve">Durante el cambio de broca en la perforadora TD-03, el ayudante realizaba la maniobra de colocar el winche en la asa de la campana de broca, al momento de asegurar el gancho del winche con el asa de la campana, el dedo medio de la mano derecha sufre el golpe entre los dos elementos.
</t>
  </si>
  <si>
    <t>CONTUSION DE 3ER DEDO DE MANO DERECHA</t>
  </si>
  <si>
    <t xml:space="preserve">Técnico Mecánico, al momento de realizar labores de cambio de la bomba de ácido sulfúrico , decide posicionar su pie izquierdo en el borde de la bandeja  resbalar e ingresar su pie dentro de la bandeja que se encontraba lleno de Ácido Sulfúrico, </t>
  </si>
  <si>
    <t>QUEMADURA POR SUSTANCIA QUIMICA EN PIERNA Y TOBILLO</t>
  </si>
  <si>
    <t xml:space="preserve">LESION TENDINOSA 2DO DEDO MANO IZQUIERDA / HERIDA DEL MENTON </t>
  </si>
  <si>
    <t>Expansión de Recursos</t>
  </si>
  <si>
    <t>ALS</t>
  </si>
  <si>
    <t>En el momento que realizaba el corte de muestras diamantinas, una partícula de agua con residuos ingresa en la vista del personal contador de muestras, causando una molestia inmediata en el trabajador, este para el trabajo, se lava el ojo derecho con agua, sin embargo minimizo lo ocurrido y no comunica a su supervisor , a las 6:30 am y debido a la molestia comunica  y es trasladado a tópico para su atención</t>
  </si>
  <si>
    <t>CUERPO EXTRAÑO EN OJO DERECHO</t>
  </si>
  <si>
    <t>Bruce Brown Consulting</t>
  </si>
  <si>
    <t xml:space="preserve">Al momento de retirarse de la presa de clarificación rumbo a las camionetas, para retornar al campamento, el visitante tropezó con una piedra, golpeándose con otra piedra contigua y cayendo al suelo. Al levantarse observó que tenía una herida en la canilla de la pierna izquierda. </t>
  </si>
  <si>
    <t>HERIDA CONTUSO CORTANTE DE PIERNA IZQUIERDA</t>
  </si>
  <si>
    <t>Geotec S,A.</t>
  </si>
  <si>
    <t>Siendo aproximadamente las 12:45 hrs, al culminar el izaje del manipulador de tubería (rod sloop) a la plataforma del camión grúa por evacuación de equipos por voladura; el rigger sube al manipulador de tubería (rod sloop) y procede a retirar la argolla del estrobo del gancho de la grúa y al acomodarla al costado del parante de la base de manipulador de tubería se atricciona el cuarto dedo de la mano derecha entre la argolla del estrobo y el parante del manipulador de barras (rod sloop)</t>
  </si>
  <si>
    <t>HERIDA DE 4TO DEDO MANO DERECHA CON DAÑO DE LA UÑA</t>
  </si>
  <si>
    <t>Relaciones Comunitarias</t>
  </si>
  <si>
    <t>Siendo horas 17.05 hrs. aprox.  La colaboradora de relaciones comunitarias se dirigía desde el parqueo  a las oficinas principales de Anta Wasi, cuando ingresa al pasadizo exterior de las oficinas,  sufre un tropezón golpeandose contra el piso la rodilla derecha.</t>
  </si>
  <si>
    <t>HERIDA ESCORITIVA DE PEIRNA DERECHA</t>
  </si>
  <si>
    <t>POLICONTUSO</t>
  </si>
  <si>
    <t>Planta Concentradora</t>
  </si>
  <si>
    <t>Después de terminar la limpieza preventiva del chute de descarga de la faja de cal. El operador sin soltar la manguera intenta cerrar la línea de agua a presión, es cuando le salpica agua al ojo izquierdo</t>
  </si>
  <si>
    <t>CONJUNTIVITIS</t>
  </si>
  <si>
    <t>Exploraciones</t>
  </si>
  <si>
    <t>En momentos que el asistente de campo se encontraba golpeando la roca para sacar muestra, procedió a guardar  las mismas en la mochila, en ese momento se deslizan pequeñas rocas, el asistente advierte al personal de esta situación. El geólogo que se encontraba 2.0 mt debajo (a desnivel) retrocede y se resbala cayendo boca abajo al piso siendo impactado en la espalda por una roca  de aproximadamente 1.6 kg. que se deslizaba hacia su punto.</t>
  </si>
  <si>
    <t>CONTUSION EN TORAX / CONTUSION 4TO DEDO MANO IZQUIERDA CON DAÑO DE LA UÑA</t>
  </si>
  <si>
    <t>Servicios Generales</t>
  </si>
  <si>
    <t>Sodexo</t>
  </si>
  <si>
    <t>Al llamado del chef de turno noche, por un atascamiento en el brazo de la cortadora de masa, el técnico de servicio de atención de emergencias se acerca a verificar e inicia a destrabar el brazo de la cortadora de masa, al momento de destrabar el pin con la mano derecha, éste se destraba y con la fuerza del brazo hace que venza la fuerza del trabajador quien lo sujetaba con la mano izquierda, es cuando impacta el brazo del equipo al lente de seguridad, donde le ocasiona una laceración en la ceja izquierda .</t>
  </si>
  <si>
    <t>HERIDA CONTUSA DE ARCO SUPRACILIAR IZQUIERDO</t>
  </si>
  <si>
    <t>Manpower</t>
  </si>
  <si>
    <t>Siendo las 11:40 am al realizar el muestreo de rocas en talud, el asistente de campo se encontraba golpeando un pedazo de roca con la picota, al mismo tiempo a una distancia de 1.5mt  se encontraba su compañero sacando muestra del talud con el uso de una comba, en ese momento golpea la comba a la roca y genera proyección de esquirlas, una de estas esquirlas impacta al  asistente de campo a la altura del labio superior derecho.</t>
  </si>
  <si>
    <t xml:space="preserve">Lesión en el labio superior </t>
  </si>
  <si>
    <t>En circunstancias que se realizaba el desmontaje de la tubería de f 1” el cual se encontraba bloqueada, el trabajador sujeta la brida para retirar de su posición, es cuando cae de la brida una gota de remanente de acido sulfúrico a la mano derecha sintiendo un ligero ardor y retirándose de inmediato el guante anti corte, trasladándose de inmediato al lava ojos para aplicar abundante agua a la zona de la mano que tuvo contacto con el acido.</t>
  </si>
  <si>
    <t>QUEMADURA SUPERFICIAL EN MANO DERECHA</t>
  </si>
  <si>
    <t>Seinco</t>
  </si>
  <si>
    <t>El Sr. Ayudante fierrero se encontraba realizando enmallado para la Loza de la reubicación del almacén, se tiene presencia fuerte viento, generándose polución de polvo y esta ingresa al ojo lado derecho, provocándole molestias.</t>
  </si>
  <si>
    <t>LACERACION SUPERFICIAL DE CORNEA EN OJO DERECHO</t>
  </si>
  <si>
    <t>Dimarza</t>
  </si>
  <si>
    <t xml:space="preserve">Al finalizar el retiro de bolsa (polea2), el personal mecánico (04) procede a retirarse del interior de la faja hacia la parte externa, el primero en salir es el líder mecánico del grupo quién se resbala sobre la banda de la faja, golpeándose la rodilla izquierda contra la viga.
</t>
  </si>
  <si>
    <t>contusión rodilla izquierda</t>
  </si>
  <si>
    <t>Operaciones mina</t>
  </si>
  <si>
    <t>EPSA</t>
  </si>
  <si>
    <t xml:space="preserve">En circunstancias que el volquete de código 155 de la empresa EPSA realizaba la maniobra de descarga de material de lastre en una vía con peralte y en curva, el equipo pierde estabilidad sufriendo una volcadura en un cuarto de tonel, hacia su lado izquierdo.
</t>
  </si>
  <si>
    <t>POLICONTUSO / HERIDA CONTUSO CORTANTE DE BRAZO IZQUIERDO, CUERPO EXTRAÑO EN BRAZO</t>
  </si>
  <si>
    <t>SNC Lavalin</t>
  </si>
  <si>
    <t>Trabajador de SNC Lavalin caminaba sobre una ladera, dirigiéndose a su camioneta para retornar a Challhuahuacho, cuando resbala y su brazo derecho se apoyó sobre el suelo con presencia de cactus.</t>
  </si>
  <si>
    <t>HERIDAS MULTIPLES SUPERFICIALES PUNTIFORMES EN ANTEBRAZO DERECHO</t>
  </si>
  <si>
    <t>FERREYROS</t>
  </si>
  <si>
    <t xml:space="preserve">
El colaborador estaba separando la arandela con la mano izquierda (la arandela se había quedado pegada a la bocina del Boom) y con la mano derecha procede a sostener la arandela por el diámetro interno y es en ese momento en que el trabajador siente el corte en tercer y cuarto dedo de la mano derecha.
</t>
  </si>
  <si>
    <t>HERIDAS CORTANTES DE 3ER Y 4TO DEDO DE MANO DERECHA</t>
  </si>
  <si>
    <t>Protección Interna</t>
  </si>
  <si>
    <t>PROSEGUR</t>
  </si>
  <si>
    <t>HERIDA CONTUSO CORTANTE EN CABEZA / HERIDAS PUNZANTES EN TORAX</t>
  </si>
  <si>
    <t>Cuando realizaban servicio en la plataforma 172, como halcones 1 y 2, identificaron aproximadamente 20 pobladores de los cuales 07 comenzaron a lazar rocas a los agentes de seguridad, uno de ellos recibe un impacto en la cabeza y posteriormente cae al suelo y es agredido, el otro es golpeado en el suelo.</t>
  </si>
  <si>
    <t>Logística</t>
  </si>
  <si>
    <t>ROYASUR</t>
  </si>
  <si>
    <t xml:space="preserve">Trabajador del turno noche tropieza en una escalera golpeándose el dedo pulgar de la mano izquierda. Luego es conducido al centro médico donde se descarta lesiones mayores.
</t>
  </si>
  <si>
    <t xml:space="preserve">Trabajador pisa sobre superficie irregular, sufriendo un tirón en el pie izquierdo lo cual es comunicado a su supervisor y conducido al centro médico. Se descarta lesiones mayores.
</t>
  </si>
  <si>
    <t>TENDINITIS PERONEAL</t>
  </si>
  <si>
    <t xml:space="preserve">07/11/2018
</t>
  </si>
  <si>
    <t>Excelencia Operacional</t>
  </si>
  <si>
    <t>Trabajador de la Gerencia de Excelencia Operacional de Mantenimiento, hace uso  de cuchillo para pelar una manzana, sufriendo corte a nivel del primer dedo de la mano izquierda y generándole sangrado; por lo que acude al centro médico.</t>
  </si>
  <si>
    <t>Herida de dedo sin daño a la uña</t>
  </si>
  <si>
    <t xml:space="preserve">15/11/2018
</t>
  </si>
  <si>
    <t xml:space="preserve"> fractura de falange distal de 3er dedo de mano derecha</t>
  </si>
  <si>
    <t>EMEMSA</t>
  </si>
  <si>
    <t>Asistente administrativa sufre caída al momento de descender de la cabina del camión Grúa. Mientras sostenía documentos con la mano izquierda le impedía utilizar los tres puntos de apoyo por lo que al descender ocasiona que pierda estabilidad al no apoyar adecuadamente el pie en el peldaño del camión cayendo de espaldas</t>
  </si>
  <si>
    <t>Aprox. a las 9:10 a.m. Cuando el operador de la TD-011, se disponía a cambiar el top sub de la perforadora con ayuda del Sr. Ángel Taco. Ambos colocan la llave hexagonal en el shock absorber y cuando el operador de la 11 procedió a lacabina, en ese momento se le resbala la llave hexagonal al Sr. Taco, inmediatamente saca la mano derecha pero coge la 2
punta del dedo, causando una ligera contusión</t>
  </si>
  <si>
    <t>ATRICCION DE TERCER DEDO MANO DERECHA</t>
  </si>
  <si>
    <t xml:space="preserve">Circunstancias en las que el personal  moviliza la mesa con el gastronorm encima, el cual contenía choclo y agua caliente; el gastronorm se desliza sobre la mesa y el colaborador en su reacción coloca el antebrazo izquierdo teniendo contacto con la superficie del gastronorm y el agua caliente.
</t>
  </si>
  <si>
    <t>QUEMADURA DE SEGUNDO GRADO EN ANTEBRAZO IZQUIERDO</t>
  </si>
  <si>
    <t xml:space="preserve">Empleados bajaban cestos de frutas de un camión; empleado que está en el piso coloca su mano en el borde de la plataforma del camión y empleado que se encontraba sobre la plataforma del camión, al colocar la cesta de aprox. 12 kilogramos,  le golpea en los dedos de la mano izquierda.
</t>
  </si>
  <si>
    <t>CONTUSION DE 3ER Y 4TO DEDO DE MANO IZQUIERDA</t>
  </si>
  <si>
    <t>IT</t>
  </si>
  <si>
    <t>COMTECSA</t>
  </si>
  <si>
    <t>Circunstancias en las que el personal salió fuera de la sub estación a realizar una llamada por celular, estando posicionado en la plataforma siente el ingreso de una partícula al ojo derecho. Personal continúa trabajando hasta las 05:30 pm, cuando recién reporta la molestia a su supervisor, quien lo evacua al tópico de Anta Wasi.</t>
  </si>
  <si>
    <t>DP</t>
  </si>
  <si>
    <t>SI</t>
  </si>
  <si>
    <t>Logistica</t>
  </si>
  <si>
    <t>Operaciones Planta</t>
  </si>
  <si>
    <t>SSGG Transporte de Personal</t>
  </si>
  <si>
    <t>Servicios  Técnicos – Geología</t>
  </si>
  <si>
    <t>Mantenimiento Eléctrico Mina</t>
  </si>
  <si>
    <t xml:space="preserve">Operaciones Mina
P&amp;V
</t>
  </si>
  <si>
    <t>Infraestructura Mina</t>
  </si>
  <si>
    <t>Adquisición de tierras</t>
  </si>
  <si>
    <t>Perforación y Voladura</t>
  </si>
  <si>
    <t>Relaciones comunitarias</t>
  </si>
  <si>
    <t>Planta Concentradora
Control de Procesos</t>
  </si>
  <si>
    <t>Geotecnia / Hidrogeologia</t>
  </si>
  <si>
    <t>SSO</t>
  </si>
  <si>
    <t>Laboratorio Quimico</t>
  </si>
  <si>
    <t>Servisicio de Sitio</t>
  </si>
  <si>
    <t xml:space="preserve">Gerencia de Almacenes y Servicio de Sitio </t>
  </si>
  <si>
    <t>Ingenieria</t>
  </si>
  <si>
    <t>Operaciones Mina - Perforación y Voladura</t>
  </si>
  <si>
    <t>Project Delivery</t>
  </si>
  <si>
    <t xml:space="preserve">Mantenimiento Electrico Mina </t>
  </si>
  <si>
    <t>Desarrollo Social</t>
  </si>
  <si>
    <t>Servicio de Sitio</t>
  </si>
  <si>
    <t>Perforación y Voladura Mina</t>
  </si>
  <si>
    <t>Operaciones Mina Perforación y Voladura</t>
  </si>
  <si>
    <t>Operaciones Mina Infraestructura Mina</t>
  </si>
  <si>
    <t>Operaciones Mina  - P&amp;V</t>
  </si>
  <si>
    <t>Gerencia de Proyectos</t>
  </si>
  <si>
    <t>Operaciones Mina-P&amp;V</t>
  </si>
  <si>
    <t xml:space="preserve">Proyectos </t>
  </si>
  <si>
    <t>Op Mina -P&amp;V</t>
  </si>
  <si>
    <t>Op Mina</t>
  </si>
  <si>
    <t>Mantenimiento</t>
  </si>
  <si>
    <t>Op. Procesos</t>
  </si>
  <si>
    <t>E.C. Apullallawa</t>
  </si>
  <si>
    <t>MG Trading</t>
  </si>
  <si>
    <t>Orica Mining</t>
  </si>
  <si>
    <t>Mota Engil</t>
  </si>
  <si>
    <t>Procons</t>
  </si>
  <si>
    <t>ESCO Perú</t>
  </si>
  <si>
    <t>J&amp;V Resguardo SAC</t>
  </si>
  <si>
    <t>Coimser</t>
  </si>
  <si>
    <t>Comtecsa</t>
  </si>
  <si>
    <t>Resiter</t>
  </si>
  <si>
    <t>US Item</t>
  </si>
  <si>
    <t>Komatsu</t>
  </si>
  <si>
    <t>Servosa</t>
  </si>
  <si>
    <t>Transaltisa</t>
  </si>
  <si>
    <t>HyF</t>
  </si>
  <si>
    <t>Manpower-Experis</t>
  </si>
  <si>
    <t>SSK</t>
  </si>
  <si>
    <t>Transportes HANNA</t>
  </si>
  <si>
    <t>STRACON</t>
  </si>
  <si>
    <t xml:space="preserve"> En momentos que el Telehandler TH009 estaba realizando movimiento de materiales, luego de dejar un material en piso al retroceder sin carga a una velocidad de 2 km/h se corta el neumático izquierdo de la parte delantera, se detuvo la operaci6n del equipo y se procedi6 a inmovilizar el vehículo. </t>
  </si>
  <si>
    <t>Culminado la conformación muro de seguridad del nuevo acceso en alto jahuapaylla NV. 3900 el cargador LD-01 se dispone a retroceder momento en el que el camión minero  HT-08 se aproxima demasiado al cargador rozando la llanta posición 1 con la contrapesa y la baranda posterior del cargador LD-01, doblando baranda e impactando a la cámara posaterior del equipo.</t>
  </si>
  <si>
    <t>Camión HT 09 salía cargado de material en momento de bajar la rampa Nv, 3960 camión se cunetea  inclinado hacia su lado izquierdo.</t>
  </si>
  <si>
    <t>Operador de Camión HT 74 posiciona el equipo hacia el área de descarga  retrocede 10 metros y el terreno cede y el camión se inclina hacia el lado izquierdo</t>
  </si>
  <si>
    <t>Al momento de realizar maniobra en retroceso para ingresar a parqueo impacta con parte posterior  del parachoques a las barandas peatonales</t>
  </si>
  <si>
    <t xml:space="preserve">El calefactor debido al sobrecalentamiento reventó, generando  un fuerte ruido y humo. En la habitación no se encontraba nadie,  </t>
  </si>
  <si>
    <t>Camión Minero # 44 impacta contra Base del Corredizos, en la fase 06, donde se realiza los cambios de turno.</t>
  </si>
  <si>
    <t>Operador de equipo manipulador de cables N° 01 procedió a llevar el conductor de cable operativo hacia la entrada de la perforadora  N° 04, luego retrocede el equipo para alimentar mas cable, es en ese momento en que las llantas posteriores pasan por un badén de drenaje y por inercia el brazo del manipulador realiza un movimiento pendular involuntario hacia atrás golpeando la luna posterior derecha de la cabina del mismo equipo.</t>
  </si>
  <si>
    <t>En circunstancias que el conductor de camioneta ATO-807 se acercó a Taller Mitsui para lavado de unidad, se percatan de una pequeña abolladura en parachoque delantero lado izquierdo parte inferior, reportando a Supervisión de Geología y de Mitsui.  Abolladura por condiciones de terreno.</t>
  </si>
  <si>
    <t>Al momento de tender el cableado de antenas para la instalación de radio en la camioneta AZD-604, se realiza un palanqueo excesivo para retirar el seguro del parabrisas frontal ocasionando su fractura en lado izquierdo medio.</t>
  </si>
  <si>
    <t>Siendo las 2:00Am aprox.  el camión 15 es asignado por despacho a la pala 4 y pasa por el Puente vía de la pala 1 y perforadora 7, donde el operador no se percata del cable del puente que se encontraba bajo y es advertido por el operador del camión 23 el cual indica por radio que se detenga por que tiene el cable en la vicera, este se detiene y comunica a la supervisión el cual coordina con personal de mantenimiento eléctrico para el bloqueo la subestación de dicha línea, una vez llegado al punto del camión 15 se corta la línea que se encuentra entre la vicera y la cabina para poder liberar del cable( sin energía ) al camión minero.</t>
  </si>
  <si>
    <t>En circunstancias que la camioneta de placa ALL-789 se encontraba transitando hacia operaciones, se detiene frente al grifo pionero y retrocede repentinamente impactando a la camioneta de placa ATO-738 que se encontraba atrás.</t>
  </si>
  <si>
    <t>El volquete al momento de descargar material para la conformación de plataforma y acceso impacta y rompe un cable de fibra óptica. La descarga  se desarrolló muy cerca al cable de fibra óptica.</t>
  </si>
  <si>
    <t>En circunstancias que la excavadora N° 90 de la empresa Epsa  se trasladaba desde bajo Jahuapalla hacia fase 1C por  una ruta alterna donde no transitan Camiones de Mina u otros, el equipo impacta con un cable eléctrico aéreo de baja  tensión de 480 V. Se activaron las protecciones eléctricas  en la subestación  SED04.</t>
  </si>
  <si>
    <t>Luego de concluir los trabajos de mejora del terreno del área de transformadores de la faja 03, trabajadores de la empresa PROCONS procedieron a cargar sus listones de madera sobresaliendo por encima de la tolva de la camioneta, luego al momento que la camioneta sale del lugar, un listón de madera rompe un cable aéreo de baja tensión 220Vac que alimentaba a un conteiner.</t>
  </si>
  <si>
    <t xml:space="preserve">En circunstancias que la camioneta 677 circulaba por el tramo 6 hacia la plataforma de mantenimiento en alto Jahuapaylla, el conductor escucho un ruido en el vehículo, decide entonces detenerse y verificar, percatándose que la llanta posición 04 estaba fuera de su posición. </t>
  </si>
  <si>
    <t>En momentos que el asistente de campo realizaba la limpieza de la camioneta ATN-757 en coordinación con los técnicos de campo, por cambio de turno; se percata de un pequeño raspón en la parte delantera lado del copiloto de la misma. Comunicando a su supervisor inmediato.</t>
  </si>
  <si>
    <t xml:space="preserve">Durante la inspección del winche de la faja # 03, al retroceder para parquear el vehiculo esta impacta el parachoque del lado izquierdo de la camioneta con la guarda via. </t>
  </si>
  <si>
    <t xml:space="preserve">Cuando el operador del manipulador de cables CR01, mueve el cable en sentido contrario al tambor de la perforadora TD08  este se tiempla del carrete al sujetador del manipulador, enganchandose en la esquina angular de la perforadora lado derecho posterior, ocasionando el corte en la chaqueta del cable reel de la perforadora. </t>
  </si>
  <si>
    <t>Camioneta de Operaciones Mina ATR-716, se dirigía del tajo Ferrobamba hacia el campamento Antawasi, cuando pasaba por el ex tramo 01, el conductor siente un sonido en la llanta posición 01, baja a verificar y observa que la llanta no tenía los espárragos, el conductor logra aparcar a la vera del camino y reporta el evento.</t>
  </si>
  <si>
    <t xml:space="preserve">Durante el traslado del montacargas de VIVARGO Placa MT006, el operador y riggr no se percataron que el castillo del equipo iba en dirección a una tuberia contraincendio de 3/4 ubicado debajo de la faja 7, procediendo el impacto de la tuberia y generando fuga de agua y activación de la alarma contra incendio. </t>
  </si>
  <si>
    <t>Durante el traslado del container protector sobre el camión grúa, hacia la nueva plataforma de trabajo, el operador de la grúa se detiene por el trabajo de una motoniveladora en la vía, al retomar la marcha, el operador y rigger escuchan un sonido de la parte posterior del camión grúa, percat,andose de que se habia desplazado el protector hacia la parte posterior del camión.</t>
  </si>
  <si>
    <t xml:space="preserve">La camioneta fue estacionada al costado del centro Educativo de la Comunidad de Escohorno,  al realizar el chek list de inspección rutinaria de la vuelta del gallo me percate que el faro posterior derecho estaba roto. 
</t>
  </si>
  <si>
    <t xml:space="preserve">Dos cables de 7.2 Kv que no se retiraron fuera del área de influencia de proyección de la voladura, fueron impactados por rocas producidas en la voladura.
</t>
  </si>
  <si>
    <t xml:space="preserve">En el km 49+900  de la vía las bambas – espinar, me estaciono al costado de la misma para contestar por una llamada, en ese instante los Porta Contenedores pasaban y hicieron salpicar piedra a la camionte; ocacionando 2 picaduras en la parabrisa delantera.
</t>
  </si>
  <si>
    <t>Cuando el conductor va a salir del estacionamiento con la camioneta X4H-854, no se percata que la puerta posterior lado derecho de la camioneta ATR-727, que se encontraba estacionada a su lado izquierdo, estaba abierta y la impacta con la manija.</t>
  </si>
  <si>
    <t xml:space="preserve">El operador de cisterna de agua 03, al llegar a la Garza 03 (Tramo 05) detiene el equipo para el abastecimiento de agua,  sale de la cabina e identifica la presencia de humo al lado derecho de motor, inmediatamente apaga el motor del camión, aísla la fuente de energía y toma el extintor portátil para controlar el amago de incendio proveniente del sistema de escape del motor. </t>
  </si>
  <si>
    <t>Al ingresar a los frentes de carguío una vez concluido el proceso de voladura, se observó que una roca procedente del talud colindante, había dañado la escalera principal de la pala 03.</t>
  </si>
  <si>
    <t xml:space="preserve">Conductor de camioneta ATO 746 al momento de retroceder para dar la vuelta y salir del almacén de hidrogeología, no se percata que existía un par de tuberías de PVC que sobresalían del acopio de tuberías, llegando a impactar el faro izquierdo de la parte posterior de la camioneta, rompiendo la mica de protección del faro. </t>
  </si>
  <si>
    <t>Siendo las 11:04 a.m., cuando el tractor 23 realizaba el empuje del material descargado del camión 45 en el piso 3870 procedente de la pala 4, el operador se percata de la presencia de un booster con sus detonadores El booster pudo ser golpeado por el balde de la pala o por la hoja topadora del tractor.</t>
  </si>
  <si>
    <t>Cuando transitaba en dirección hacia la zona norte de Las Bambas, la camioneta rural(5L) de placa X9Z-964, conductor: CANCAPA PACCO, RAÚL YONY de la empresa LIDERMAN, sufrió cuneteo a la altura de EX -UNICOM antes de llegar a Campamento XP</t>
  </si>
  <si>
    <t>En la voladura del proy. 3855-001, se produjo Fly Rock, donde una roca impactó a la mica lado derecho del techo de la sala de máquinas de la Pala 4 y otra posible provocó la trizadura de parabrisas del camión CT-002 que se encontraba a 150 mts y 320 mts de la voladura respectivamente.</t>
  </si>
  <si>
    <t>Cuando el Operador de la Excavadora 01, realizaba perfilado de talud en Alto Jahuapaylla, como parte de la actividad, cae una roca de la parte superior y por rebote se proyecta una esquirla hacia el parabrisas inferior frontal del equipo pasando la malla de protección del parabrisas, ocasionando la rotura del mismo.</t>
  </si>
  <si>
    <t>El camión HT 24 ingresa a un badén generado por la presencia de agua en alto Jahuapaylla, no se percata de la condición de la vía y golpea el parachoque del camión</t>
  </si>
  <si>
    <t>Siendo las 03:40 A.M. cuando se realizaba el mantenimiento de vías en el tramo 01, el camión HT004 sobrepara detrás del camión N° 100 de EPSA (el cual estaba esperando en la zona para la descarga de material); inesperadamente el camión HT004 es impactado por la parte posterior derecha con el camión HT016.</t>
  </si>
  <si>
    <t xml:space="preserve">En  circunstancia que el conductor realiza un giro y la marcha en retroceso del vehículo, éste colisiona con la esquina de la baranda de circulación del tanque, ocasionado por la abolladura del parachoques </t>
  </si>
  <si>
    <t>El operador realiza traslado de parihuelas de madera con montacargas, este se acerca demasiado al gabinete de emergencia y golpea el lado derecho originando la abolladura de la misma.</t>
  </si>
  <si>
    <t>En instantes que la camioneta se trasladaba por el bravo 33 hacía el tramo 1, la tranquera se cierra inesperadamente impactando con la camioneta.</t>
  </si>
  <si>
    <t>En circunstancia que el camión bomba 01 se encontraba estacionado al costado de la entrada del Helipuerto y no se encontraba con el freno de parqueo activado, este se desplaza y rueda hacia la plataforma del helipuerto 62 metros, en su recorrido el parachoques izquierdo golpea el parante de la puerta de ingreso a dicha plataforma</t>
  </si>
  <si>
    <t>Siendo las 15:40 la camioneta de la empresa COMTECSA se dirigía a Laboratorio Químico, cuando el conductor decide hacer una parada en  Campamento Antawasi (Plataforma7 ), al ingresar a la plataforma 7 el conductor  se queda dormido e impacta con la camioneta de la empresa BOUBY que se encontraba  detenido en la señal de PARE.</t>
  </si>
  <si>
    <t>Cisterna se encontraba retrocediendo para estacionarse al costado de BQP para realizar la limpieza, no calcula bien con la distancia container, llegando a rozar al mismo, provocando que la pintura se desprenda.</t>
  </si>
  <si>
    <t>Al momento de ingresar a la zona de almacenamiento de planchas para el reordenamiento de estas operando el montacarga este gira hacia su lado izquierdo generando el roce con la plancha de acero al capot</t>
  </si>
  <si>
    <t>Empresa Comat, Al momento de abrir la puerta para esperar ingreso de personalse traba y sufre rotura del soporte inferior de la puerta lo que ocasiona rotura de la lunapor impacto entre la esquina superior de la puerta y ventana</t>
  </si>
  <si>
    <t xml:space="preserve">
Al momento que la pala 2 se disponía a cargar al camión  10, la escalera principal se baja y no bloquea el giro de la pala ocasionando que la escalera se doble al chocar con la oruga de la pala.
</t>
  </si>
  <si>
    <t>Al momento de subir el refugio del tramo 2, llevando un motor de hacia pala #4, llegando a la intersección con vía de tramo #1, el camión pasa por un bache, ocasionando la rotura de las slingas de tensado y posteriormente la caída del motor de Hoist.</t>
  </si>
  <si>
    <t>Montacargas FL002 se trasladaba del taller de Truck Shop hacia Llaveropampa, al cruzar bravo 38 en el ovalo, se derrama aceite hidráulico por falla del sello de filtro por contrapresión.</t>
  </si>
  <si>
    <t xml:space="preserve">En circunstancia que se encontró a personal contratista debajo del cisterna efectuando maniobras a través del uso de palanca y alambre con la finalidad de activar una válvula neumática de fondo. El transportista no podía conseguir ejecutar la descarga de su cisterna, motivo por el cual tomaron la decisión unilateral de ejecutar diversas maniobras para activar la válvula debajo de la cisterna poniendo en riesgo al conductor.  </t>
  </si>
  <si>
    <t>En circunstancias que el tractor de la Empresa Motta Engil se trasladaba del área de Flotación por el acceso lado izquierdo impacta contra baranda peatonal que se encontraba en el lugar</t>
  </si>
  <si>
    <t>Circunstancias en que el operador de la unidad de código 105 realizaba la maniobra de retroceso en el estacionamiento de la Plataforma 06, este sobrepasa el tope de estacionamiento impactando en la baranda del comedor de Operaciones mina.</t>
  </si>
  <si>
    <t>Siendo las 16:31 horas, cuando el camión CAT 773 de la empresa EPSA que transportaba material para voladura pasó sobre los "puentes pasacables" que protegían el cable eléctrico minero que energizaba la perforadora 8, detectándose posteriormente el cable dañado. Durante la tarea se encontraba un supervisor de perforación y voladura guiando al camión con stemming.</t>
  </si>
  <si>
    <t>Luego de arribar de Espinar el convoy N° 01 ingresa a la plataforma Marshaling 1; la unidad N° 01 reduce a cero la velocidad y espera la orden del supervisor para que le indique el lugar de estacionamiento, el conductor mantiene el pie en el pedal de freno y no brequea la unidad; paralelamente se distrae tomando la bitácora para completar el reporte, en este momento retira el pie del pedal de freno y la unidad empieza a deslizarse e impacta a la unidad estacionada detrás, distante unos 8m.</t>
  </si>
  <si>
    <t>Luego de efectuar un mantenimiento correctivo en pala SH004, el técnico procede a encender el equipo, levanta el bucket y gira hacia la derecha impactando el talón del bucket contra el cable de arrastre que está sujeto en el soporte.</t>
  </si>
  <si>
    <t>El operador de la Pala 02, al momento de retroceder para reubicar la pala , este aplasta el cable de arrastre con la oruga izquierda.</t>
  </si>
  <si>
    <t xml:space="preserve">En circunstancias en que el supervisor de H&amp;F se dirigía desde Pionero I al campamento Antawasi a la reunión diaria en el área de Ingeniería por la ruta vía Ticona, al paso la curva que se encuentra ubicada frente a la cancha de nitratos el conductor se percata que la llanta posterior derecha sale de su posición, quedando atrapada debajo del guardafango, inmediatamente el conductor detiene la camioneta, cuando desciende de la camioneta observa que los espárragos se habían roto. </t>
  </si>
  <si>
    <t>En la voladura del proyecto 3855-017, se produjo flyrock donde rocas impactaron en el espejo lateral derecho de la perforadora 2 y el vidrio de la puerta principal de cabina de la perforadora 4 y daños en el cable 7.2 Kv (caída de tensión) que alimenta a la Perforadora 4 y Pala 4.</t>
  </si>
  <si>
    <t>Durante las labores de excavación para reparación del hidrante contraincendios N° 25 en la plataforma 5, la retroexcavadora golpeó la tubería de agua potable de PVC de 4" dispuesta perpendicularmente y a 40 centímetros por encima de la tubería del hidrante, provocando la ruptura de la tubería de agua potable.</t>
  </si>
  <si>
    <t>Durante las labores de desbroce de material orgánico en la zona correspondiente a la parte superior de la fase 5 de la Presa de relaves (brazo norte), se produce el rodamiento de una roca de aproximadamente 40cm de diámetro, el cual impacta en la tubería de acero de 32".</t>
  </si>
  <si>
    <t>En la voladura del proyecto 3855_014, se produjo Flyrock donde las rocas impactaron al vidrio posterior de la cabina del tractor oruga DZ003; asi mismo, las rocas impactaron al vástago de tractor oruga DZ002. Ambos se encontraban en la misma zona de parqueo.</t>
  </si>
  <si>
    <t>Durante el movimiento de los postes de los puentes aéreos, el tercer poste es movido por el cargador frontal. luego el tractor de ruedas 24 empieza a empujar de la base del otro poste rompiéndose  de la parte del conector, cayendo a nivel del piso.</t>
  </si>
  <si>
    <t>Cuando el camión minero HT-28 estaba en tránsito hacia el Dique Oeste, el operador del equipo observa la presencia de  abundante humo en el sistema de escape del motor. Detiene el camión a un costado de la vía de acarreo, apaga el motor y observa un amago de incendio. Inmediatamente se aproxima el camión cisterna de agua WT-04 quien aplica chorros de agua para sofocar el amago.</t>
  </si>
  <si>
    <t>Al  momento de realizar una maniobra de giro en una curva estrecha , el parachoques delantero roza con  una roca  ocasionando un a raspadura en la parte frontal del vehículo</t>
  </si>
  <si>
    <t>Que el día de hoy, el Sr. LLAJA DÍAZ, ROMEO (MMG), del área de Desarrollo Social, se dirigió a la zona de Chumille , en la camioneta ATF-894, para trabajos con personal de la comunidad, por lo que procedió a parquear la unidad a las 10:00 Hrs. aprox. cerca de la carretera. A las 10:30 Hrs. aprox. retorna al lugar y visualiza que la camioneta tenía una pequeña abolladura, en el parachoque posterior derecho; en el lugar no encontró a nadie, solo visualizó una moto a lo lejos de la carretera.</t>
  </si>
  <si>
    <t>Al momento de colocar el pararrayos en su posición final utilizando una grúa telescópica, cuando ya se tenía instalados dos pernos y faltaban los siguientes dos pernos, se realiza una maniobra de posicionamiento final de la estructura, las eslinga hace contacto con las bridas (area de contacto) lo cual ocaciona una tensión en la eslinga y ocasionando que esta se deslice hasta la brida donde se produce la rotura de la eslinga. Cabe mencionar que el pararrayos quedo en su posición finalde manera vertical.</t>
  </si>
  <si>
    <t>En circunstancia que el volquete PE90/0103 retrocede  en perpendicular a la Faja 12, impacta  con una tubería de ire, ocasionando el desacople de la tubería.</t>
  </si>
  <si>
    <t>En circunstancias que el conductor realiza la maniobra de retroceso para estacionar el cisterna de placa ALE - 869, para succionar grasa saturada es que roza a la canaleta fluvial, deformando la misma.</t>
  </si>
  <si>
    <t xml:space="preserve">Cuando el operador de la perforadora n°2 se encontraba perforando el taladro 622 del proy.3885-045, derrepente ve cuando cae el piñon lado izquierdo del carro de rotación en la plataforma de la perforadora. </t>
  </si>
  <si>
    <t>Camión Minero HT 38 transitaba cargado de material por la via de acarreo con dirección al botadero ferrobamba, el camión impacta contra el muro de seguridad</t>
  </si>
  <si>
    <t xml:space="preserve">Al momento de retroceder para estacionarse  cerca a los conteiner de almacén de IT en la Plataforma CAI, no se percata de conteiner sobresaliente e impacta levemente, 
</t>
  </si>
  <si>
    <t xml:space="preserve">
Al momento que el camión minero HT 37 bajaba vacío por el tramo 01 se aproxima a la motoniveladora número 02 que se encontraba realizando trabajos de nivelación de vías. El operador del camión hace juego de luces al operador de la motoniveladora y procede a adelantar por su lado izquierdo sin autorización. Mientras adelantaba a la motoniveladora,  ésta gira hacia su derecha haciendo que su riper número 01 roce con la llanta posición 06 del camión 37.
</t>
  </si>
  <si>
    <t>Pasando puente  Sayhua (1/2 Km), rumbo hacia Mara,  pasa un Vehículo  en sentido contrario, instante en la que   se escucha un impacto en la parabrisas, parando de inmediato para constatar un astillado y el trisado en la parte central de la parabrisas</t>
  </si>
  <si>
    <t xml:space="preserve">En dirección a Challhuahuacho a la altura de la comunidad de Queuña el conductor de ADECO se orilla con la unidad ATO 864 en el lado derecho para ceder el paso a un vehículo particular, este al pasar salpica una piedra de tamaño pequeño impactando al faro de la mica posterior en el lado izquierdo  </t>
  </si>
  <si>
    <t xml:space="preserve">En circunstancia que el personal de SSK previa coordinación con el supervisor realizan el retiro de la mordaza de bolsa inferior móvil de la faja 03; Una vez culminado el retiro los colaboradores fueron a la parte superior de la faja 03 a apertura la mordaza superior, es cuando la faja de carga se desplaza 2.5 mt,  ocasionando la ruptura del eje de aluminio del raspador primario en la torre de transferencia 02 (evento en investigación). </t>
  </si>
  <si>
    <t xml:space="preserve">Cuando el camión minero HT 10, se retira cargado de  mineral de la pala SH 04 con dirección hacia chancadora primaria, el operador regula el dial de retardo antes de descender  la rampa, estando en transito el sistema del camión reporta alarma nivel 3  sin propulsión, aplicando inmediatamente  el procedimiento de emergencia para detener el camión al accionar  el freno de servicio al 100%, el equipo se detiene  quedando los neumáticos posición 1 y 2 desalineadas . 
</t>
  </si>
  <si>
    <t xml:space="preserve"> Al momento de dar retroceso con la camioneta ATN-902  impacto a un carrete metálico sufriendo rajadura de la mica posterior izquierdo, según manifiesta el informante no hubo daños personales ni ambientales</t>
  </si>
  <si>
    <t>Siendo las 07:33 am, operador realiza el traslado de la perforadora 07, al momento de realizar el giro  y pasar por badén, la perforadora se balancea, y la oruga del lado derecho de la perforadora 07, aplasta el cable de cola de perforadora 08.</t>
  </si>
  <si>
    <t xml:space="preserve">
El operador transitaba por el carril izquierdo de la vía sin tomar en cuenta su cercanía al poste aéreo, ocasionando el impacto con los 02  cables que se encontraban en dicho puente.
</t>
  </si>
  <si>
    <t>el camión 03 ingresa a cargar a la Pala 02; cuando la pala esta realizando el carguío al momento de realizar una baldada, una roca se rueda de la carga la cual sobrepasa la visera e impacta la escalera principal delantera del camión.</t>
  </si>
  <si>
    <t>En circunstancias que la camioneta rural operada por un conductor se trasladaba hacia la plataforma Marshalling llevando almuerzo siente que la llanta posición 01 se estaba bajando, reduce la velocidad y se estaciona al lado derecho de la vía, al descender   observa que la llanta estaba inclinada y hacia adentro</t>
  </si>
  <si>
    <t>La cisterna ingresa al deposito de material excedente para abastecer de combustible al tractor, la cisterna se posiciona a un costado de la plataforma para acercarse al equipo y abastecerlo, mientras que el operador del tractor retrocedia impacta con la cisterna de combustible</t>
  </si>
  <si>
    <t xml:space="preserve">Cuando el operador terminó de perforar un taladro en la cresta, avanza al siguiente taladro desde la cabina y viendo la cámara observando el cable reel de la perforadora. En ese momento, el operador de excavadora de Brazo largo llama por radio a la perforadora 5, pidiendo permiso para ingresar y por contestar la radio deja de ver la cámara, se distrae y pisa el cable reel. Por el aplastamiento del cable reel se cortó la energía de la perforadora 5 y 3.
</t>
  </si>
  <si>
    <t xml:space="preserve">Cuando se realizaba el mejoramiento del piso de la plataforma diamantina xxx en la Ruta A, la retroexcavadora 15 que tenia programado extender el material granular sobre la plataforma encuentra rocas sobredimensionadas para el piso y decide colocarlas encima de la berma, una roca de 35 cm. de diámetro aproxmadamente. Rueda hacia el acceso inferior donde transitaba un camión de Resiter impactando la parte baja del chasis del camión.
</t>
  </si>
  <si>
    <t>En circunstancias  que el cisterna de agua N°62 de la empresa Epsa, se disponía a ingresar al área de perforación de la perforadora N°3, coloca los pasacables para cruzar el cable eléctrico de la perforadora, el operador ingresa en diagonal, no cubriendo el pasacables el ancho de los neumáticos de la cisterna  y pisa el cable con las llantas posteriores.  Se corta la energía de la Pala N°3 y Perforadora N°3.</t>
  </si>
  <si>
    <t>Operador para la cisterna de combustible en pendiente negativa, baja de la cisterna poniendo en neutro la caja, para revisar la tapa de caja de válvulas, las cisterna rueda en retroceso dándose vuelta en forma de U e impacta con la cisterna de posición 2 del convoy  en transito</t>
  </si>
  <si>
    <t xml:space="preserve">En circunstancias que el camión 41 regresaba de Chancadora vacío, al ingresar al ovalo de la Fase 2A derrapa e impacta con el camión 45 que se encontraba estacionado. </t>
  </si>
  <si>
    <t>Al momento de realizar el desplazamiento de la tuberia de descarga  (Tuberia HDPE 16") de la Bomba 0551-PPV-0075, sujetandolas con soga y jalando con apoyo de los botes SODIAC, estando el personal alejado unos 40 mts fuera del radio de influencia; se percata que la barcaza empiezaa inclinarse, terminando por voltearse.</t>
  </si>
  <si>
    <t>Nivel 3840 del tajo Ferrobamba en una zona de banco doble ocurrió un derrumbe mientras trabajaba una perforadora (pre corte). El geotécnico delimitó la zona y se trasladó hasta la oficina para verificar las lecturas del radar, advirtiendo 20 min. antes del derrumbe el retiro del equipo y personal; sin embargo sólo se retiró al personal por el poco tiempo de la alerta. Una roca de 40x40 cm. Aprox. Golpeó la parte baja de la perforadora.</t>
  </si>
  <si>
    <t xml:space="preserve">Operador de perforadora 02, se encontraba en su cabina y reporta que durante la operación se apaga el tablero de control y el equipo deja de funcionar luego de escuchar truenos cerca de la zona. No hubo daño personal y la perforadora 02 se encuentra inoperativa.
</t>
  </si>
  <si>
    <t>Ambas camionetas 110 y 127 estaban juntas estacionadas en plataforma 7 (Oficinas de operaciones Antawasi), la camioneta 110 sale del estacionamiento y en esos momentos la puerta de la camioneta 127 posición 4 estaba abierta, provocando un Roce entre la puerta de la camioneta 127 y el chasis de la camioneta 110.</t>
  </si>
  <si>
    <t>La excavadora se descarriló y al salir del canal T5; la excavadora coloca su brazo para apoyarse en su lado derecho del equipo para poder salir del canal en mención, cuando en una maniobra el operador de la excavadora retira el apoyo del brazo, desestabilizando el equipo y este se volteó hacia su lado derecho.</t>
  </si>
  <si>
    <t xml:space="preserve">En momentos en que se pretendía arrancar la tercera bomba de succión de agua, es que se produce un corto circuito en el tablero eléctrico ubicado a unos 120m del personal .
El tablero después del corto circuito se encuentra inoperativo.
</t>
  </si>
  <si>
    <t>Cuando el minibus Placa X8W-969 se estaba estacionando en el parqueo de Plataforma 6 (Frente al gimnasio) cuando empieza a retroceder, con el seguro de la peretiga golpea al retrovisor lado derecho del Bus de placa X7M 957estacionado de empresa Pullallahua</t>
  </si>
  <si>
    <t xml:space="preserve">Cuando Op de camión minero HT-08 se dispone a retroceder por el lado derecho de la pala SH-04 pisa el satélite del cable con el neumático posterior posición 6; provocando el corte de energía de pala. </t>
  </si>
  <si>
    <t xml:space="preserve">Después de realizar la voladura, el operador de la pala 2 al inspeccionar el equipo que había sido evacuado para voladura, identificó rotura de cable de comunicación. </t>
  </si>
  <si>
    <t xml:space="preserve">El camión de código CV K1004 de la empresa Stracon, realizaba una maniobra de giro para ingresar hacia los accesos de las plataformas S03 y S04 llevando material, el operador impacta el soporte (bolardos) de la tranquera del bravo 3 con las llantas traseras del camión. </t>
  </si>
  <si>
    <t>Al realizar la reubicación del main shaft (82 TON) con el puente grúa (110 TON de capacidad) a la plataforma superior para mantenimiento, se produce la caída en baja velocidad del componente desde una altura de 2 metros aprox., quedando ubicada finalemente según se muestra en las fotos adjuntas. El área se encontraba despejada y señalizada. En toda la plataforma no existía perosnal sólo operador, rigger y ayudante. Se realizó la prueba en vacío sin inconvenientes. Se contaba con evaluación de riesgos tanto IPERC Continuo y ATS.</t>
  </si>
  <si>
    <t>En circunstancias en que el volquete de placa AFX-900, se estaciona en una zona de pase de equipos del acceso a la plataforma S2, para dar pase al volquete AYG-866, el cual venía en sentido contrario; el volquete AYG-866 se pega al volquete AFX-900 y por el desnivel de la vía,  ocasiona el roce de la parte posterior de las tolvas de ambos equipos, provocando un desprendimiento leve en la soldadura de un accesorio de la compuerta de la tolva del volquete AFX-900.</t>
  </si>
  <si>
    <t>Siendo las 16:20 hrs. El operador observa que el panel HMI de la ensacadora se encuentra inoperativo debido al ingreso de pulpa de molibdeno al tablero ocasionada por una limpieza que personal de mantenimiento mecánico realizó en el filtro de Mo ubicado en el 5to. piso.</t>
  </si>
  <si>
    <t xml:space="preserve">Siendo las 5:10 am el cargador frontal LD 01 se disponía a cargar el camión 33, luego de realizar el primer pase y al realizar la nivelación automática del cucharón, una roca de 2 pulgadas aproximadamente atrapada en el alerón izquierdo del cucharón, cae hacia la cabina del cargador impactando en la parte baja, lado izquierdo, del parabrisas frontal.
</t>
  </si>
  <si>
    <t xml:space="preserve">Siendo las 5:15 am aproximadamente, el operador del la pala eléctrica SH04 procede a cambiar de posición en su frente, cuando se disponía a levantar el satélite (portacable) con punta posición 01 de balde, realiza un mal cálculo y termina por aplastar el cable de cola de la pala, con el talón del balde, produciendo daño en el cable, activación de la línea piloto de cable e inmediato corte de energía de la pala.
</t>
  </si>
  <si>
    <t>DP: Inoperatividad del sistema de control de la ensacadora de la planta de molibdeno.</t>
  </si>
  <si>
    <t>Peforación y Voladura</t>
  </si>
  <si>
    <t>Operaciones Mina-IM</t>
  </si>
  <si>
    <t>Aprox. a las 15:17 Hrs., al trasladar la perforadora de un frente a otro, al pasarla por encima del cable alimentador de energía de la Pala 03, personal de cable realiza la maniobra e indica al operador de la perforadora baje los gatos sin percaterse dicho personal que un tramo del cable estaba cerca de la gata posterior izquierda lo que ocasiona el corte de energía de la Pala 3.</t>
  </si>
  <si>
    <t xml:space="preserve">Durante la ultima semana del mes de Enero se han reportado 6 eventos;  de adelantamiento inseguro de vehiculos movilespesados y livianos en las vias del Tajo Mina. 25-01-18: 3 eventos, 27-01-18: 1 evento, 28-01-18: 2 eventos, </t>
  </si>
  <si>
    <t>Personal de Komatsu reporta que el bus de personal presento un ruido en el traslado y al bajar a inspeccionar observa neumatico posterior interno LH desinflado y unesparrago roto</t>
  </si>
  <si>
    <t>Siendo las 21:12 horas del día 03/04/2018, operador de excavadora 03 realizaba limpieza  de plataforma y construcción de berma de seguridad al pie del talud del Banco 3885 en Jahuaypalla Alta, cuando procede a dejar material suelto sobre la berma, observa 01 booster, detiene la tarea y reporta a su supervisor inmediato.</t>
  </si>
  <si>
    <t>Perforadora #07 conducida por el Sr. Edinson Orosco Valverde, al momento de retroceder para perforar siguiente taladro, pisa el cable de energía de la Perforadora #08 dejando sin energía los equipos.</t>
  </si>
  <si>
    <t>Operador de montacargas al colocar la tercera llanta en la segunda de la columna, esta se desliza desde las horquillas de la carretilla elevadora cayendo por una pendiente negativa de 22 grados y un recorrido de 187 metros  hacia la inferior nivel al rio.</t>
  </si>
  <si>
    <t xml:space="preserve">Cuando la Pala 11 se encontraba minando el frente del proy. 3690-009, el operador de la Pala se percata que del frente rueda el booster y cae en el piso. </t>
  </si>
  <si>
    <t xml:space="preserve">
Al momento que el camión minero número 37 bajaba vacío por el tramo 01 se aproxima a la motoniveladora número 02 que se encontraba realizando trabajos de nivelación de vías. El operador del camión hace juego de luces al operador de la motoniveladora y procede a adelantar por su lado izquierdo sin autorización. Mientras adelantaba a la motoniveladora,  ésta gira hacia su derecha haciendo que su riper número 01 roce con la llanta posición 06 del camión 37.
</t>
  </si>
  <si>
    <t>Inspectorate</t>
  </si>
  <si>
    <t>Operador de cargador frontal CAT 962H, quien realizaba limpieza de piso de la faja #4, parquea el equipo al costado de la faja para dirigirse a almorzar, colocando freno manual y conos. Al retornar de su refrigerio para continuar con sus labores de limpieza, encuentra que el equipo se había desplazado unos 10 m aprox.</t>
  </si>
  <si>
    <t>Siendo las 04:30 am, operador de tractor  07 realiza empuje de material en Stock de Mineral Minitajo, cuando se percata de la presencia de una prima (booster más detonadores).</t>
  </si>
  <si>
    <t>En circunstancias que se encontraban realizando trabajos de maniobra de bolsas en la polea 2 de la faja CVB 003, trabajos programados en parada de planta 19/08/2018, trabajador le pregunta al capataz si continuaba liberando las mordazas y el capataz respondió que sí, por lo que el trabajador procede a aflojar la tuerca del lado derecho de la mordaza fija N° 01 y por esta acción se desliza la faja transportadora 1.90m aproximadamente.</t>
  </si>
  <si>
    <t>Metso Perú
S.A.</t>
  </si>
  <si>
    <t>Al realizar el montaje de la extensión de tolva de la chancadora móvil, en la plataforma de mantenimiento del stock pile - planta concentradora, durante la colocación de la extensión de la tolva de alimentación, se iza la placa de extensión hasta que esta se apoya en el borde de la tolva, una vez apoyado el borde de la extensión y los brazos de apoyo para la colocación de los pines de fijación.
Una vez alineados los brazos se procede a inclinar la placa para hacer coincidir los agujeros de los pines de fijación, es cuando la estructura resbala del borde impactando con el andamio de un cuerpo, donde se encontraban los trabajadores, situados en un extremo de la plataforma de andamio, moviéndolo ligeramente.</t>
  </si>
  <si>
    <t>Cuando personal de infraestructura, colocaban tubería en el piso 3705 hacia el talud Nor-Este, el supervisor se percata de la presencia de un accesorio de explosivo, comunicando al supervisor de P&amp;V. Se encontró booster y los detonadores pirotécnico y electrónico.</t>
  </si>
  <si>
    <t xml:space="preserve">Cuando la pala eléctrica SH-01 realizaba el carguío de material al camión HT-08 que estaba ubicado al lado izquierdo; el tractor de ruedas RT-27 ingresa al lado derecho del radio de influencia de la pala sin solicitar autorización. la pala al realizar el giro sobre su eje ocasiona que la barra de activación de la escalera impacte con las barandas y parte de la cabina del tractor de ruedas.
</t>
  </si>
  <si>
    <t xml:space="preserve">El camión HT41 derrapa y pierde el control, invadiendo parte del carril contrario por donde transitaba en sentido contrario el camión HT45; Impactando la parte frontal izquierda con la cola de la tolva y la llanta posición 6 del camión HT 45 .
</t>
  </si>
  <si>
    <t xml:space="preserve">Operador de la Pala PH04, autoriza al tractor de ruedas RT27 a ingresar a la zona roja para realizar la limpieza del lado derecho, mientras el tractor realizaba esta actividad, la pala gira el balde ligeramente a la izquierda e impacta su escalera con el tractor en las barandas del lado izquierdo.
</t>
  </si>
  <si>
    <t>(S) Neumático rueda 187 metros y cae al rio</t>
  </si>
  <si>
    <t>DP (S) Daños en la cabina, plataforma, escalera, etc</t>
  </si>
  <si>
    <t xml:space="preserve">Evento significatvioLTI: </t>
  </si>
  <si>
    <t>Evento Significativo:</t>
  </si>
  <si>
    <t>Dano lateral a la puerta izquierda de la camioneta</t>
  </si>
  <si>
    <t xml:space="preserve">TRIFR MTD </t>
  </si>
  <si>
    <t xml:space="preserve">DP </t>
  </si>
  <si>
    <t xml:space="preserve">IS </t>
  </si>
  <si>
    <t>(RWI)</t>
  </si>
  <si>
    <t>(FAI)</t>
  </si>
  <si>
    <t xml:space="preserve">Deflagración de neumático de camión Articulado 740-B posición 5
</t>
  </si>
  <si>
    <t xml:space="preserve">DP: </t>
  </si>
  <si>
    <t>IBERSA</t>
  </si>
  <si>
    <t>En circunstancias en que se procedía a realizar una excavación manual  de 45 cm de profundidad X 50 cm de ancho, utilizando un pico este hace contacto con una tubería de PVC de 3 Pulgadas enterrada a 20 cm, utilizada como servicio de  desagüe de un lavatorio de un comedor pequeño</t>
  </si>
  <si>
    <t>Personal al realizar el check-list, identifica la mica posterior izquierda rota de la camioneta. El último usuario no llegó a identificar cómo ni dónde se realizó el impacto.</t>
  </si>
  <si>
    <t xml:space="preserve">Reporta  que a las 09:15 hrs.  el Sr. Frank Gutierrez  Enríquez  Empresa. MMG área Logística   quien conduce la camioneta ATN-836 al ingresar en retroceso a una cochera impacto a una estructura sufriendo daño en la mica posterior izquierdo, según manifiesta el informante no hubo daños personales ni ambientales.
Se comunicó a las áreas correspondientes.
</t>
  </si>
  <si>
    <t>Empresa</t>
  </si>
  <si>
    <t>SSEE</t>
  </si>
  <si>
    <t>Row Labels</t>
  </si>
  <si>
    <t xml:space="preserve"> Mortal (FI) </t>
  </si>
  <si>
    <t xml:space="preserve"> Incapacitante (LTI)</t>
  </si>
  <si>
    <t xml:space="preserve"> Lesión con trabajo restringido (RWI)</t>
  </si>
  <si>
    <t xml:space="preserve"> Lesión con tratamiento médico (MTI)</t>
  </si>
  <si>
    <t>(Multiple Items)</t>
  </si>
  <si>
    <t>META TRIFR 0.40</t>
  </si>
  <si>
    <t>Gerencia de Contraloría y Riesgos</t>
  </si>
  <si>
    <t>Gerencia de Relaciones Comunitarias Zona Sur</t>
  </si>
  <si>
    <t>Gerencia de Servicios y Soporte a Proyectos</t>
  </si>
  <si>
    <t>Gerencia de Relaciones Comunitarias Site</t>
  </si>
  <si>
    <t>Gerencia General Operaciones Las Bambas</t>
  </si>
  <si>
    <t>Siendo aproximadamente las 14:10 Horas, en circunstancias en que el ayudante Rigger recogía la almohadilla del estabilizador lado derecho posterior para guardarlo en la caja de herramientas del camión grúa, siente un hincón en el tercer dedo de la mano derecha, incrustándose una astilla metálica delgada.</t>
  </si>
  <si>
    <t>FAI: Presencia de cuerpo extraño en tercer dedo de mano derecha</t>
  </si>
  <si>
    <t xml:space="preserve">DP: Abolladura y rotura de parabrisas posterior </t>
  </si>
  <si>
    <t xml:space="preserve">Flyrock impacta sobre el techo de camión de AK DRILLING </t>
  </si>
  <si>
    <t xml:space="preserve">Conductor de una camioneta choca contra un muro de rocas al evadir la colisión contra una camioneta de la comunidad en un carretera pública. No se registraron lesiones. (Evento externo a la propiedad)
</t>
  </si>
  <si>
    <t xml:space="preserve">DP: Daños en el parachoque delantero y posterior de la camioneta de MMG
</t>
  </si>
  <si>
    <t xml:space="preserve">AIFR </t>
  </si>
  <si>
    <t>Gerencia Operaciones Mina</t>
  </si>
  <si>
    <t>El operador de la perforadora 4, Sergio Salas Mogrovejo, se fracturó la falange distal del primer dedo de la mano derecha, mientrás se realizaba maniobras con la llave de quiebre de la perforadora, por causas que aún se encuentran en investigación.</t>
  </si>
  <si>
    <t>Siendo las 5:20 am aprox., en circunstancias que el operador del tractor KOMATSU de código DZ 005 (D475A) realizaba la maniobra de retroceso para el estacionamiento de su equipo, advierte de la presencia de un poste de iluminación al lado izquierdo delantero del equipo, generando un movimiento para evitar impactarlo con la cuchilla, y no se percata de la distancia de ubicación del chancador móvil METSO que se encontraba al lado posterior derecho del equipo, llegando a chocar el sistema RIPER del tractor contra la estructura de la polea de cabeza y las barandas del chancador móvil secundario METSO, generando daños materiales considerables.</t>
  </si>
  <si>
    <t>DP: Daños a la estructura de la polea de cabeza y las barandas del chancador movil secundario METSO</t>
  </si>
  <si>
    <t>PARTE LESIONADA</t>
  </si>
  <si>
    <t>Mano</t>
  </si>
  <si>
    <t xml:space="preserve">Tobillo </t>
  </si>
  <si>
    <t>Cabeza</t>
  </si>
  <si>
    <t>LTI: Atricción del segundo dedo de la mano izquierda</t>
  </si>
  <si>
    <t>Mano (NO)</t>
  </si>
  <si>
    <t>HAUG</t>
  </si>
  <si>
    <t xml:space="preserve">Mientras un operario de HAUG intentaba armar el chute de descarga de un camión de concreto (el cual no logró encajar), un ayudante albañil se une a la actividad y coloca la mano izquierda cerca al punto de unión de la extensión del chute; cuando logran encajar el chute, se origina una atricción al segundo dedo de la mano izquierda del operario albañil. 
</t>
  </si>
  <si>
    <t xml:space="preserve">En los trabajos de Minado de la fase 3, la Pala SHO11 impacta con su cucharon a la estructura de protección (Tubería Metalica de 6”)  del piezómetro TH18-08, levantando 18 metros la tubería fuera de la superficie y seccionando los tres cables de los sensores de cuerda vibrante que se tienen instalados en la instrumentación del piezómetro
</t>
  </si>
  <si>
    <t>DP: Dejar de registrar información Piezometrica.</t>
  </si>
  <si>
    <t>Gerencia de Mantenimiento</t>
  </si>
  <si>
    <t>Gerencia de Proyecto - 3er Molino Bolas</t>
  </si>
  <si>
    <t>Gerencia de Estudios Sociales</t>
  </si>
  <si>
    <t>TRANSALTISA</t>
  </si>
  <si>
    <t>Eyección de aceite por fisura del tanque de la estufa de calefacción en el campamento Antawasi.</t>
  </si>
  <si>
    <t>DP: Fisura del tanque de aceite de la estufa</t>
  </si>
  <si>
    <t>San Martin</t>
  </si>
  <si>
    <t>Siendo las 4:50 am aproximadamente Del día 24/06/19, en la zona de zaranda del botadero Huancarane, cuando se realizaba el carguío de material lastre con cargador frontal de la empresa San Martin a volquete, una piedra aproximadamente de 5 cm x 5 cm cae del cucharon hacia el brazo (cilindro de volteo) rebotando al lado izquierdo del parabrisas.</t>
  </si>
  <si>
    <t>DP: Impacto de piedra de parabrisas</t>
  </si>
  <si>
    <t xml:space="preserve">Siendo las 15:15 horas. El operador de la excavadora CAT - 320 DL de la empresa San Martin , procedía a desplazarse por el talud en pendiente positiva del Dique N°01, en esos momentos la excavadora derrapa en la pendiente y el operador al tratar de frenar el derrape gira ligeramente hacia el lado derecho con el objetivo de acuñar la cuchara hacia el piso, esto generó que parte de sus orugas impacte y se frene con el extremo superior de la zanja, provocando la volcadura del equipo (1/4 de tonel).
</t>
  </si>
  <si>
    <t>DP: Rescostamiento de excavadora (1/4 tonel)</t>
  </si>
  <si>
    <t>GEOTEC/ Kala</t>
  </si>
  <si>
    <t>Choque de camión camabaja (KALA) con camión portacontenedor de concentrado (TRANSALTISA)</t>
  </si>
  <si>
    <t>FAI: Contusión de rodilla derecha</t>
  </si>
  <si>
    <t>HH (C + NC)</t>
  </si>
  <si>
    <t>HH ( C )</t>
  </si>
  <si>
    <t xml:space="preserve">HH (C + NC) </t>
  </si>
  <si>
    <t xml:space="preserve">HH ( C ) </t>
  </si>
  <si>
    <t>CONTROLADAS + NO CONTROLADAS</t>
  </si>
  <si>
    <t>IF (C)</t>
  </si>
  <si>
    <t>IS(C)</t>
  </si>
  <si>
    <t>IA (C)</t>
  </si>
  <si>
    <t>AIFR (C )</t>
  </si>
  <si>
    <t>TRIFR ( C)</t>
  </si>
  <si>
    <t>CONTROLADAS</t>
  </si>
  <si>
    <t xml:space="preserve">AIFR YTD </t>
  </si>
  <si>
    <t>MES</t>
  </si>
  <si>
    <t>Company H&amp;V Peru</t>
  </si>
  <si>
    <t xml:space="preserve">Al estar realizando mantenimiento de la vía con la motoniveladora y utilizando el ripper, el supervisor se percata que el ripper estaba arrastrando un cable, al momento que le indica que pare el equipo éste ya había cortado el cable (24 V) de comunicación del flujómetro de agua de proceso.
</t>
  </si>
  <si>
    <t>DP: Rotura de cable de comunicación</t>
  </si>
  <si>
    <t xml:space="preserve">Cuando el operador del camión CAT 785D – 218 retornaba por la vía, estando a 10 m. antes de dar el giro en dirección al parqueo de Huancarane, genera el contacto de la escalera auxiliar izquierda contra el muro de seguridad.
</t>
  </si>
  <si>
    <t xml:space="preserve">DP:Abolladura en la escalera auxiliar izquierda del camión CAT 785 - 218
</t>
  </si>
  <si>
    <t xml:space="preserve">Cuando el camión cisterna de combustible (Mota Engil) retrocedía para abastecer a la chancadora móvil Kleemann, éste impacta levemente su placa de identificación UN con una plancha sobresaliente de la tolva primaria.
</t>
  </si>
  <si>
    <t xml:space="preserve">DP:Abolladura en letrero de identificación UN del camión cisterna de combustible
</t>
  </si>
  <si>
    <t>Repsol</t>
  </si>
  <si>
    <t xml:space="preserve">Cuando el operador del cisterna de combustible retrocedía para estacionar su equipo con la ayuda del vigía, éste comunica al operador del cisterna detener su equipo por estar cerca a otra unidad . El operador, al percatarse de que estaba muy cerca de los bolardos de seguridad que delimitan la vía peatonal, adelanta su equipo impactando al primer bolardo.
</t>
  </si>
  <si>
    <t xml:space="preserve">DP: Abolladura del tanque de combustible de la cisterna de reparto de combustible M-54
</t>
  </si>
  <si>
    <t>En circunstancia que el camión estelar (manipulador de neumatico), se encontraba descargando neumaticos para el proceso de armado de camiones, el operador ve que el brazo del manipulador empieza a bajar, momento que se aprecia la rotura de pernos de sujeción de la tornamesa, generando un pequeño derrame de aceite hidráulico.</t>
  </si>
  <si>
    <t xml:space="preserve">Siendo las 22:40 Hs,  cuando se trasladaba una luminaria enganchada al tiro de la camioneta X4M-884 hacia la parte alta del dique, al ingresar  a una plataforma natural inclinada, en ese momento la llanta de la luminaria pasa por encima de una roca de 25 cm x 30 cm aproximado,  generando el recostamiento de la luminaria hacia su lado izquierdo (1/4 de tonel) </t>
  </si>
  <si>
    <t>DP: lampara y luminaria dañada</t>
  </si>
  <si>
    <t>Al momento de desplazarse de Mina hacia Challhuahuacho el conductor de la unidad móvil X8R-967 de la Empresa Sumac Wayna que presta servicios de transporte a EMEMSA y que en ese momento trasladaba a 12 personas, observa por el espejo retrovisor la falta de trabatuercas en llanta posterior derecha, detiene la unidad a un costado de la vía y observa la rotura de 03 espárragos en este neumático.</t>
  </si>
  <si>
    <t>Cara</t>
  </si>
  <si>
    <t># Trabajadores (C+NC)</t>
  </si>
  <si>
    <t># Trabajadores (C)</t>
  </si>
  <si>
    <t>Sum of IS</t>
  </si>
  <si>
    <t xml:space="preserve"> (FI)</t>
  </si>
  <si>
    <t xml:space="preserve"> (LTI)</t>
  </si>
  <si>
    <t xml:space="preserve">AIFR MTD </t>
  </si>
  <si>
    <t>DP: Rotura de espárragos</t>
  </si>
  <si>
    <t>Prosegur</t>
  </si>
  <si>
    <t>En el montaje del eje al rollo de la nueva faja transportadora para el cambio por la faja transportadora 10, el técnico mecánico se aproxima por el lado opuesto de la maniobra y al tropezar, se golpea el pómulo izquierdo del rostro con el extremo del eje de acero de 6 pulgadas de diámetro</t>
  </si>
  <si>
    <t xml:space="preserve">Siendo las 6:40 p.m aproximadamente, el camion 35 al momento de retroceder para descargar en la bahía 04 del chancador primario, roza la tranquera derecha de la bahía 04 ocasionando que ésta se caiga sobre el muro de Seguridad del Chancador Primario. </t>
  </si>
  <si>
    <t>Gerencia de Mantenimiento (Planta)</t>
  </si>
  <si>
    <t>MTI: Herida contuso cortante en el pómulo izquierdo del técnico mecánico</t>
  </si>
  <si>
    <t>DP: Daño en la parte posterior de la camioneta de Mota Engil</t>
  </si>
  <si>
    <t>Las Bambas Total</t>
  </si>
  <si>
    <t>SSEE Total</t>
  </si>
  <si>
    <t>DP: Abolladura en la parte posterior de la camioneta pick-up</t>
  </si>
  <si>
    <t>DP: Rotura de la base de la tranquera de la bahía 04 del chancador primario</t>
  </si>
  <si>
    <t>En momento que el conductor de camioneta se encontraba en el área de parqueo de equipos livianos, introduce su brazo izquierdo por la ventana lateral izquierda semiabierta de la camioneta rural que se encontraba estacionada, con el fin iniciar un juego de manos con otro trabajador que se encontraba sentado en el interior de la camioneta rural, producto del jugueteo entre las 02 personas el brazo izquierdo del conductor de camioneta ejerce presión sobre el vidrio de la ventana produciéndose su rotura.</t>
  </si>
  <si>
    <t>DP: Ventana de camioneta rural rota</t>
  </si>
  <si>
    <t>DP: Rotura de pernos de tornamesa</t>
  </si>
  <si>
    <t>En circunstancias que los camiones HT-42 y HT-07 transitaban por tramo 0, en dirección a plataforma de relevo, el camión HT-42 realiza el giro en el óvalo hacia la derecha, observa que subían camiones cargados  deteniéndose para ceder el paso, el camión HT-07 que iba detrás a 7.9 Km/h distrae su atención llegando a impactar  al camión que estaba delante.</t>
  </si>
  <si>
    <t>DP: Daño en la parte posterior del camión</t>
  </si>
  <si>
    <t>HV Contratistas</t>
  </si>
  <si>
    <t>Dueño de contrato Alex Paquirachin (proyectos) de la empresa IMCO, reporta rotura de tubería de agua de PVC, 4", en  la plataforma 5, al frente del módulo S2_1 (antawasy)</t>
  </si>
  <si>
    <t>DP: Rotura de tuberia de 4"</t>
  </si>
  <si>
    <t>DP: Retrovisor y parabrizas lateral roto del camion cisterna</t>
  </si>
  <si>
    <t>DP: rotura de retrovisor y parabrizas lateral del camion cisterna por impacto con cola de camion grua en maniobras para salir de la zona de parqueo</t>
  </si>
  <si>
    <t># Trabajadores "C"</t>
  </si>
  <si>
    <t xml:space="preserve"># Trabajadores "C+NC" </t>
  </si>
  <si>
    <t xml:space="preserve"> (MTI)</t>
  </si>
  <si>
    <t>Total Registrables</t>
  </si>
  <si>
    <t>D.P.</t>
  </si>
  <si>
    <t xml:space="preserve">I.S. </t>
  </si>
  <si>
    <t>CI</t>
  </si>
  <si>
    <t xml:space="preserve">El operador durante una maniobra de izaje de planchas de acero, decide colocar un taco de madera bajo la carga que se encontraba a baja altura. Al realizar la maniobra con su mano derecha y sosteniendo el control remoto del equipo con la mano izquierda acciona un mando que produce un movimiento desestabilizador de la carga, ocasionando la caída de la misma sobre su dedo pulgar derecho.. </t>
  </si>
  <si>
    <t>LTI: Corte del primer dedo de la mano deerecha del operador de camión grúa de Mota Engil</t>
  </si>
  <si>
    <t>FORMULARIO</t>
  </si>
  <si>
    <t>UNIDAD:</t>
  </si>
  <si>
    <t>LAS BAMBAS</t>
  </si>
  <si>
    <t>AÑO:</t>
  </si>
  <si>
    <t>HORAS HOMBRE TRABAJADAS</t>
  </si>
  <si>
    <t>NÚMERO DE TRABAJADORES</t>
  </si>
  <si>
    <t>NUMERO DE ACCIDENTES</t>
  </si>
  <si>
    <t>DÍAS PERDIDOS</t>
  </si>
  <si>
    <t>ESTADÍSTICAS NACIONALES</t>
  </si>
  <si>
    <t>ESTADÍSTICAS MMG</t>
  </si>
  <si>
    <t>CON LESIONES PERSONALES</t>
  </si>
  <si>
    <t>SIGNIFICATIVOS</t>
  </si>
  <si>
    <t>DAÑO A LA PROPIEDAD</t>
  </si>
  <si>
    <t>POR ACCIDENTE LABORAL</t>
  </si>
  <si>
    <t>POR TRABAJO RESTRINGIDO</t>
  </si>
  <si>
    <t>ACUM</t>
  </si>
  <si>
    <t>TRIFR</t>
  </si>
  <si>
    <t>TRIFR 
3 MESES</t>
  </si>
  <si>
    <t>TRIFR 
12 meses</t>
  </si>
  <si>
    <t>AIFR</t>
  </si>
  <si>
    <t>MORTAL
(FI)</t>
  </si>
  <si>
    <t>INCAPACITANTE
(LTI)</t>
  </si>
  <si>
    <t>LESION CON TRABAJO RESTRINGIDO 
(RWI)</t>
  </si>
  <si>
    <t>LESIÓN CON TRATAMIENTO MÉDICO
(MTI)</t>
  </si>
  <si>
    <t>LESIÓN DE PRIMEROS AUXILIOS
(FAI)</t>
  </si>
  <si>
    <t>TOTAL DE LESIONES</t>
  </si>
  <si>
    <t>TOTAL DE LESIONES REGISTRABLES</t>
  </si>
  <si>
    <t>CON INTERCAMBIO DE ENERGÍA</t>
  </si>
  <si>
    <t>SIN INTERCAMBIO DE ENERGÍA</t>
  </si>
  <si>
    <t>Daños materiales, a equipos</t>
  </si>
  <si>
    <t>MES ACTUAL</t>
  </si>
  <si>
    <t>ARRASTRA DE MES(ES) ANTERIOR(ES)</t>
  </si>
  <si>
    <t>ACUMULADO</t>
  </si>
  <si>
    <t>HT Acumulado</t>
  </si>
  <si>
    <t>Lesiones totales acumuladas</t>
  </si>
  <si>
    <t>Lesiones registrables acumulado</t>
  </si>
  <si>
    <t>HT Acumulado 12 meses</t>
  </si>
  <si>
    <t>Lesiones registrables acumulado 12 meses</t>
  </si>
  <si>
    <t>MMG</t>
  </si>
  <si>
    <t>CONTRATAS</t>
  </si>
  <si>
    <t>Cuando el volquete código PE90 / 0083 se encontraba realizando la actividad de acarreo de material de presa de relaves al DME (Depósito de material excedente, Huancarane); al momento de ingresar a una curva, dicho volquete se despista (sobrepasando un guardavía), cayendo al canal de coronación (quedando en posición ¼ de tonel).</t>
  </si>
  <si>
    <r>
      <t xml:space="preserve">DP: </t>
    </r>
    <r>
      <rPr>
        <sz val="12"/>
        <color theme="1"/>
        <rFont val="Segoe UI"/>
        <family val="2"/>
      </rPr>
      <t>Rajadura de tanque de combustible</t>
    </r>
  </si>
  <si>
    <r>
      <rPr>
        <b/>
        <sz val="12"/>
        <color theme="1"/>
        <rFont val="Segoe UI"/>
        <family val="2"/>
      </rPr>
      <t xml:space="preserve">Atricción de 3er dedo de mano derecha: </t>
    </r>
    <r>
      <rPr>
        <sz val="12"/>
        <color theme="1"/>
        <rFont val="Segoe UI"/>
        <family val="2"/>
      </rPr>
      <t>Trabajador de empresa Ferreyros se lesiona el dedo al colocar taco para estabilizar plato metálico de la estructura de la perforadora. Ocasionando Atricción de 3er dedo de mano derecha.</t>
    </r>
  </si>
  <si>
    <r>
      <t xml:space="preserve">DP (S): </t>
    </r>
    <r>
      <rPr>
        <sz val="12"/>
        <color theme="1"/>
        <rFont val="Segoe UI"/>
        <family val="2"/>
      </rPr>
      <t xml:space="preserve"> Perforadora TD 09 pisa cable de alimentación de energia de la pala 03; Perforación y Voladura.</t>
    </r>
  </si>
  <si>
    <r>
      <t xml:space="preserve">DP (S): </t>
    </r>
    <r>
      <rPr>
        <sz val="12"/>
        <color theme="1"/>
        <rFont val="Segoe UI"/>
        <family val="2"/>
      </rPr>
      <t xml:space="preserve"> Adelantamiento inseguro de vehiculo en mina. Operaciones mina.</t>
    </r>
  </si>
  <si>
    <r>
      <t xml:space="preserve">DP (S): </t>
    </r>
    <r>
      <rPr>
        <sz val="12"/>
        <color theme="1"/>
        <rFont val="Segoe UI"/>
        <family val="2"/>
      </rPr>
      <t xml:space="preserve">Rotura de esparragos en bus de personal. </t>
    </r>
  </si>
  <si>
    <r>
      <t>DP:</t>
    </r>
    <r>
      <rPr>
        <sz val="12"/>
        <color theme="1"/>
        <rFont val="Segoe UI"/>
        <family val="2"/>
      </rPr>
      <t xml:space="preserve"> Corte de llanta delantera izquierda.
</t>
    </r>
  </si>
  <si>
    <r>
      <t xml:space="preserve">DP: </t>
    </r>
    <r>
      <rPr>
        <sz val="12"/>
        <color theme="1"/>
        <rFont val="Segoe UI"/>
        <family val="2"/>
      </rPr>
      <t>Cámara posterior rota y baranda posterior doblada del cargador.</t>
    </r>
  </si>
  <si>
    <r>
      <t>DP:</t>
    </r>
    <r>
      <rPr>
        <sz val="12"/>
        <color theme="1"/>
        <rFont val="Segoe UI"/>
        <family val="2"/>
      </rPr>
      <t xml:space="preserve"> Barra de dirección doblada.</t>
    </r>
  </si>
  <si>
    <r>
      <t xml:space="preserve">DP (S): </t>
    </r>
    <r>
      <rPr>
        <sz val="12"/>
        <color theme="1"/>
        <rFont val="Segoe UI"/>
        <family val="2"/>
      </rPr>
      <t>Suspensión lado izquierdo con fisura interna.</t>
    </r>
  </si>
  <si>
    <r>
      <t xml:space="preserve">DP (S): </t>
    </r>
    <r>
      <rPr>
        <sz val="12"/>
        <color theme="1"/>
        <rFont val="Segoe UI"/>
        <family val="2"/>
      </rPr>
      <t xml:space="preserve"> Camión Minero HT 74 se inclina por deslizamiento de material (cede vía por donde transitaba).</t>
    </r>
  </si>
  <si>
    <r>
      <t xml:space="preserve">DP: </t>
    </r>
    <r>
      <rPr>
        <sz val="12"/>
        <color theme="1"/>
        <rFont val="Segoe UI"/>
        <family val="2"/>
      </rPr>
      <t>Daño en baranda peatonal  y parachoques del bus</t>
    </r>
  </si>
  <si>
    <r>
      <t xml:space="preserve">DP: </t>
    </r>
    <r>
      <rPr>
        <sz val="12"/>
        <color theme="1"/>
        <rFont val="Segoe UI"/>
        <family val="2"/>
      </rPr>
      <t>Calefactor deteriorado</t>
    </r>
  </si>
  <si>
    <r>
      <t xml:space="preserve">DP: </t>
    </r>
    <r>
      <rPr>
        <sz val="12"/>
        <color theme="1"/>
        <rFont val="Segoe UI"/>
        <family val="2"/>
      </rPr>
      <t>Daño en plataforma de ingreso y barandas</t>
    </r>
  </si>
  <si>
    <r>
      <t xml:space="preserve">DP: </t>
    </r>
    <r>
      <rPr>
        <sz val="12"/>
        <color theme="1"/>
        <rFont val="Segoe UI"/>
        <family val="2"/>
      </rPr>
      <t xml:space="preserve">Trizado del vidrio posterior derecha de la cabina del manipulador.
</t>
    </r>
  </si>
  <si>
    <r>
      <t xml:space="preserve">DP: </t>
    </r>
    <r>
      <rPr>
        <sz val="12"/>
        <color theme="1"/>
        <rFont val="Segoe UI"/>
        <family val="2"/>
      </rPr>
      <t xml:space="preserve">Abolladura de guardafango.
</t>
    </r>
  </si>
  <si>
    <r>
      <t xml:space="preserve">DP: </t>
    </r>
    <r>
      <rPr>
        <sz val="12"/>
        <color theme="1"/>
        <rFont val="Segoe UI"/>
        <family val="2"/>
      </rPr>
      <t>Fractura de parabrisas frontal en el lado izquierdo.</t>
    </r>
  </si>
  <si>
    <r>
      <t xml:space="preserve">DP: </t>
    </r>
    <r>
      <rPr>
        <sz val="12"/>
        <color theme="1"/>
        <rFont val="Segoe UI"/>
        <family val="2"/>
      </rPr>
      <t>Daño a cable de alimentación de la pala 1 y perforadora 7</t>
    </r>
    <r>
      <rPr>
        <b/>
        <sz val="12"/>
        <color theme="1"/>
        <rFont val="Segoe UI"/>
        <family val="2"/>
      </rPr>
      <t xml:space="preserve">
</t>
    </r>
  </si>
  <si>
    <r>
      <t xml:space="preserve">DP: </t>
    </r>
    <r>
      <rPr>
        <sz val="12"/>
        <color theme="1"/>
        <rFont val="Segoe UI"/>
        <family val="2"/>
      </rPr>
      <t>Abolladura en parachoque.</t>
    </r>
  </si>
  <si>
    <r>
      <t xml:space="preserve">DP: </t>
    </r>
    <r>
      <rPr>
        <sz val="12"/>
        <color theme="1"/>
        <rFont val="Segoe UI"/>
        <family val="2"/>
      </rPr>
      <t xml:space="preserve">Rotura de fibra óptica. </t>
    </r>
  </si>
  <si>
    <r>
      <t xml:space="preserve">DP: </t>
    </r>
    <r>
      <rPr>
        <sz val="12"/>
        <color theme="1"/>
        <rFont val="Segoe UI"/>
        <family val="2"/>
      </rPr>
      <t>Rotura de cable e inclinación de poste.</t>
    </r>
  </si>
  <si>
    <r>
      <t xml:space="preserve">DP: </t>
    </r>
    <r>
      <rPr>
        <sz val="12"/>
        <color theme="1"/>
        <rFont val="Segoe UI"/>
        <family val="2"/>
      </rPr>
      <t xml:space="preserve">Rotura de cable de baja tensión (220Vac).
</t>
    </r>
  </si>
  <si>
    <r>
      <t xml:space="preserve">DP: </t>
    </r>
    <r>
      <rPr>
        <sz val="12"/>
        <color theme="1"/>
        <rFont val="Segoe UI"/>
        <family val="2"/>
      </rPr>
      <t xml:space="preserve">Rotura de espárragos en neumático posición 04.
</t>
    </r>
  </si>
  <si>
    <r>
      <t xml:space="preserve">DP: </t>
    </r>
    <r>
      <rPr>
        <sz val="12"/>
        <color theme="1"/>
        <rFont val="Segoe UI"/>
        <family val="2"/>
      </rPr>
      <t xml:space="preserve">Raspadura lado delantero lado del copiloto del vehículo.
</t>
    </r>
  </si>
  <si>
    <r>
      <t xml:space="preserve">DP: </t>
    </r>
    <r>
      <rPr>
        <sz val="12"/>
        <color theme="1"/>
        <rFont val="Segoe UI"/>
        <family val="2"/>
      </rPr>
      <t>Golpe en la parteposterior del parachoque</t>
    </r>
  </si>
  <si>
    <r>
      <t xml:space="preserve">DP: </t>
    </r>
    <r>
      <rPr>
        <sz val="12"/>
        <color theme="1"/>
        <rFont val="Segoe UI"/>
        <family val="2"/>
      </rPr>
      <t>Daño al cable eléctrico</t>
    </r>
  </si>
  <si>
    <r>
      <t xml:space="preserve">DP: </t>
    </r>
    <r>
      <rPr>
        <sz val="12"/>
        <color theme="1"/>
        <rFont val="Segoe UI"/>
        <family val="2"/>
      </rPr>
      <t>Rotura de espárragos de la llanta posición 1, daño en el aro (ojo chino).</t>
    </r>
  </si>
  <si>
    <r>
      <t xml:space="preserve">DP: </t>
    </r>
    <r>
      <rPr>
        <sz val="12"/>
        <color theme="1"/>
        <rFont val="Segoe UI"/>
        <family val="2"/>
      </rPr>
      <t>Daño a la tuberia contraincendios de la faja 7.</t>
    </r>
  </si>
  <si>
    <r>
      <t xml:space="preserve">DP (S): </t>
    </r>
    <r>
      <rPr>
        <sz val="12"/>
        <color theme="1"/>
        <rFont val="Segoe UI"/>
        <family val="2"/>
      </rPr>
      <t xml:space="preserve">  Tiro cortado, prima  encontrada por excavadora, NV. 3885 jahuapaylla alta</t>
    </r>
  </si>
  <si>
    <r>
      <t xml:space="preserve">DP (S): </t>
    </r>
    <r>
      <rPr>
        <sz val="12"/>
        <color theme="1"/>
        <rFont val="Segoe UI"/>
        <family val="2"/>
      </rPr>
      <t xml:space="preserve"> Aplastamiento de cable de arrastre  minero por perforadora 07, fase 02</t>
    </r>
  </si>
  <si>
    <r>
      <t xml:space="preserve">DP: </t>
    </r>
    <r>
      <rPr>
        <sz val="12"/>
        <color theme="1"/>
        <rFont val="Segoe UI"/>
        <family val="2"/>
      </rPr>
      <t>Ninguna</t>
    </r>
  </si>
  <si>
    <r>
      <t xml:space="preserve">DP: </t>
    </r>
    <r>
      <rPr>
        <sz val="12"/>
        <color theme="1"/>
        <rFont val="Segoe UI"/>
        <family val="2"/>
      </rPr>
      <t xml:space="preserve">Faro posterior derecho roto.
</t>
    </r>
  </si>
  <si>
    <r>
      <t xml:space="preserve">DP: </t>
    </r>
    <r>
      <rPr>
        <sz val="12"/>
        <color theme="1"/>
        <rFont val="Segoe UI"/>
        <family val="2"/>
      </rPr>
      <t xml:space="preserve">Daño en dos cables, parada de equipos; palas 01 y 04, perforadoras 04 y 05.
</t>
    </r>
  </si>
  <si>
    <r>
      <t>DP:</t>
    </r>
    <r>
      <rPr>
        <sz val="12"/>
        <color theme="1"/>
        <rFont val="Segoe UI"/>
        <family val="2"/>
      </rPr>
      <t xml:space="preserve"> Picadura de parabrisa delantera (02)</t>
    </r>
    <r>
      <rPr>
        <b/>
        <sz val="12"/>
        <color theme="1"/>
        <rFont val="Segoe UI"/>
        <family val="2"/>
      </rPr>
      <t xml:space="preserve">
</t>
    </r>
  </si>
  <si>
    <r>
      <t xml:space="preserve">DP: </t>
    </r>
    <r>
      <rPr>
        <sz val="12"/>
        <color theme="1"/>
        <rFont val="Segoe UI"/>
        <family val="2"/>
      </rPr>
      <t xml:space="preserve">Hendidura en puerta posterior de lado derecho de camioneta ATR-727.
</t>
    </r>
  </si>
  <si>
    <r>
      <t>CUASI ACCIDENTE: Sin daños.</t>
    </r>
    <r>
      <rPr>
        <sz val="12"/>
        <color theme="1"/>
        <rFont val="Segoe UI"/>
        <family val="2"/>
      </rPr>
      <t xml:space="preserve">
</t>
    </r>
  </si>
  <si>
    <r>
      <t xml:space="preserve">DP: </t>
    </r>
    <r>
      <rPr>
        <sz val="12"/>
        <color theme="1"/>
        <rFont val="Segoe UI"/>
        <family val="2"/>
      </rPr>
      <t>Dobladura en la escalera principal de la pala 03.</t>
    </r>
  </si>
  <si>
    <r>
      <t xml:space="preserve">DP: </t>
    </r>
    <r>
      <rPr>
        <sz val="12"/>
        <color theme="1"/>
        <rFont val="Segoe UI"/>
        <family val="2"/>
      </rPr>
      <t>Mica de faro posterior izquierdo rota.</t>
    </r>
  </si>
  <si>
    <r>
      <t xml:space="preserve">DP (S): </t>
    </r>
    <r>
      <rPr>
        <sz val="12"/>
        <color theme="1"/>
        <rFont val="Segoe UI"/>
        <family val="2"/>
      </rPr>
      <t xml:space="preserve"> Tiro cortado, prima  encontrada por tractor 23, NV. 3870  jahuapaylla alta</t>
    </r>
  </si>
  <si>
    <r>
      <t xml:space="preserve">DP: </t>
    </r>
    <r>
      <rPr>
        <sz val="12"/>
        <color theme="1"/>
        <rFont val="Segoe UI"/>
        <family val="2"/>
      </rPr>
      <t>Rotura del parachoque frontal lado derecho.</t>
    </r>
  </si>
  <si>
    <r>
      <t xml:space="preserve">DP: </t>
    </r>
    <r>
      <rPr>
        <sz val="12"/>
        <color theme="1"/>
        <rFont val="Segoe UI"/>
        <family val="2"/>
      </rPr>
      <t>Rotura de mica protectora del techo de la sala de maquina de la pala N° 4; trizado de parabrisa delantera de camión grúa.</t>
    </r>
  </si>
  <si>
    <r>
      <t xml:space="preserve">DP: </t>
    </r>
    <r>
      <rPr>
        <sz val="12"/>
        <color theme="1"/>
        <rFont val="Segoe UI"/>
        <family val="2"/>
      </rPr>
      <t xml:space="preserve">Rotura de parabrisas inferior.
</t>
    </r>
  </si>
  <si>
    <r>
      <t xml:space="preserve">DP: </t>
    </r>
    <r>
      <rPr>
        <sz val="12"/>
        <color theme="1"/>
        <rFont val="Segoe UI"/>
        <family val="2"/>
      </rPr>
      <t>Daños en la escalera</t>
    </r>
  </si>
  <si>
    <r>
      <t xml:space="preserve">DP (S) </t>
    </r>
    <r>
      <rPr>
        <sz val="12"/>
        <color theme="1"/>
        <rFont val="Segoe UI"/>
        <family val="2"/>
      </rPr>
      <t>Daños en la cabina, plataforma, escalera, etc</t>
    </r>
  </si>
  <si>
    <r>
      <t xml:space="preserve">DP: </t>
    </r>
    <r>
      <rPr>
        <sz val="12"/>
        <color theme="1"/>
        <rFont val="Segoe UI"/>
        <family val="2"/>
      </rPr>
      <t>Abolladura en parachoques y rotura de luces posterior de la camioneta</t>
    </r>
  </si>
  <si>
    <r>
      <t xml:space="preserve">DP: </t>
    </r>
    <r>
      <rPr>
        <sz val="12"/>
        <color theme="1"/>
        <rFont val="Segoe UI"/>
        <family val="2"/>
      </rPr>
      <t>Abolladura en el gabinete de emergencia.</t>
    </r>
    <r>
      <rPr>
        <b/>
        <sz val="12"/>
        <color theme="1"/>
        <rFont val="Segoe UI"/>
        <family val="2"/>
      </rPr>
      <t xml:space="preserve">
</t>
    </r>
  </si>
  <si>
    <r>
      <t xml:space="preserve">DP: </t>
    </r>
    <r>
      <rPr>
        <sz val="12"/>
        <color theme="1"/>
        <rFont val="Segoe UI"/>
        <family val="2"/>
      </rPr>
      <t>Rotura de retrovisor  derecho y leve abolladura en el marco del parabrisas.</t>
    </r>
  </si>
  <si>
    <r>
      <t xml:space="preserve">DP: </t>
    </r>
    <r>
      <rPr>
        <sz val="12"/>
        <color theme="1"/>
        <rFont val="Segoe UI"/>
        <family val="2"/>
      </rPr>
      <t>Roce del parachoques delantero izquierdo, doblado de estribo delantero izquierdo, rotura de espejo auxiliar izquierdo de vehiculó y deformación de portón de ingreso al helipuerto.</t>
    </r>
  </si>
  <si>
    <r>
      <t xml:space="preserve">DP: </t>
    </r>
    <r>
      <rPr>
        <sz val="12"/>
        <color theme="1"/>
        <rFont val="Segoe UI"/>
        <family val="2"/>
      </rPr>
      <t>Faro posterior derecho roto de camioneta de la empresa BOUBY y mica dañada de la parte frontal derecha de camioneta.</t>
    </r>
  </si>
  <si>
    <r>
      <t xml:space="preserve">DP: </t>
    </r>
    <r>
      <rPr>
        <sz val="12"/>
        <color theme="1"/>
        <rFont val="Segoe UI"/>
        <family val="2"/>
      </rPr>
      <t>Daño en pintura de  contenedor.</t>
    </r>
  </si>
  <si>
    <r>
      <t xml:space="preserve">DP: </t>
    </r>
    <r>
      <rPr>
        <sz val="12"/>
        <color theme="1"/>
        <rFont val="Segoe UI"/>
        <family val="2"/>
      </rPr>
      <t>Rotura leve de capot</t>
    </r>
  </si>
  <si>
    <r>
      <t xml:space="preserve">DP: </t>
    </r>
    <r>
      <rPr>
        <sz val="12"/>
        <color theme="1"/>
        <rFont val="Segoe UI"/>
        <family val="2"/>
      </rPr>
      <t>Rotura y trizado de ventana lateral</t>
    </r>
    <r>
      <rPr>
        <b/>
        <sz val="12"/>
        <color theme="1"/>
        <rFont val="Segoe UI"/>
        <family val="2"/>
      </rPr>
      <t xml:space="preserve">
</t>
    </r>
  </si>
  <si>
    <r>
      <t>DP:</t>
    </r>
    <r>
      <rPr>
        <sz val="12"/>
        <color theme="1"/>
        <rFont val="Segoe UI"/>
        <family val="2"/>
      </rPr>
      <t>Doblez Rotura de escalera</t>
    </r>
  </si>
  <si>
    <r>
      <t>PA:</t>
    </r>
    <r>
      <rPr>
        <sz val="12"/>
        <color theme="1"/>
        <rFont val="Segoe UI"/>
        <family val="2"/>
      </rPr>
      <t xml:space="preserve"> Abolladura en cubierta del motor</t>
    </r>
  </si>
  <si>
    <r>
      <t xml:space="preserve">DP: </t>
    </r>
    <r>
      <rPr>
        <sz val="12"/>
        <color theme="1"/>
        <rFont val="Segoe UI"/>
        <family val="2"/>
      </rPr>
      <t xml:space="preserve">Derrame de aceite hidráulico
</t>
    </r>
  </si>
  <si>
    <r>
      <t>DP:</t>
    </r>
    <r>
      <rPr>
        <sz val="12"/>
        <color theme="1"/>
        <rFont val="Segoe UI"/>
        <family val="2"/>
      </rPr>
      <t xml:space="preserve"> Impacto controlado.</t>
    </r>
  </si>
  <si>
    <r>
      <t xml:space="preserve">DP: </t>
    </r>
    <r>
      <rPr>
        <sz val="12"/>
        <color theme="1"/>
        <rFont val="Segoe UI"/>
        <family val="2"/>
      </rPr>
      <t xml:space="preserve">Daños en la baranda. </t>
    </r>
  </si>
  <si>
    <r>
      <t>DP:</t>
    </r>
    <r>
      <rPr>
        <sz val="12"/>
        <color theme="1"/>
        <rFont val="Segoe UI"/>
        <family val="2"/>
      </rPr>
      <t xml:space="preserve">Daño en baranda y base de concreto. </t>
    </r>
  </si>
  <si>
    <r>
      <t>DP:</t>
    </r>
    <r>
      <rPr>
        <sz val="12"/>
        <color theme="1"/>
        <rFont val="Segoe UI"/>
        <family val="2"/>
      </rPr>
      <t xml:space="preserve"> Cable dañado, corte de energía en las perforadoras 4 y 8, corte de energía de pala 1.</t>
    </r>
  </si>
  <si>
    <r>
      <t>DP:</t>
    </r>
    <r>
      <rPr>
        <sz val="12"/>
        <color theme="1"/>
        <rFont val="Segoe UI"/>
        <family val="2"/>
      </rPr>
      <t xml:space="preserve"> Leve hendidura del parachoque delantera de la unidad N° 02.</t>
    </r>
  </si>
  <si>
    <r>
      <t xml:space="preserve">DP: </t>
    </r>
    <r>
      <rPr>
        <sz val="12"/>
        <color theme="1"/>
        <rFont val="Segoe UI"/>
        <family val="2"/>
      </rPr>
      <t>Cable de arrastre dañado por golpe.</t>
    </r>
  </si>
  <si>
    <r>
      <t xml:space="preserve">DP: </t>
    </r>
    <r>
      <rPr>
        <sz val="12"/>
        <color theme="1"/>
        <rFont val="Segoe UI"/>
        <family val="2"/>
      </rPr>
      <t>Daño en cable de arrastre.</t>
    </r>
  </si>
  <si>
    <r>
      <t>DP:</t>
    </r>
    <r>
      <rPr>
        <sz val="12"/>
        <color theme="1"/>
        <rFont val="Segoe UI"/>
        <family val="2"/>
      </rPr>
      <t xml:space="preserve"> Rotura de espárragos de la llanta posterior derecha.
</t>
    </r>
  </si>
  <si>
    <r>
      <t xml:space="preserve">DP: </t>
    </r>
    <r>
      <rPr>
        <sz val="12"/>
        <color theme="1"/>
        <rFont val="Segoe UI"/>
        <family val="2"/>
      </rPr>
      <t>Ruptura de espejo de perforadora 2 y de vidrio de puerta principal de perforadora 4</t>
    </r>
    <r>
      <rPr>
        <b/>
        <sz val="12"/>
        <color theme="1"/>
        <rFont val="Segoe UI"/>
        <family val="2"/>
      </rPr>
      <t xml:space="preserve">.
</t>
    </r>
  </si>
  <si>
    <r>
      <t xml:space="preserve">DP: </t>
    </r>
    <r>
      <rPr>
        <sz val="12"/>
        <color theme="1"/>
        <rFont val="Segoe UI"/>
        <family val="2"/>
      </rPr>
      <t>Fisura en la tubería, Desabastecimiento de agua potable a módulos de la plataforma 5.</t>
    </r>
  </si>
  <si>
    <r>
      <t xml:space="preserve">DP: </t>
    </r>
    <r>
      <rPr>
        <sz val="12"/>
        <color theme="1"/>
        <rFont val="Segoe UI"/>
        <family val="2"/>
      </rPr>
      <t>Fisura en la tubería.</t>
    </r>
  </si>
  <si>
    <r>
      <t>DP:</t>
    </r>
    <r>
      <rPr>
        <sz val="12"/>
        <color theme="1"/>
        <rFont val="Segoe UI"/>
        <family val="2"/>
      </rPr>
      <t xml:space="preserve"> Ruptura de vidrio posterior con daño a la baranda del tractor 3 y daño al vástago del tractor 2.
</t>
    </r>
  </si>
  <si>
    <r>
      <t xml:space="preserve">DP: </t>
    </r>
    <r>
      <rPr>
        <sz val="12"/>
        <color theme="1"/>
        <rFont val="Segoe UI"/>
        <family val="2"/>
      </rPr>
      <t>Daño al poste</t>
    </r>
  </si>
  <si>
    <r>
      <t xml:space="preserve">DP: </t>
    </r>
    <r>
      <rPr>
        <sz val="12"/>
        <color theme="1"/>
        <rFont val="Segoe UI"/>
        <family val="2"/>
      </rPr>
      <t>Amago de incendio causado por por la fractura del eje de turbocompresor del motor de combustión del camión.</t>
    </r>
  </si>
  <si>
    <r>
      <t>DP:</t>
    </r>
    <r>
      <rPr>
        <sz val="12"/>
        <color theme="1"/>
        <rFont val="Segoe UI"/>
        <family val="2"/>
      </rPr>
      <t xml:space="preserve"> Raspadura en parachoques delantero</t>
    </r>
  </si>
  <si>
    <r>
      <t xml:space="preserve">PD: </t>
    </r>
    <r>
      <rPr>
        <sz val="12"/>
        <color theme="1"/>
        <rFont val="Segoe UI"/>
        <family val="2"/>
      </rPr>
      <t>abolladura en el parachoque posterior derecho;</t>
    </r>
  </si>
  <si>
    <r>
      <t xml:space="preserve">PD: </t>
    </r>
    <r>
      <rPr>
        <sz val="12"/>
        <color theme="1"/>
        <rFont val="Segoe UI"/>
        <family val="2"/>
      </rPr>
      <t>Rotura de eslinga en izaje de estructura metálica</t>
    </r>
  </si>
  <si>
    <r>
      <t xml:space="preserve">PD: </t>
    </r>
    <r>
      <rPr>
        <sz val="12"/>
        <color theme="1"/>
        <rFont val="Segoe UI"/>
        <family val="2"/>
      </rPr>
      <t>Desacople de tubería de aire de 2 pulgadas</t>
    </r>
  </si>
  <si>
    <r>
      <t xml:space="preserve">PD: </t>
    </r>
    <r>
      <rPr>
        <sz val="12"/>
        <color theme="1"/>
        <rFont val="Segoe UI"/>
        <family val="2"/>
      </rPr>
      <t>Rotura de mica de castillo del furgón</t>
    </r>
  </si>
  <si>
    <r>
      <t xml:space="preserve">PD: </t>
    </r>
    <r>
      <rPr>
        <sz val="12"/>
        <color theme="1"/>
        <rFont val="Segoe UI"/>
        <family val="2"/>
      </rPr>
      <t>Hendidura en la plataforma de la perforadora.</t>
    </r>
  </si>
  <si>
    <r>
      <t xml:space="preserve">DP: </t>
    </r>
    <r>
      <rPr>
        <sz val="12"/>
        <color theme="1"/>
        <rFont val="Segoe UI"/>
        <family val="2"/>
      </rPr>
      <t>Daños en la supensión bocamaza con fugas, daños en los cilindros d edirección</t>
    </r>
  </si>
  <si>
    <r>
      <t xml:space="preserve">DP: </t>
    </r>
    <r>
      <rPr>
        <sz val="12"/>
        <color theme="1"/>
        <rFont val="Segoe UI"/>
        <family val="2"/>
      </rPr>
      <t>Daño en el parachoque y mica posterior derecha</t>
    </r>
  </si>
  <si>
    <r>
      <rPr>
        <b/>
        <sz val="12"/>
        <rFont val="Segoe UI"/>
        <family val="2"/>
      </rPr>
      <t>DP</t>
    </r>
    <r>
      <rPr>
        <b/>
        <sz val="12"/>
        <color rgb="FFFF0000"/>
        <rFont val="Segoe UI"/>
        <family val="2"/>
      </rPr>
      <t>:</t>
    </r>
    <r>
      <rPr>
        <b/>
        <sz val="12"/>
        <color theme="1"/>
        <rFont val="Segoe UI"/>
        <family val="2"/>
      </rPr>
      <t xml:space="preserve"> </t>
    </r>
    <r>
      <rPr>
        <sz val="12"/>
        <color theme="1"/>
        <rFont val="Segoe UI"/>
        <family val="2"/>
      </rPr>
      <t>Daños en la estructura de la motoniveladora</t>
    </r>
  </si>
  <si>
    <r>
      <t xml:space="preserve">DP: </t>
    </r>
    <r>
      <rPr>
        <sz val="12"/>
        <color theme="1"/>
        <rFont val="Segoe UI"/>
        <family val="2"/>
      </rPr>
      <t>Parabrisa delantera trizada</t>
    </r>
  </si>
  <si>
    <r>
      <t xml:space="preserve">DP: </t>
    </r>
    <r>
      <rPr>
        <sz val="12"/>
        <color theme="1"/>
        <rFont val="Segoe UI"/>
        <family val="2"/>
      </rPr>
      <t xml:space="preserve">Rotura de mica posterior lado izquierdo. 
</t>
    </r>
  </si>
  <si>
    <r>
      <t xml:space="preserve">SIG: </t>
    </r>
    <r>
      <rPr>
        <sz val="12"/>
        <color theme="1"/>
        <rFont val="Segoe UI"/>
        <family val="2"/>
      </rPr>
      <t>Sin consecuencias.</t>
    </r>
  </si>
  <si>
    <r>
      <t xml:space="preserve">DP:  </t>
    </r>
    <r>
      <rPr>
        <sz val="12"/>
        <color theme="1"/>
        <rFont val="Segoe UI"/>
        <family val="2"/>
      </rPr>
      <t>Ruptura del eje de aluminio del raspador primario en la torre de transferencia 02</t>
    </r>
  </si>
  <si>
    <r>
      <t xml:space="preserve">SIG: </t>
    </r>
    <r>
      <rPr>
        <sz val="12"/>
        <color theme="1"/>
        <rFont val="Segoe UI"/>
        <family val="2"/>
      </rPr>
      <t>Fractura de eje de raspador primario de faja CVB-003.</t>
    </r>
  </si>
  <si>
    <r>
      <t xml:space="preserve">DP:  </t>
    </r>
    <r>
      <rPr>
        <sz val="12"/>
        <color theme="1"/>
        <rFont val="Segoe UI"/>
        <family val="2"/>
      </rPr>
      <t>Doblez de la barra de dirección</t>
    </r>
  </si>
  <si>
    <r>
      <t xml:space="preserve">SIG: </t>
    </r>
    <r>
      <rPr>
        <sz val="12"/>
        <color theme="1"/>
        <rFont val="Segoe UI"/>
        <family val="2"/>
      </rPr>
      <t>Impacto de la estructura izada con el andamio, no hubo daño personal ni material.</t>
    </r>
  </si>
  <si>
    <r>
      <t xml:space="preserve">DP: </t>
    </r>
    <r>
      <rPr>
        <sz val="12"/>
        <color theme="1"/>
        <rFont val="Segoe UI"/>
        <family val="2"/>
      </rPr>
      <t xml:space="preserve"> rajadura de la mica posterior izquierdo, </t>
    </r>
  </si>
  <si>
    <r>
      <t xml:space="preserve">DP:  </t>
    </r>
    <r>
      <rPr>
        <sz val="12"/>
        <color theme="1"/>
        <rFont val="Segoe UI"/>
        <family val="2"/>
      </rPr>
      <t>Daño al cable de alimentación de la perforadora 08</t>
    </r>
  </si>
  <si>
    <r>
      <t xml:space="preserve">DP:  </t>
    </r>
    <r>
      <rPr>
        <sz val="12"/>
        <color theme="1"/>
        <rFont val="Segoe UI"/>
        <family val="2"/>
      </rPr>
      <t>Daño al cable de arrastre suspendido</t>
    </r>
  </si>
  <si>
    <r>
      <t xml:space="preserve">SIG: </t>
    </r>
    <r>
      <rPr>
        <sz val="12"/>
        <color theme="1"/>
        <rFont val="Segoe UI"/>
        <family val="2"/>
      </rPr>
      <t>Rotura de Baranda e hundimiento de puerta lateral de tractor</t>
    </r>
  </si>
  <si>
    <r>
      <t xml:space="preserve">DP: </t>
    </r>
    <r>
      <rPr>
        <sz val="12"/>
        <color theme="1"/>
        <rFont val="Segoe UI"/>
        <family val="2"/>
      </rPr>
      <t xml:space="preserve">Abolladura de la baranda de la escalera principal del camión.
</t>
    </r>
  </si>
  <si>
    <r>
      <t>DP:  I</t>
    </r>
    <r>
      <rPr>
        <sz val="12"/>
        <color theme="1"/>
        <rFont val="Segoe UI"/>
        <family val="2"/>
      </rPr>
      <t xml:space="preserve">nclinación de Neumatico </t>
    </r>
  </si>
  <si>
    <r>
      <t xml:space="preserve">DP:  </t>
    </r>
    <r>
      <rPr>
        <sz val="12"/>
        <color theme="1"/>
        <rFont val="Segoe UI"/>
        <family val="2"/>
      </rPr>
      <t>Abolladura posterior de tanque de cisterna</t>
    </r>
  </si>
  <si>
    <r>
      <t xml:space="preserve">DP:  </t>
    </r>
    <r>
      <rPr>
        <sz val="12"/>
        <color theme="1"/>
        <rFont val="Segoe UI"/>
        <family val="2"/>
      </rPr>
      <t>Aplastamiento de cable eléctrico</t>
    </r>
  </si>
  <si>
    <r>
      <t xml:space="preserve">DP: </t>
    </r>
    <r>
      <rPr>
        <sz val="12"/>
        <color theme="1"/>
        <rFont val="Segoe UI"/>
        <family val="2"/>
      </rPr>
      <t xml:space="preserve"> Daño menor es soporte de bomba y cardan</t>
    </r>
  </si>
  <si>
    <r>
      <rPr>
        <b/>
        <sz val="12"/>
        <color theme="1"/>
        <rFont val="Segoe UI"/>
        <family val="2"/>
      </rPr>
      <t>Impacto de Roca en Cabeza de Trabajador:</t>
    </r>
    <r>
      <rPr>
        <sz val="12"/>
        <color theme="1"/>
        <rFont val="Segoe UI"/>
        <family val="2"/>
      </rPr>
      <t xml:space="preserve"> Cuando realizaban servicio en la plataforma 172, como halcones 1 y 2, identificaron aproximadamente 20 pobladores de los cuales 07 comenzaron a lazar rocas a los agentes de seguridad, uno de ellos recibe un impacto en la cabeza y posteriormente cae al suelo y es agredido, el otro es golpeado en el suelo.</t>
    </r>
  </si>
  <si>
    <r>
      <rPr>
        <b/>
        <sz val="12"/>
        <color theme="1"/>
        <rFont val="Segoe UI"/>
        <family val="2"/>
      </rPr>
      <t>DP</t>
    </r>
    <r>
      <rPr>
        <sz val="12"/>
        <color theme="1"/>
        <rFont val="Segoe UI"/>
        <family val="2"/>
      </rPr>
      <t xml:space="preserve">: Aplastamiento del Cable N°7 de la Perforadora N°3
</t>
    </r>
  </si>
  <si>
    <r>
      <rPr>
        <b/>
        <sz val="12"/>
        <color theme="1"/>
        <rFont val="Segoe UI"/>
        <family val="2"/>
      </rPr>
      <t>DP</t>
    </r>
    <r>
      <rPr>
        <sz val="12"/>
        <color theme="1"/>
        <rFont val="Segoe UI"/>
        <family val="2"/>
      </rPr>
      <t xml:space="preserve">: Daño material  en tracto de Cisterna  y abolladura en tanque. 
</t>
    </r>
  </si>
  <si>
    <r>
      <rPr>
        <b/>
        <sz val="12"/>
        <color rgb="FFFF0000"/>
        <rFont val="Segoe UI"/>
        <family val="2"/>
      </rPr>
      <t>SIG:</t>
    </r>
    <r>
      <rPr>
        <sz val="12"/>
        <color theme="1"/>
        <rFont val="Segoe UI"/>
        <family val="2"/>
      </rPr>
      <t xml:space="preserve"> Daño material  en tracto de Cisterna  y abolladura en tanque. 
</t>
    </r>
  </si>
  <si>
    <r>
      <t xml:space="preserve">DP: </t>
    </r>
    <r>
      <rPr>
        <sz val="12"/>
        <color theme="1"/>
        <rFont val="Segoe UI"/>
        <family val="2"/>
      </rPr>
      <t xml:space="preserve"> Impacto entre camión 41 y camión 45</t>
    </r>
  </si>
  <si>
    <r>
      <t xml:space="preserve">DP:  </t>
    </r>
    <r>
      <rPr>
        <sz val="12"/>
        <color theme="1"/>
        <rFont val="Segoe UI"/>
        <family val="2"/>
      </rPr>
      <t>Daño al motor por quedar sumergido bajo el agua</t>
    </r>
  </si>
  <si>
    <r>
      <rPr>
        <b/>
        <sz val="12"/>
        <color rgb="FFFF0000"/>
        <rFont val="Segoe UI"/>
        <family val="2"/>
      </rPr>
      <t>SIG:</t>
    </r>
    <r>
      <rPr>
        <sz val="12"/>
        <color theme="1"/>
        <rFont val="Segoe UI"/>
        <family val="2"/>
      </rPr>
      <t xml:space="preserve"> Impacto entre camión 41 y camión 45</t>
    </r>
  </si>
  <si>
    <r>
      <rPr>
        <b/>
        <sz val="12"/>
        <color rgb="FFFF0000"/>
        <rFont val="Segoe UI"/>
        <family val="2"/>
      </rPr>
      <t>SIG:</t>
    </r>
    <r>
      <rPr>
        <b/>
        <sz val="12"/>
        <color theme="1"/>
        <rFont val="Segoe UI"/>
        <family val="2"/>
      </rPr>
      <t xml:space="preserve"> </t>
    </r>
    <r>
      <rPr>
        <sz val="12"/>
        <color theme="1"/>
        <rFont val="Segoe UI"/>
        <family val="2"/>
      </rPr>
      <t xml:space="preserve">Daño en barandas y espejo retrovisor de tractor de ruedas. </t>
    </r>
    <r>
      <rPr>
        <b/>
        <sz val="12"/>
        <color theme="1"/>
        <rFont val="Segoe UI"/>
        <family val="2"/>
      </rPr>
      <t xml:space="preserve">
</t>
    </r>
  </si>
  <si>
    <r>
      <t xml:space="preserve"> </t>
    </r>
    <r>
      <rPr>
        <sz val="12"/>
        <color theme="1"/>
        <rFont val="Segoe UI"/>
        <family val="2"/>
      </rPr>
      <t>Esguince de segundo grado en dedo pulgar de la mano izquierda</t>
    </r>
  </si>
  <si>
    <r>
      <rPr>
        <b/>
        <sz val="12"/>
        <color theme="1"/>
        <rFont val="Segoe UI"/>
        <family val="2"/>
      </rPr>
      <t>DP</t>
    </r>
    <r>
      <rPr>
        <sz val="12"/>
        <color theme="1"/>
        <rFont val="Segoe UI"/>
        <family val="2"/>
      </rPr>
      <t>: Derrumbe de material e impacto de roca en manguera hidráulica de la DT11.</t>
    </r>
  </si>
  <si>
    <r>
      <rPr>
        <b/>
        <sz val="12"/>
        <color theme="1"/>
        <rFont val="Segoe UI"/>
        <family val="2"/>
      </rPr>
      <t xml:space="preserve">Roca Impacta Perforadora Diamantina: </t>
    </r>
    <r>
      <rPr>
        <sz val="12"/>
        <color theme="1"/>
        <rFont val="Segoe UI"/>
        <family val="2"/>
      </rPr>
      <t>En circunstancias que la excavadora de la empresa EPSA 097 se encontraba realizando una zanja de contención una roca que estaba manipulando con el bucket rueda aprox. 500 Mts, hacia la parte inferior e impacta con una perforadora diamantina de la empresa GEOTEC</t>
    </r>
  </si>
  <si>
    <r>
      <rPr>
        <b/>
        <sz val="12"/>
        <color rgb="FFFF0000"/>
        <rFont val="Segoe UI"/>
        <family val="2"/>
      </rPr>
      <t xml:space="preserve">SIG: </t>
    </r>
    <r>
      <rPr>
        <sz val="12"/>
        <rFont val="Segoe UI"/>
        <family val="2"/>
      </rPr>
      <t>Daño material, baranda.</t>
    </r>
    <r>
      <rPr>
        <b/>
        <sz val="12"/>
        <color theme="1"/>
        <rFont val="Segoe UI"/>
        <family val="2"/>
      </rPr>
      <t xml:space="preserve">
</t>
    </r>
  </si>
  <si>
    <r>
      <rPr>
        <b/>
        <sz val="12"/>
        <color theme="1"/>
        <rFont val="Segoe UI"/>
        <family val="2"/>
      </rPr>
      <t>DP</t>
    </r>
    <r>
      <rPr>
        <sz val="12"/>
        <color theme="1"/>
        <rFont val="Segoe UI"/>
        <family val="2"/>
      </rPr>
      <t xml:space="preserve">: Perforadora en el taller de mantenimiento. 
</t>
    </r>
  </si>
  <si>
    <r>
      <rPr>
        <b/>
        <sz val="12"/>
        <color theme="1"/>
        <rFont val="Segoe UI"/>
        <family val="2"/>
      </rPr>
      <t>DP</t>
    </r>
    <r>
      <rPr>
        <sz val="12"/>
        <color theme="1"/>
        <rFont val="Segoe UI"/>
        <family val="2"/>
      </rPr>
      <t xml:space="preserve">: Choque entre camionetas en estacionamiento Plataforma 7-Antawasi.
</t>
    </r>
  </si>
  <si>
    <r>
      <rPr>
        <b/>
        <sz val="12"/>
        <color theme="1"/>
        <rFont val="Segoe UI"/>
        <family val="2"/>
      </rPr>
      <t>DP</t>
    </r>
    <r>
      <rPr>
        <sz val="12"/>
        <color theme="1"/>
        <rFont val="Segoe UI"/>
        <family val="2"/>
      </rPr>
      <t xml:space="preserve">: Volcadura a medio tonel de Excavadora
</t>
    </r>
  </si>
  <si>
    <r>
      <rPr>
        <b/>
        <sz val="12"/>
        <color theme="1"/>
        <rFont val="Segoe UI"/>
        <family val="2"/>
      </rPr>
      <t>DP</t>
    </r>
    <r>
      <rPr>
        <sz val="12"/>
        <color theme="1"/>
        <rFont val="Segoe UI"/>
        <family val="2"/>
      </rPr>
      <t>: Corto circuito de tablero eléctrico</t>
    </r>
  </si>
  <si>
    <r>
      <rPr>
        <b/>
        <sz val="12"/>
        <color theme="1"/>
        <rFont val="Segoe UI"/>
        <family val="2"/>
      </rPr>
      <t>DP</t>
    </r>
    <r>
      <rPr>
        <sz val="12"/>
        <color theme="1"/>
        <rFont val="Segoe UI"/>
        <family val="2"/>
      </rPr>
      <t>: Choque entre minibuses</t>
    </r>
  </si>
  <si>
    <r>
      <rPr>
        <b/>
        <sz val="12"/>
        <color theme="1"/>
        <rFont val="Segoe UI"/>
        <family val="2"/>
      </rPr>
      <t>DP</t>
    </r>
    <r>
      <rPr>
        <sz val="12"/>
        <color theme="1"/>
        <rFont val="Segoe UI"/>
        <family val="2"/>
      </rPr>
      <t xml:space="preserve">: Aplastamiento de cable eléctrico con llanta posterior de camión minero HT -08
</t>
    </r>
  </si>
  <si>
    <r>
      <rPr>
        <b/>
        <sz val="12"/>
        <color theme="1"/>
        <rFont val="Segoe UI"/>
        <family val="2"/>
      </rPr>
      <t>DP</t>
    </r>
    <r>
      <rPr>
        <sz val="12"/>
        <color theme="1"/>
        <rFont val="Segoe UI"/>
        <family val="2"/>
      </rPr>
      <t xml:space="preserve">: Rotura de Manguera de control de empuje de pala 02 </t>
    </r>
  </si>
  <si>
    <r>
      <rPr>
        <b/>
        <sz val="12"/>
        <color theme="1"/>
        <rFont val="Segoe UI"/>
        <family val="2"/>
      </rPr>
      <t>DP:</t>
    </r>
    <r>
      <rPr>
        <sz val="12"/>
        <color theme="1"/>
        <rFont val="Segoe UI"/>
        <family val="2"/>
      </rPr>
      <t xml:space="preserve"> Aplastamiento del soporte del mástil de la tranquera.</t>
    </r>
  </si>
  <si>
    <r>
      <rPr>
        <b/>
        <sz val="12"/>
        <color theme="1"/>
        <rFont val="Segoe UI"/>
        <family val="2"/>
      </rPr>
      <t>DP</t>
    </r>
    <r>
      <rPr>
        <sz val="12"/>
        <color theme="1"/>
        <rFont val="Segoe UI"/>
        <family val="2"/>
      </rPr>
      <t>: Probable daño en sistema de frenos de Puente Grúa de Chancado Primario.</t>
    </r>
  </si>
  <si>
    <r>
      <rPr>
        <b/>
        <sz val="12"/>
        <color theme="1"/>
        <rFont val="Segoe UI"/>
        <family val="2"/>
      </rPr>
      <t>DP</t>
    </r>
    <r>
      <rPr>
        <sz val="12"/>
        <color theme="1"/>
        <rFont val="Segoe UI"/>
        <family val="2"/>
      </rPr>
      <t>: Roce de Tolva de Volquetes</t>
    </r>
  </si>
  <si>
    <r>
      <rPr>
        <b/>
        <sz val="12"/>
        <color theme="1"/>
        <rFont val="Segoe UI"/>
        <family val="2"/>
      </rPr>
      <t>DP</t>
    </r>
    <r>
      <rPr>
        <sz val="12"/>
        <color theme="1"/>
        <rFont val="Segoe UI"/>
        <family val="2"/>
      </rPr>
      <t>: Trizadura del parabrisas delantero del cargador 01.</t>
    </r>
  </si>
  <si>
    <r>
      <rPr>
        <b/>
        <sz val="12"/>
        <color theme="1"/>
        <rFont val="Segoe UI"/>
        <family val="2"/>
      </rPr>
      <t>DP</t>
    </r>
    <r>
      <rPr>
        <sz val="12"/>
        <color theme="1"/>
        <rFont val="Segoe UI"/>
        <family val="2"/>
      </rPr>
      <t>: Daño en cable eléctrico y corte de energía en pala 4.</t>
    </r>
  </si>
  <si>
    <r>
      <t xml:space="preserve">DP: 
</t>
    </r>
    <r>
      <rPr>
        <sz val="12"/>
        <color theme="1"/>
        <rFont val="Segoe UI"/>
        <family val="2"/>
      </rPr>
      <t xml:space="preserve">Deformación plástica en escalera por impacto con roca.
Daños en motor hidráulico de accionamiento de escalera.
Impacto en cilindro de inclinación de bulldozer LH 
</t>
    </r>
  </si>
  <si>
    <r>
      <t xml:space="preserve">DP: </t>
    </r>
    <r>
      <rPr>
        <sz val="12"/>
        <color theme="1"/>
        <rFont val="Segoe UI"/>
        <family val="2"/>
      </rPr>
      <t>Rotura de Parabrisas Inferior</t>
    </r>
  </si>
  <si>
    <r>
      <t xml:space="preserve">DP: </t>
    </r>
    <r>
      <rPr>
        <sz val="12"/>
        <color theme="1"/>
        <rFont val="Segoe UI"/>
        <family val="2"/>
      </rPr>
      <t>Daño a grating por tránsito de montacarga</t>
    </r>
    <r>
      <rPr>
        <b/>
        <sz val="12"/>
        <color theme="1"/>
        <rFont val="Segoe UI"/>
        <family val="2"/>
      </rPr>
      <t xml:space="preserve">
</t>
    </r>
  </si>
  <si>
    <r>
      <t xml:space="preserve">DP: </t>
    </r>
    <r>
      <rPr>
        <sz val="12"/>
        <color theme="1"/>
        <rFont val="Segoe UI"/>
        <family val="2"/>
      </rPr>
      <t>Daño en la parte inferior de la compuerta</t>
    </r>
  </si>
  <si>
    <r>
      <t xml:space="preserve">DP: </t>
    </r>
    <r>
      <rPr>
        <sz val="12"/>
        <color theme="1"/>
        <rFont val="Segoe UI"/>
        <family val="2"/>
      </rPr>
      <t>Trizadura de parabrisa</t>
    </r>
  </si>
  <si>
    <r>
      <t xml:space="preserve">DP: </t>
    </r>
    <r>
      <rPr>
        <sz val="12"/>
        <color theme="1"/>
        <rFont val="Segoe UI"/>
        <family val="2"/>
      </rPr>
      <t xml:space="preserve">Roce de la parte posterior del bus con otro bus que se encontraba estacionado en el lado derecho. </t>
    </r>
  </si>
  <si>
    <r>
      <t xml:space="preserve">DP : </t>
    </r>
    <r>
      <rPr>
        <sz val="12"/>
        <color theme="1"/>
        <rFont val="Segoe UI"/>
        <family val="2"/>
      </rPr>
      <t>Trizadura de Parabrisa de Excavadora con Martillo Hidráulico</t>
    </r>
  </si>
  <si>
    <r>
      <t xml:space="preserve">DP : </t>
    </r>
    <r>
      <rPr>
        <sz val="12"/>
        <color theme="1"/>
        <rFont val="Segoe UI"/>
        <family val="2"/>
      </rPr>
      <t>Impacto de roca de talud a Pala 11</t>
    </r>
  </si>
  <si>
    <r>
      <t xml:space="preserve">DP: </t>
    </r>
    <r>
      <rPr>
        <sz val="12"/>
        <color theme="1"/>
        <rFont val="Segoe UI"/>
        <family val="2"/>
      </rPr>
      <t>Impacto de camión lubricador contra cerco perimétrico.</t>
    </r>
  </si>
  <si>
    <r>
      <t>DP:</t>
    </r>
    <r>
      <rPr>
        <sz val="12"/>
        <color theme="1"/>
        <rFont val="Segoe UI"/>
        <family val="2"/>
      </rPr>
      <t>Trizadura de parabrisa Lateral</t>
    </r>
  </si>
  <si>
    <r>
      <t>DP</t>
    </r>
    <r>
      <rPr>
        <sz val="12"/>
        <color theme="1"/>
        <rFont val="Segoe UI"/>
        <family val="2"/>
      </rPr>
      <t>: Rotura de tubería de hdp de 6”</t>
    </r>
  </si>
  <si>
    <r>
      <t xml:space="preserve">DP: </t>
    </r>
    <r>
      <rPr>
        <sz val="12"/>
        <color theme="1"/>
        <rFont val="Segoe UI"/>
        <family val="2"/>
      </rPr>
      <t xml:space="preserve">Rotura de luna de puerta de horno </t>
    </r>
  </si>
  <si>
    <r>
      <t xml:space="preserve">DP: </t>
    </r>
    <r>
      <rPr>
        <sz val="12"/>
        <color theme="1"/>
        <rFont val="Segoe UI"/>
        <family val="2"/>
      </rPr>
      <t>Rotura de parabrisas.</t>
    </r>
  </si>
  <si>
    <r>
      <t xml:space="preserve">DP: </t>
    </r>
    <r>
      <rPr>
        <sz val="12"/>
        <color theme="1"/>
        <rFont val="Segoe UI"/>
        <family val="2"/>
      </rPr>
      <t>Rotura de espárragos de neumático</t>
    </r>
  </si>
  <si>
    <r>
      <t xml:space="preserve">DP: </t>
    </r>
    <r>
      <rPr>
        <sz val="12"/>
        <color theme="1"/>
        <rFont val="Segoe UI"/>
        <family val="2"/>
      </rPr>
      <t>Fisura de parabrisa delantera, trizadura de ventana de puerta derecha, puerta de copiloto abollada, espejo derecho y soportes dañados, guardabarros y peldaños doblados, tolva con abolladura, silenciador dañado, soportes de motor salidos.</t>
    </r>
  </si>
  <si>
    <r>
      <t xml:space="preserve">DP: </t>
    </r>
    <r>
      <rPr>
        <sz val="12"/>
        <color theme="1"/>
        <rFont val="Segoe UI"/>
        <family val="2"/>
      </rPr>
      <t>Rotura de espárragos de neumático.</t>
    </r>
  </si>
  <si>
    <r>
      <t>DP:</t>
    </r>
    <r>
      <rPr>
        <sz val="12"/>
        <color theme="1"/>
        <rFont val="Segoe UI"/>
        <family val="2"/>
      </rPr>
      <t xml:space="preserve"> </t>
    </r>
    <r>
      <rPr>
        <sz val="12"/>
        <color rgb="FFFF0000"/>
        <rFont val="Segoe UI"/>
        <family val="2"/>
      </rPr>
      <t>Daño del rompe rocas en evaluación</t>
    </r>
  </si>
  <si>
    <r>
      <t xml:space="preserve">DP: </t>
    </r>
    <r>
      <rPr>
        <sz val="12"/>
        <color theme="1"/>
        <rFont val="Segoe UI"/>
        <family val="2"/>
      </rPr>
      <t>Daños en la parte frontal comprometiendo la máscara, capote y radiador</t>
    </r>
  </si>
  <si>
    <r>
      <rPr>
        <b/>
        <sz val="12"/>
        <color theme="1"/>
        <rFont val="Segoe UI"/>
        <family val="2"/>
      </rPr>
      <t>FAI:</t>
    </r>
    <r>
      <rPr>
        <sz val="12"/>
        <color theme="1"/>
        <rFont val="Segoe UI"/>
        <family val="2"/>
      </rPr>
      <t xml:space="preserve"> Golpe del quinto dedo de mano Izquierda</t>
    </r>
  </si>
  <si>
    <r>
      <rPr>
        <b/>
        <sz val="12"/>
        <color theme="1"/>
        <rFont val="Segoe UI"/>
        <family val="2"/>
      </rPr>
      <t xml:space="preserve">DP: </t>
    </r>
    <r>
      <rPr>
        <sz val="12"/>
        <color theme="1"/>
        <rFont val="Segoe UI"/>
        <family val="2"/>
      </rPr>
      <t xml:space="preserve"> Daños en el tanque de grasa, y la escalera de subida a la cabina queda doblada</t>
    </r>
  </si>
  <si>
    <r>
      <t xml:space="preserve">DP: </t>
    </r>
    <r>
      <rPr>
        <sz val="12"/>
        <color theme="1"/>
        <rFont val="Segoe UI"/>
        <family val="2"/>
      </rPr>
      <t xml:space="preserve">Rotura de cruceta y caída de cardan de Cisterna 
</t>
    </r>
  </si>
  <si>
    <r>
      <t xml:space="preserve">DP: </t>
    </r>
    <r>
      <rPr>
        <sz val="12"/>
        <color theme="1"/>
        <rFont val="Segoe UI"/>
        <family val="2"/>
      </rPr>
      <t>Entrizamiento de parabrisas</t>
    </r>
  </si>
  <si>
    <r>
      <rPr>
        <b/>
        <sz val="12"/>
        <color theme="1"/>
        <rFont val="Segoe UI"/>
        <family val="2"/>
      </rPr>
      <t xml:space="preserve">DP: </t>
    </r>
    <r>
      <rPr>
        <sz val="12"/>
        <color theme="1"/>
        <rFont val="Segoe UI"/>
        <family val="2"/>
      </rPr>
      <t>Daños en la puerta del almacén</t>
    </r>
  </si>
  <si>
    <r>
      <rPr>
        <b/>
        <sz val="12"/>
        <color theme="1"/>
        <rFont val="Segoe UI"/>
        <family val="2"/>
      </rPr>
      <t>DP</t>
    </r>
    <r>
      <rPr>
        <sz val="12"/>
        <color theme="1"/>
        <rFont val="Segoe UI"/>
        <family val="2"/>
      </rPr>
      <t xml:space="preserve">: Fisura a Camión  mediante choque con uñas de Montacargas FL005
</t>
    </r>
  </si>
  <si>
    <r>
      <rPr>
        <b/>
        <sz val="12"/>
        <color theme="1"/>
        <rFont val="Segoe UI"/>
        <family val="2"/>
      </rPr>
      <t>DP</t>
    </r>
    <r>
      <rPr>
        <sz val="12"/>
        <color theme="1"/>
        <rFont val="Segoe UI"/>
        <family val="2"/>
      </rPr>
      <t>: Trizado de vidrio posterior de camioneta</t>
    </r>
  </si>
  <si>
    <r>
      <t xml:space="preserve">DP: </t>
    </r>
    <r>
      <rPr>
        <sz val="12"/>
        <color theme="1"/>
        <rFont val="Segoe UI"/>
        <family val="2"/>
      </rPr>
      <t>Pérdida de Neumático N° 4</t>
    </r>
  </si>
  <si>
    <r>
      <rPr>
        <b/>
        <sz val="12"/>
        <color theme="1"/>
        <rFont val="Segoe UI"/>
        <family val="2"/>
      </rPr>
      <t xml:space="preserve">DP: </t>
    </r>
    <r>
      <rPr>
        <sz val="12"/>
        <color theme="1"/>
        <rFont val="Segoe UI"/>
        <family val="2"/>
      </rPr>
      <t>Daño material en la carpa.</t>
    </r>
  </si>
  <si>
    <r>
      <rPr>
        <b/>
        <sz val="12"/>
        <color theme="1"/>
        <rFont val="Segoe UI"/>
        <family val="2"/>
      </rPr>
      <t xml:space="preserve">DP: </t>
    </r>
    <r>
      <rPr>
        <sz val="12"/>
        <color theme="1"/>
        <rFont val="Segoe UI"/>
        <family val="2"/>
      </rPr>
      <t xml:space="preserve">Routura de 02 espárragos y los pernos no contaban traba tuerca. </t>
    </r>
  </si>
  <si>
    <r>
      <rPr>
        <b/>
        <sz val="12"/>
        <color theme="1"/>
        <rFont val="Segoe UI"/>
        <family val="2"/>
      </rPr>
      <t xml:space="preserve">DP: </t>
    </r>
    <r>
      <rPr>
        <sz val="12"/>
        <color theme="1"/>
        <rFont val="Segoe UI"/>
        <family val="2"/>
      </rPr>
      <t>Daño material en la puerta del almacén.</t>
    </r>
  </si>
  <si>
    <r>
      <rPr>
        <b/>
        <sz val="12"/>
        <color theme="1"/>
        <rFont val="Segoe UI"/>
        <family val="2"/>
      </rPr>
      <t xml:space="preserve">DP: </t>
    </r>
    <r>
      <rPr>
        <sz val="12"/>
        <color theme="1"/>
        <rFont val="Segoe UI"/>
        <family val="2"/>
      </rPr>
      <t>Rotura de baranda.</t>
    </r>
  </si>
  <si>
    <r>
      <t xml:space="preserve">DP: </t>
    </r>
    <r>
      <rPr>
        <sz val="12"/>
        <color theme="1"/>
        <rFont val="Segoe UI"/>
        <family val="2"/>
      </rPr>
      <t xml:space="preserve"> Daños en el parachoque izquierdo de la camioneta</t>
    </r>
  </si>
  <si>
    <r>
      <t xml:space="preserve">DP:  </t>
    </r>
    <r>
      <rPr>
        <sz val="12"/>
        <color theme="1"/>
        <rFont val="Segoe UI"/>
        <family val="2"/>
      </rPr>
      <t>Daños en la mica de faro posterior izquierdo</t>
    </r>
  </si>
  <si>
    <r>
      <t>DP:</t>
    </r>
    <r>
      <rPr>
        <sz val="12"/>
        <color theme="1"/>
        <rFont val="Segoe UI"/>
        <family val="2"/>
      </rPr>
      <t xml:space="preserve"> Abolladura de baranda del cargador LD – 01</t>
    </r>
  </si>
  <si>
    <r>
      <t xml:space="preserve">DP: </t>
    </r>
    <r>
      <rPr>
        <sz val="12"/>
        <color theme="1"/>
        <rFont val="Segoe UI"/>
        <family val="2"/>
      </rPr>
      <t>Daño en las mangueras del brazo hidráulico de la excavadora</t>
    </r>
  </si>
  <si>
    <r>
      <t xml:space="preserve">DP: </t>
    </r>
    <r>
      <rPr>
        <sz val="12"/>
        <color theme="1"/>
        <rFont val="Segoe UI"/>
        <family val="2"/>
      </rPr>
      <t>parabrisas de la para trizadas</t>
    </r>
  </si>
  <si>
    <r>
      <t>DP: P</t>
    </r>
    <r>
      <rPr>
        <sz val="12"/>
        <color theme="1"/>
        <rFont val="Segoe UI"/>
        <family val="2"/>
      </rPr>
      <t>érdida total del equipo televiewwer QL40ABI</t>
    </r>
  </si>
  <si>
    <r>
      <t xml:space="preserve">DP: </t>
    </r>
    <r>
      <rPr>
        <sz val="12"/>
        <color theme="1"/>
        <rFont val="Segoe UI"/>
        <family val="2"/>
      </rPr>
      <t xml:space="preserve">trizadura en el parabrisas delantera de la comioneta de la  Empresa  Komatsu, según manifiesta en informante no hubo daños personales ni ambientales </t>
    </r>
  </si>
  <si>
    <r>
      <t xml:space="preserve">DP: </t>
    </r>
    <r>
      <rPr>
        <sz val="12"/>
        <color theme="1"/>
        <rFont val="Segoe UI"/>
        <family val="2"/>
      </rPr>
      <t>Abolladura de puerta con horquilla de montacarga</t>
    </r>
  </si>
  <si>
    <r>
      <t xml:space="preserve">DP:  </t>
    </r>
    <r>
      <rPr>
        <sz val="12"/>
        <color theme="1"/>
        <rFont val="Segoe UI"/>
        <family val="2"/>
      </rPr>
      <t>Dano en el espejo retrovisor derecho del mismo equipo intervenido.</t>
    </r>
  </si>
  <si>
    <r>
      <t xml:space="preserve">DP: </t>
    </r>
    <r>
      <rPr>
        <sz val="12"/>
        <color theme="1"/>
        <rFont val="Segoe UI"/>
        <family val="2"/>
      </rPr>
      <t>Rotura de espárragos de la rueda posterior lado derecho</t>
    </r>
  </si>
  <si>
    <r>
      <t>DP: R</t>
    </r>
    <r>
      <rPr>
        <sz val="12"/>
        <color theme="1"/>
        <rFont val="Segoe UI"/>
        <family val="2"/>
      </rPr>
      <t>otura en la parte superior del tubo.</t>
    </r>
  </si>
  <si>
    <r>
      <t xml:space="preserve">DP: </t>
    </r>
    <r>
      <rPr>
        <sz val="12"/>
        <color theme="1"/>
        <rFont val="Segoe UI"/>
        <family val="2"/>
      </rPr>
      <t>Rotura de la mica posterior lado izquierdo</t>
    </r>
  </si>
  <si>
    <r>
      <t xml:space="preserve">Conductor de la camioneta (Toyota Prado, Prosegur) colisiona por alcance con otra camioneta (Toyota pick-up, Prosegur) que viajaba delante de él y que reduce su velocidad por pérdida de fuerza en la transmisión.
</t>
    </r>
    <r>
      <rPr>
        <b/>
        <sz val="12"/>
        <color theme="1"/>
        <rFont val="Segoe UI"/>
        <family val="2"/>
      </rPr>
      <t xml:space="preserve">Nota: El conductor de la camioneta pick-up no contaba con autorización interna para conducir.
</t>
    </r>
  </si>
  <si>
    <r>
      <t xml:space="preserve">Una camioneta se estaciona delante del volquete para transmisión de corriente. Después de esta labor, impacta en retroceso con la parte posterior, al parachoques delantero lado derecho del volquete de código PE90/0061 (que se encontraba estacionado), 
</t>
    </r>
    <r>
      <rPr>
        <b/>
        <sz val="12"/>
        <color theme="1"/>
        <rFont val="Segoe UI"/>
        <family val="2"/>
      </rPr>
      <t>Nota: La camioneta deseaba iniciar marcha, pero retrocede por confusión en la selección en la caja de cambios.</t>
    </r>
    <r>
      <rPr>
        <sz val="12"/>
        <color theme="1"/>
        <rFont val="Segoe UI"/>
        <family val="2"/>
      </rPr>
      <t xml:space="preserve">
</t>
    </r>
  </si>
  <si>
    <t>IS 
Con intercambio de energía</t>
  </si>
  <si>
    <t>IS 
Sin intercambio de energía</t>
  </si>
  <si>
    <t>FH Ingenieros</t>
  </si>
  <si>
    <t>OR</t>
  </si>
  <si>
    <t>En circunstancias en que el señor Pooll Junior Quintana, realizaba la labor de Magnetometria terrestre, sufre un resbalon por las condiciones de la topografia en la zona de trabajo.</t>
  </si>
  <si>
    <t>Durante las labores de mantenimiento de los ciclones, al iniciar el desmontaje de acoplamiento vitáulico del último ciclón, se produce la salida de la pulpa de concentrado, salpicando en el cuerpo del trabajador por 2 a 3 segundos, lo cual hizo que el trabajador se moje cuerpo completo</t>
  </si>
  <si>
    <t>Akdrillling</t>
  </si>
  <si>
    <t xml:space="preserve">Personal contratista (especialista eléctrico) sufre accidentalmente una descarga eléctrica al intentar recuperar una luminaria del compartimiento de  anillos de alta tensión (7200 v), mientras se realizaba trabajos de mantenimiento preventivo en la pala SH002.
</t>
  </si>
  <si>
    <t>DP: Rayadura en parte posterior del bus y daño menor en la tubería conduit</t>
  </si>
  <si>
    <t>AGZ Transportes</t>
  </si>
  <si>
    <t>DP: Rayadura en el parachoques posterior lado derecho.</t>
  </si>
  <si>
    <t>DP: Rayadura en la estructura y el cilindro hidráulico de la excavadora</t>
  </si>
  <si>
    <t>LTI:  Quemadura de II grado en pabellón de la oreja derecha y quemadura de III grado en la zona glútea izquierda.</t>
  </si>
  <si>
    <t>Mientras un minibus se retiraba de la zona de ingreso del DMO Ferro 04 (depósito de material orgánico), en una maniobra de retroceso girando hacia la derecha y al llegar a una curva, golpea levemente la pared del talud de top soil ubicado en la parte posterior.</t>
  </si>
  <si>
    <t>El conductor de un bus al salir del área de trabajo, gira levemente pegándose hacia el lado de los “Chiller”, impactando levemente el lado posterior del bus contra la tubería conduit de 3/4 de diametro. El conductor al percatarse del impacto, detiene la unidad y reporta al supervisor HSE, ambos descienden de la unidad para revisión del bus y la tubería.</t>
  </si>
  <si>
    <t xml:space="preserve">El conductor de un vehículo encapsulado, luego de haber culminado su inspección, procede a avanzar con su vehículo a la zona de carguío de concentrado sin haberse percatado del cierre total de la tapa de la tolva que aún se encontraba elevada, momento en el cual, éste impacta con una tubería de 3” de agua residual, ubicada a 2.5 aprox. sobre el nivel de la tolva.
</t>
  </si>
  <si>
    <t>DP: Rotura de un sector de la tapa de la tolva del encapsulado (Fibra de vidrio).</t>
  </si>
  <si>
    <t xml:space="preserve">En la actividad de extracción de material, la excavadora Hyunday 300, al limpiar el material debajo del túnel, levanta el brazo rozando la estructura del túnel. No se reporta daños personales.
</t>
  </si>
  <si>
    <t>Arrastre LTI Meses Anteriores</t>
  </si>
  <si>
    <t>LESION</t>
  </si>
  <si>
    <t xml:space="preserve"> En circunstancias en que un trabajador de la empresa Haug (carpintero), realizaba la actividad de desencofrado se le empañan los lentes y se los retira, sopla sobre ellos y el trabajador siente molestia en el ojo, se dirige al lava ojos del area de trabajo y  posterior a esto es trasladado al topico para su evaluacion medica. </t>
  </si>
  <si>
    <t>HAUG/3MB</t>
  </si>
  <si>
    <t>FAI:  molestias en el ojo</t>
  </si>
  <si>
    <r>
      <rPr>
        <b/>
        <sz val="12"/>
        <color theme="1"/>
        <rFont val="Segoe UI"/>
        <family val="2"/>
      </rPr>
      <t xml:space="preserve">RWI: </t>
    </r>
    <r>
      <rPr>
        <sz val="12"/>
        <color theme="1"/>
        <rFont val="Segoe UI"/>
        <family val="2"/>
      </rPr>
      <t>Quemadura de 2do. Grado en la palma de la mano derecha.</t>
    </r>
  </si>
  <si>
    <r>
      <rPr>
        <b/>
        <sz val="12"/>
        <color theme="1"/>
        <rFont val="Segoe UI"/>
        <family val="2"/>
      </rPr>
      <t xml:space="preserve">MTI: </t>
    </r>
    <r>
      <rPr>
        <sz val="12"/>
        <color theme="1"/>
        <rFont val="Segoe UI"/>
        <family val="2"/>
      </rPr>
      <t xml:space="preserve">Fractura distal de segundo dedo de mano derecha.
</t>
    </r>
  </si>
  <si>
    <r>
      <rPr>
        <b/>
        <sz val="12"/>
        <color theme="1"/>
        <rFont val="Segoe UI"/>
        <family val="2"/>
      </rPr>
      <t xml:space="preserve">LTI: </t>
    </r>
    <r>
      <rPr>
        <sz val="12"/>
        <color theme="1"/>
        <rFont val="Segoe UI"/>
        <family val="2"/>
      </rPr>
      <t>Atricción del dedo meñique</t>
    </r>
  </si>
  <si>
    <r>
      <rPr>
        <b/>
        <sz val="12"/>
        <color theme="1"/>
        <rFont val="Segoe UI"/>
        <family val="2"/>
      </rPr>
      <t xml:space="preserve">CHOQUE DE CAMIONETA: </t>
    </r>
    <r>
      <rPr>
        <sz val="12"/>
        <color theme="1"/>
        <rFont val="Segoe UI"/>
        <family val="2"/>
      </rPr>
      <t>El conductor no observa el tabique de concreto, por dar pase a otra camioneta que salía por el mismo acceso, impactando el parachoques del lado delantero derecho de la camioneta con la esquina del tabique</t>
    </r>
  </si>
  <si>
    <r>
      <t xml:space="preserve">DP: </t>
    </r>
    <r>
      <rPr>
        <sz val="12"/>
        <color theme="1"/>
        <rFont val="Segoe UI"/>
        <family val="2"/>
      </rPr>
      <t>Impacto del parachoques del lado delantero derecho de la camioneta.</t>
    </r>
  </si>
  <si>
    <r>
      <rPr>
        <b/>
        <sz val="12"/>
        <color theme="1"/>
        <rFont val="Segoe UI"/>
        <family val="2"/>
      </rPr>
      <t>IMPACTO EN RETROCESO DE CAMIONETA CONTRA MINIBUS</t>
    </r>
    <r>
      <rPr>
        <sz val="12"/>
        <color theme="1"/>
        <rFont val="Segoe UI"/>
        <family val="2"/>
      </rPr>
      <t>: Camioneta se detiene para ingresar a la vía principal, al reiniciar su tránsito engancha la marcha en reversa y golpea al minibús que se encontraba detrás de ésta.</t>
    </r>
  </si>
  <si>
    <r>
      <t xml:space="preserve">DP: </t>
    </r>
    <r>
      <rPr>
        <sz val="12"/>
        <color theme="1"/>
        <rFont val="Segoe UI"/>
        <family val="2"/>
      </rPr>
      <t>Parachoques delantero y Neblinero roto de minibús, Faro posterior izquierdo roto de camioneta.</t>
    </r>
  </si>
  <si>
    <t>Durante maniobra de retroceso de un montacarga en la plataforma de molienda, la rueda posterior pisa  sobre un sector de grating doblándolo.</t>
  </si>
  <si>
    <t xml:space="preserve">Que a las 12:45 hrs. la unidad de placa AMH-715 conducido por CABRERA MENDOZA, MARCO de la empresa INSPECTORATE SERVICES, al momento de retirarse del almacén golpea la parte inferior de la compuerta provocando daños.
No se registraron daños personales ni ambientales.
</t>
  </si>
  <si>
    <t xml:space="preserve">Camión lubricador se retira de plataforma NEXO luego de rellenar fluidos, al retroceder impacta esquina de parachoques del camión contra cerco perimétrico. </t>
  </si>
  <si>
    <t>Se observó unidad VW de placa B0Z-964 fue impactado por otro vehículo en estacionamiento de plataforma 7 Antawasi, lo que ocasionó rotura de ventana lateral y pequeño raspón de carrocería lado derecho.  El vehículo que generó dicho evento no fue identificado.</t>
  </si>
  <si>
    <r>
      <t xml:space="preserve">DP: </t>
    </r>
    <r>
      <rPr>
        <sz val="12"/>
        <color theme="1"/>
        <rFont val="Segoe UI"/>
        <family val="2"/>
      </rPr>
      <t>Fractura vástago de cilindro hidráulico de inclinación tractor de ruedas RT-21</t>
    </r>
  </si>
  <si>
    <t>Al promediar las 18:55, el técnico del área de mantenimiento aguas &amp; relaves Victor Corahua, mientras conducia la camioneta de placa X3Y 878 siente un golpeteos en la parte posterior del vehículo. Al detenerse e inspeccionar, observa que los espárragos del neumatic posterior izquierdo se habían cizallado.</t>
  </si>
  <si>
    <r>
      <t xml:space="preserve">DP: </t>
    </r>
    <r>
      <rPr>
        <sz val="12"/>
        <color theme="1"/>
        <rFont val="Segoe UI"/>
        <family val="2"/>
      </rPr>
      <t>Ruptura de Carter de camión grúa.</t>
    </r>
  </si>
  <si>
    <t>En circunstancias que el operador de furgón realizaba la maniobra de retroceso, impacta con el bolardo, ubicado frente al taller de mantenimiento de Sodexo</t>
  </si>
  <si>
    <r>
      <t>DP</t>
    </r>
    <r>
      <rPr>
        <sz val="12"/>
        <color theme="1"/>
        <rFont val="Segoe UI"/>
        <family val="2"/>
      </rPr>
      <t>: Daños en el parachoques posterior del camión y el tope de hidrantes</t>
    </r>
  </si>
  <si>
    <r>
      <rPr>
        <b/>
        <sz val="12"/>
        <color theme="1"/>
        <rFont val="Segoe UI"/>
        <family val="2"/>
      </rPr>
      <t xml:space="preserve">DP: </t>
    </r>
    <r>
      <rPr>
        <sz val="12"/>
        <color theme="1"/>
        <rFont val="Segoe UI"/>
        <family val="2"/>
      </rPr>
      <t>Hubo derrame de combustible e Hidrolina en mínimas cantidades. Fisura de parabrisas delantero, trizadura de ventana de puerta derecha, etc</t>
    </r>
  </si>
  <si>
    <t xml:space="preserve">el asistente de campo conducía por una trocha carrozable entre Palcca y Azulccacca, la camioneta ingresa a un terreno fangoso y en el intento por salir, golpea el parachoque izquierdo contra un muro de seguridad </t>
  </si>
  <si>
    <t>Gerencia de Desarrollo De Recursos</t>
  </si>
  <si>
    <t>Gerencia de Logistica Y Servicios De Sitio</t>
  </si>
  <si>
    <t>Gerencia de Logística Y Servicios De Sitio</t>
  </si>
  <si>
    <t>REPSOL</t>
  </si>
  <si>
    <t>LTI: Fractura del tercio distal del radio - mano izquierda del operador del volquete</t>
  </si>
  <si>
    <t>LTI: Fractura expuesta de falange distal del quinto dedo de la mano derecha</t>
  </si>
  <si>
    <t>A las 15:00 hrs personal de Haug reporta caida de billa por tubería de drenaje del 3er nivel a 1er nivel del área de molinos, pudiendo generar incidente con lesion</t>
  </si>
  <si>
    <t>NM</t>
  </si>
  <si>
    <t>DP:  Daños leves en el retrovisor lateral izquierdo de la camioneta</t>
  </si>
  <si>
    <t xml:space="preserve">Mientras que el técnico de operaciones subía por las escaleras a la parte superior del tanque de combustible, el cordón de soldadura del larguero superior derecho de la escalera se rompe intempestivamente, generando que el técnico pierda estabilidad; pero, al estar usando los 3 puntos de apoyo, arnés de seguridad y línea de restricción, el trabajador logra sujetarse con la mano derecha a la escalera.
</t>
  </si>
  <si>
    <r>
      <t xml:space="preserve">Un conductor de una camioneta ingresaba al estacionamiento e impacta con el soporte de una puerta, dañando el retrovisor lateral izquierdo (mica de protección). </t>
    </r>
    <r>
      <rPr>
        <b/>
        <sz val="12"/>
        <color theme="1"/>
        <rFont val="Segoe UI"/>
        <family val="2"/>
      </rPr>
      <t>Evento reportado el día 18 de Agosto</t>
    </r>
    <r>
      <rPr>
        <sz val="12"/>
        <color theme="1"/>
        <rFont val="Segoe UI"/>
        <family val="2"/>
      </rPr>
      <t xml:space="preserve">
</t>
    </r>
  </si>
  <si>
    <t>FAI: Tendinitis en el antebrazo derecho</t>
  </si>
  <si>
    <t xml:space="preserve">Mortal (FI) </t>
  </si>
  <si>
    <t xml:space="preserve">Lesión de primeros auxilios (FAI) </t>
  </si>
  <si>
    <t>FAI: Contusión leve en la parte posterior de la cabeza
DX: Policontuso</t>
  </si>
  <si>
    <t>LTI: Fractura expuesta de la falange distal del segundo dedo de la mano izquierda</t>
  </si>
  <si>
    <t xml:space="preserve">
Durante el posicionamiento del pin del soporte extensible inferior del mástil de una perforadora, el pin se libera por completo ocasionando que el soporte extensible caiga por su peso y atriccione el quinto dedo de la mano derecha de un ayudante perforista </t>
  </si>
  <si>
    <t>Lesiones</t>
  </si>
  <si>
    <t>Dic-17</t>
  </si>
  <si>
    <t>Gerencia de Evaluacion de Negocios</t>
  </si>
  <si>
    <t>Gerencia de Proyectos TSF</t>
  </si>
  <si>
    <t>Gerencias de Construccion de Proyectos</t>
  </si>
  <si>
    <t>Gerencia de Proyecto de Minas y Otros</t>
  </si>
  <si>
    <t xml:space="preserve">Deslizamiento de una sonda geofísica (ubicada en el techo de una camioneta de transporte de instrumentos geofísicos), al techo y capot de la camioneta.
</t>
  </si>
  <si>
    <t>Minibus de Las Bambas conducido por un conductor de ManPower, al ingresar al gripo Pionero para abastecer combustible, impacta con un bolardo ocasionando un raspón a la altura de la puerta de la bodega.</t>
  </si>
  <si>
    <t xml:space="preserve">El camión HT015 procede a posicionarse para descargar en la plataforma del botadero Ferrobamba 01, en ese momento la plataforma cede y el camión queda atollado por la falla del terreno. 
</t>
  </si>
  <si>
    <t>PL:  Indisponibilidad del camión HT015 para realizar trabajos de acarreo</t>
  </si>
  <si>
    <t>PL</t>
  </si>
  <si>
    <t>Gerencia de Proyecto - 3er Molino de Bolas</t>
  </si>
  <si>
    <t>FALTAN REPORTAR 3</t>
  </si>
  <si>
    <t xml:space="preserve">La cisterna de reparto de campo M52 se dirige a abastecer al montacargas en el área de molienda, realiza maniobras de retroceso para posicionarse de forma adecuada al montacargas, el operador escucha un sonido de impacto el cual es ocasionado por el golpe del guardafangos derecho con el bolardo de protección de la toma contra incendios. </t>
  </si>
  <si>
    <t xml:space="preserve">Días perdidos RWI </t>
  </si>
  <si>
    <t>Días P. / LTI</t>
  </si>
  <si>
    <t xml:space="preserve">Arrastre Días P. / LTI </t>
  </si>
  <si>
    <t>DP:  Daños en el guardafando derecho del camión de combustible</t>
  </si>
  <si>
    <t>DP:  Daños leves en el techo y el capot de la camioneta</t>
  </si>
  <si>
    <t xml:space="preserve">DP:  </t>
  </si>
  <si>
    <t>DP:  parabrizas trizado</t>
  </si>
  <si>
    <t>Choque con bolardo</t>
  </si>
  <si>
    <t>DP:  parachoches de camioneta dañado</t>
  </si>
  <si>
    <t>Gerencia de Operaciones MIna</t>
  </si>
  <si>
    <t>DP: corte de barrera metalica</t>
  </si>
  <si>
    <t>Mientras se realizaba el corte de tubería de caising de 6´´x 6m, con oxicorte, la cual se encontraba sujetada con el winche de la perforadora y conectada con el cabezal de perforación, personal auxiliar se coloca por debajo de cabezal a fin realizar la limpieza de dentritas que se encontraban en el piso alrededor del pozo de perforación; en ese momento la tubería es cortada en su totalidad y el cabezal realiza un efecto pivote/péndulo hacia abajo golpeando a trabajador en parte posterior del hombro derecho y, por el impulso del golpe, dicho trabajador golpea la parte izquierda de las costillas contra un componente metálico del equipo y posteriormente su cabeza también golpea a un sobresaliente metálico.</t>
  </si>
  <si>
    <r>
      <t xml:space="preserve">LTI: </t>
    </r>
    <r>
      <rPr>
        <sz val="12"/>
        <color theme="1"/>
        <rFont val="Segoe UI"/>
        <family val="2"/>
      </rPr>
      <t>Politrauma, Fractura en el noveno arco costal izquierdo, luxacion acromio clavicular derechoy herida contuso cortante en la region arieto oxipital izquierdo</t>
    </r>
  </si>
  <si>
    <t>Trizado de luna de tractor oruga por proyeccion de particula</t>
  </si>
  <si>
    <t>En el retroceso de un camión lubricador a la plataforma baja de Ferrobamba Norte, la parte posterior del estribo izquierdo del camión llega a rozar el suelo de la rampa con pendiente.</t>
  </si>
  <si>
    <t>DP: Abolladura leve de la caja de bomba de agua del camión lubricador</t>
  </si>
  <si>
    <t xml:space="preserve">Cisterna de combustible al momento de retroceder, impactó el parachoques posterior con un muro de seguridad. </t>
  </si>
  <si>
    <t>DP: Abolladura leve en el parachoques posterior del cisterna de combustible</t>
  </si>
  <si>
    <t>JJC</t>
  </si>
  <si>
    <t>DP: daño al pisapie de la camioneta del lado del conductor y daño al cable del poste.</t>
  </si>
  <si>
    <t xml:space="preserve">El conductor de la unidad de Codigo 735 al momento de ingresar por el lado izquierdo del parqueo de módulo descanso S1-2, impacta a la base del cable del poste de iluminación.
</t>
  </si>
  <si>
    <t xml:space="preserve">FAI: Osteocondritis Tinnitus 
</t>
  </si>
  <si>
    <t>DP: Daños en los pernos de sujeción de la manguera hidráulica.</t>
  </si>
  <si>
    <t xml:space="preserve">Excavadora realizaba trabajos en Ferrobamba Sur, cuando una roca impacta en los pernos de sujeción de la manguera hidráulica.
</t>
  </si>
  <si>
    <t>Durante el proceso de preparación de alimentos, los cocineros proceden a colocar una bandeja de huevos dentro del horno, en ese instante observan que el lado izquierdo del equipo emanaba humo; inmediatamente proceden a cerrar al válvula de gas y desenergizar el equipo.</t>
  </si>
  <si>
    <t xml:space="preserve">DP: Tubería de PVC quemada, parte de la espuma de protección (Seguridad) de la caldera quemada. </t>
  </si>
  <si>
    <t>DP: Herida en el rostro del operador de tractor (mejilla izquierda).</t>
  </si>
  <si>
    <t>Mientras el camión HT002 se cuadraba en retroceso para la descarga en la bahía 04 de la Chancadora Primaria; la tolva del camión impacta la barrera metálica de la bahía 04.</t>
  </si>
  <si>
    <t xml:space="preserve">Camión HT082 sufre reventón de neumático posición 1, el cual estaba cargado con material proveniente de la pala 2 (Lugar: 100 metros antes de llegar a intersección de ingreso al bravo 70). El operador del camión HT082 refiere dolor en zona precordial a la inspiración forzada y zumbido en oído izquierdo de leve intensidad
</t>
  </si>
  <si>
    <t>El operador del tractor Komatsu D155/510, se encontraba ubicado dentro de su equipo, cuando por vía radial acuerda con el operador de una excavadora bajar de sus equipos para coordinar los trabajos de acondicionamiento de una plataforma; el operador de tractor al bajar el operador de tractor de su equipo, el operador de la excavadora avanza 3 metros proyectando una partícula de roca al rostro del operador del tractor.</t>
  </si>
  <si>
    <t>IF YTD</t>
  </si>
  <si>
    <t>IS YTD</t>
  </si>
  <si>
    <t>IA YTD</t>
  </si>
  <si>
    <t xml:space="preserve">volteo de cisterna Komatsu 1/4 de tonel </t>
  </si>
  <si>
    <t>DP: daños en la cistera</t>
  </si>
  <si>
    <t xml:space="preserve">Neumatico reventado posicion 3 </t>
  </si>
  <si>
    <t xml:space="preserve">DP: Neumatico reventado </t>
  </si>
  <si>
    <t>Gerencia Servicios Tecnicos</t>
  </si>
  <si>
    <t>FAI:</t>
  </si>
  <si>
    <t>Golpe de trabajador por caida de biombo por fuertes vientos</t>
  </si>
  <si>
    <t xml:space="preserve">DP: daño en escalea y caja de filtros </t>
  </si>
  <si>
    <t>DP: Operador mientras se dirigia al botadero HR1 decide apeharse por la presencia dotro camion , en ese moneto por la condicion de las vias mjadas es jalado hacia la izquierda cuneteandose y dañando la escalera de acceso con el muro de seguridad</t>
  </si>
  <si>
    <t>Lesiones Personales Unidad Minera Las Bambas</t>
  </si>
  <si>
    <t>Conato de Incendio en Camion HT039</t>
  </si>
  <si>
    <t>DP: daños al camion minero</t>
  </si>
  <si>
    <t>DP: Abolladura de puerta lateral del motor de excavadora; Cuando el operador de Excavadora PE20/0032, se dirigía del taller mecánico hacia el frente de trabajo del Bofedal 01 en la presa de relaves, se abre la puerta lateral del motor, jopeándose  contra la parte posterior del chasis de la excavadora, generándose una abolladura</t>
  </si>
  <si>
    <t>DP: Abolladura de puerta lateral del motor de excavadora</t>
  </si>
  <si>
    <t>El operador de camión minero HT018, al haberse ubicado en el frente de minado de la pala SH011 en la fase 4, la pala procede a realizar el carguio y en el segundo pase impacta con el balde de la pala contra la tolva del camión, parte posterior lado derecho. Operador reporta a su supervisor dolor en el cuello.</t>
  </si>
  <si>
    <t>FAI: Contractura muscular.</t>
  </si>
  <si>
    <t>Camión HT076 sufre reventón de neumático posición 3, generando proyección de partículas de roca, una de las cuales impacta en el casco de un trabajador de ORICA que se encontraba a aprox 80mts</t>
  </si>
  <si>
    <t>ICAM EN REVISION FINAL</t>
  </si>
  <si>
    <t xml:space="preserve">DP: 2070126 : Roca impacta cae de talud e impacta con generador
</t>
  </si>
  <si>
    <t xml:space="preserve">OR: 2070461 : golpe de llave mecanica contra labio superior
</t>
  </si>
  <si>
    <t>Gerencia de Mantenieminto</t>
  </si>
  <si>
    <t>FLS</t>
  </si>
  <si>
    <t>2070427 : Contact de enlainadora con puerta del inhouse bolas 3</t>
  </si>
  <si>
    <t xml:space="preserve">Haciendo una maniobra de retroceso, el conductor golpea el parachoques posterior derecho de una cisterna de combustible. 
</t>
  </si>
  <si>
    <t xml:space="preserve">Daño menor en el camión cisterna que iba camino a Mina.
</t>
  </si>
  <si>
    <t>Addeco</t>
  </si>
  <si>
    <t>abolladura de camioneta por pequeña piedara que cae de talud por presa de clarificacion</t>
  </si>
  <si>
    <t>DP:Abolladura de puerta posterior</t>
  </si>
  <si>
    <t>operadore de tractor que salia de planta impacta con barandas y estas se doblan</t>
  </si>
  <si>
    <t>DP: barandas dañanas</t>
  </si>
  <si>
    <t>DP: Daños en el neumático posición 2 del camión HT072</t>
  </si>
  <si>
    <t>Gerencia de Implementación de Proyectos</t>
  </si>
  <si>
    <t>Gerencia del 3er. Molino de Bolas</t>
  </si>
  <si>
    <t>Operario que se encontraba en el segundo cuerpo del andamio, recibe el larguero del andamio y en ese momento, el ayudante empuja el larguero y ocasiona el golpe en el quinto dedo de la mano izquierda del operario contra la roseta del andamio.</t>
  </si>
  <si>
    <t>FAI: Contusión del quinto dedo de la mano izquierda del operario andamiero.</t>
  </si>
  <si>
    <t>MTI: Atricción y fractura distal de la primera falange del quinto dedo de la mano izquierda.</t>
  </si>
  <si>
    <t>En circunstancias que el camión HT-35 se dirigía cargado con desmonte en dirección al botadero HR-1 se produce la pérdida progresiva de presión del neumático posición 06.</t>
  </si>
  <si>
    <t>El operario pintor habiendo  terminado su trabajo, pasó a realizar el desplazamiento de lona que servía  como protección para los trabajos de pintado de vigas; es en ese momento, que se produce el contacto con la luminaria  lo que genera el desprendimiento y caída de la mica.</t>
  </si>
  <si>
    <t>DP: Ligera abolladura de los cables de tierra que bajan la columna de la estructura.</t>
  </si>
  <si>
    <t>En maniobra de retroceso, un camión plataforma roza columna de estructura metálica del pipe rack de tuberías de chiller.</t>
  </si>
  <si>
    <t>En el carguío de la pala SH001 al camión HT074,  la compuerta del balde de la pala impacta la parte posterior del camión en el segundo pase.</t>
  </si>
  <si>
    <t>FAI:  Contractura muscular leve del operador del camión HT074</t>
  </si>
  <si>
    <t>DP: En proceso de investigación</t>
  </si>
  <si>
    <t>DP: Pérdida de la mica de la luminaria</t>
  </si>
  <si>
    <t>DP:  En proceso de investigación</t>
  </si>
  <si>
    <t>Un agente de vigilancia particular al subir a la antena repetidora de claro, e detiene para acomodarse la bota y una pequeña erpiente  le pica en el dedo anular de la mano derecha, el cual provocó que le saliera una gota de sangre sintiendo una pequeña molestia en el dedo y leve hinchazón.</t>
  </si>
  <si>
    <t>En la salida del camión HT 072 de la plataforma de carguío de la pala SH003, con dirección a chancadora, pisa una roca con el neumático posición 2 generándole un corte en la banda de rodadura.</t>
  </si>
  <si>
    <t xml:space="preserve">INDICADORES DE CONSECUENCIA </t>
  </si>
  <si>
    <t xml:space="preserve">INDICADORES NACIONALES </t>
  </si>
  <si>
    <r>
      <t xml:space="preserve">El operador del towhaul HT0099 reporta un evento de modulo interface (altura del stock 15 MM), apaga el equipo y se percata de que los arrancadores seguían sonando, sale a verificar y observa una llama en el motor de arranque, inmediatamente activa el sistema afex y el evento fue controlado. </t>
    </r>
    <r>
      <rPr>
        <b/>
        <sz val="12"/>
        <color theme="1"/>
        <rFont val="Segoe UI"/>
        <family val="2"/>
      </rPr>
      <t>SIN LESIONES</t>
    </r>
  </si>
  <si>
    <t>Viga metálica H (aprox. 200 kg), estaba siendo desmontada con 2 polipastos (capacidad de 2 tons. cada uno), cuando  movimiento entre las eslingas  hace que las cadenas del polipasto se tiemplen y atriccionen el quinto dedo de la mano izquierda del trabajador que realizaba la maniobra.</t>
  </si>
  <si>
    <t>ÁREA</t>
  </si>
  <si>
    <t xml:space="preserve">Mecánico, iba a realizar cambio de componente. Inicia desmontando un cilindro de pluma de excavadora, al retirar cañería por donde pasa el aceite hidráulico, sale aceite a presión impactando en mentón de hemicara derecha provocando: caída de espaldas hacia el suelo, golpeándose espalda (se encontraba con casco). Sus compañeros lo ayudan a levantarse, notifican a supervisor Antonio Rada y es traído a centro médico. Evaluado por traumatología. </t>
  </si>
  <si>
    <t>FAI:Contacto con sustancia química
- Contusión tempora- mandíbular derecha (golpe en hemicara derecha)</t>
  </si>
  <si>
    <t>Se reporta raspon y pequeña abolladura en el lado derecho parte inferior de la puerta de  camioneta de exploraciones aparentemente por el encuentro de rocas en la via de transito, en la zona de progreso, a 3 horas aproximadamente de Las Bambas. Es personal geologo de Las Bambas que realizan trabajos de exploraciones en la zona de Progreso.</t>
  </si>
  <si>
    <t>DP: pequeño raspon en ambas puertas</t>
  </si>
  <si>
    <t>DP: Abolladura en el techo de la combi</t>
  </si>
  <si>
    <t xml:space="preserve"> abolladura de techo de minivan, producido por caída de roca (aproximadamente de 5 a 6 pulgadas de diametro), de la quebrada de takiruta.
Hora del evento: 10:10 aprox.</t>
  </si>
  <si>
    <t>M&amp;S</t>
  </si>
  <si>
    <t>En circunstancias que el operador realizaba maniobra de reubicación de lugar del camión grúa, no se percata de la tapa de buzón de bombas y llega a pasar por encima la llanta posición 4, hundiendo la tapa del buzón de bombas</t>
  </si>
  <si>
    <t>DP: Abolladura de tapa de buzón</t>
  </si>
  <si>
    <t>IMCO</t>
  </si>
  <si>
    <t xml:space="preserve">golpe de dedo de trabajador de la empresa IMCO, en Antawasy,  cuando retiraba partes de andamio de una zona de acopio. </t>
  </si>
  <si>
    <t>Gerencias de Construcción de Proyectos</t>
  </si>
  <si>
    <t>COIMSER</t>
  </si>
  <si>
    <t xml:space="preserve">Un contenedor que era trasladado sobre un camión plataforma que se desplazaba por una rampa, pierde el aseguramiento de los elementos de trincado, se desliza sobre la misma plataforma y cae parcialmente a la vía. </t>
  </si>
  <si>
    <t xml:space="preserve">OR:Contusion leve en falange distal de quinto dedo en mano  izquierda. </t>
  </si>
  <si>
    <t>DP: Abolladuras en el contenedor</t>
  </si>
  <si>
    <t>Conductor de camioneta encontró una abolladura en la parte posterior de su vehículo (al finalizar su turno).</t>
  </si>
  <si>
    <t>Conductor de una camioneta al salir de una cuneta (derrapó por condiciones de la vía), impactó el faro posterior izquierdo contra un muro de concreto.</t>
  </si>
  <si>
    <t>DP: Rotura de la mica del faro posterior de la camioneta</t>
  </si>
  <si>
    <t>Motoniveladora 03 al ingresar a TruckShop para lavado y mantenimiento recibe una solicitud de la Empresa Cedorp para limpiar el lodo de la losa. En el proceso de limpieza golpea un carrete que enrolla la maguera de lavado.</t>
  </si>
  <si>
    <t xml:space="preserve">DP: Abolladura en el carrete de maguera de lavado. </t>
  </si>
  <si>
    <t>DISAL</t>
  </si>
  <si>
    <t>DP: Abolladura en el lado derecho del camión furgón</t>
  </si>
  <si>
    <t>I. SIGNIFICATIVOS</t>
  </si>
  <si>
    <t>FAI: Mordedura de serpiente en el cuarto dedo de la mano derecha</t>
  </si>
  <si>
    <t>Camión furgón, luego de haber realizado el recojo de residuos; realiza maniobra de retroceso, rozando la estructura de soporte de la puerta de ingreso al almacén de mina.</t>
  </si>
  <si>
    <t>DP: Daños en el parachoques posterior derecho del cisterna de combustible</t>
  </si>
  <si>
    <t>DP: Daños en la parte posterioir del camión cisterna</t>
  </si>
  <si>
    <t>OR: Daño en el neumático posición 3 y rotura del espejo lateral izquierdo</t>
  </si>
  <si>
    <t>DP: Danño en la guardera del motor del chancador</t>
  </si>
  <si>
    <t>El operador de la excavadora EX-005 realizaba la limpieza y conformado de plataforma en el Stock Pile, previos al inicio de la operación con la Chancadora Primaria Kleemann; impactando a esta última con el cucharón de la excavadora, la falla se origina por pérdida de presión en el sistema, de acuerdo a la manifestación del Operador.</t>
  </si>
  <si>
    <t>Después de la descarga de los camione HT004 Y HT005 ( bahia 2 y 3), se detiene la chancadora por un elemento de corte de pala hidraulica no identificado en el sistema.</t>
  </si>
  <si>
    <t>DP: Parada de la chancadora de …..</t>
  </si>
  <si>
    <t>Siendo aproximadamente 12:15 hrs, cuando el bus de placa D5S-959 realizaba la maniobra de retroceso para estacionar y recoger personal de pie de obra a LB-01 , llega a impactar por la parte posterior a una baranda de seguridad que se ubica al frente  del campamento HAUG.</t>
  </si>
  <si>
    <t>Cerca de las 8:40 am, personal de la empresa LASER se dirige al estacionamiento del Main Office de planta concentradora en su camioneta de placa X4F-710 conducida por el Sr. Cesar Colque Condori quien procede a estacionarse para dejar personal en las oficinas de planta. Seguidamente una camioneta de la empresa Villa Real de placa X4P-012 conducida por el Sr. Alberto Arizapana Llanta se estaciona al costado derecho de esta, posteriormente el Sr. Ivan Lupa Mamani quien estaba siendo transportado por el Sr. Alberto procede a bajarse de la unidad del asiento posterior lado piloto, en el preciso momento que parte la camioneta de la empresa LASER causando la colisión de la puerta posterior de una de las camionetas con la carrocería (lado posterior derecho) de la otra.</t>
  </si>
  <si>
    <t>DP: puerta posterio</t>
  </si>
  <si>
    <t>DP: puerta abollada</t>
  </si>
  <si>
    <t>en momentos de operación se abre la puerta del motor de excavadora y algirar la tornameza presiona la puerta</t>
  </si>
  <si>
    <t xml:space="preserve">Índice de frecuencia de lesiones con tiempo perdido (LTIFR)  </t>
  </si>
  <si>
    <t>LTIFR (C )</t>
  </si>
  <si>
    <t xml:space="preserve">LTIFR </t>
  </si>
  <si>
    <t>Sum of HH ( C )</t>
  </si>
  <si>
    <t>LTIFR MTD</t>
  </si>
  <si>
    <t>DP: Daños en la fibra de vidrio del capot del camión plataforma LB005, derrame de aceite dieléctrico y daños en el transformador de la SEM 04.</t>
  </si>
  <si>
    <t>A las 06:55 hrs., en el tajo Ferrobamba Fase 2B, dos rocas proyectadas (flyrock) por la voladura,  impactaron en la subestación eléctrica SEM04 y en el camión plataforma LB005, cabe resaltar que los equipos mencionados se encontraban fuera del radio de voladura para equipos.</t>
  </si>
  <si>
    <t>DP: Abolladura de la baranda lateral y doblado de la superficie de la cabina de la perforadora TD008.</t>
  </si>
  <si>
    <t>A las 10.30 hrs., en el almacén de testigos 05, el conductor de la camioneta 866 se encontraba retrocediendo e impacta la parte posterior izquierda con un cerco perimétrico.</t>
  </si>
  <si>
    <t xml:space="preserve">A las 08:45 hrs., mientras la excavadora PE20/018 fragmentaba una roca con la ayuda del martillo hidráulico, se proyecta una esquirla de roca que pasa entre la malla de protección de la cabina de la excavadora e impacta el parabrisas.
</t>
  </si>
  <si>
    <t>A las 13 hrs. (aprox.), en la Fase 02A, despúes de haber descendido la perforadora 08 de la camabaja del tow haul HT099 y al estacionarse al lado derecho de la camabaja, el camión tracto procede a retroceder para conectar con la camabaja e impacta el neumático posición #02 contra la parte delantera izquierda de la perforadora 08.</t>
  </si>
  <si>
    <t>DP: Trizado de parabrisas delantero de la excavadora PE20/018</t>
  </si>
  <si>
    <t>DP: Rotura del stock posterioir izquiero de la camioneta 866</t>
  </si>
  <si>
    <t>INCIDENTES DE ACTIVIDADES CONTROLADAS</t>
  </si>
  <si>
    <t>(*) Al 30 de Nov. 2019</t>
  </si>
  <si>
    <t>En circunstancias que un minibús ingresaba a Ferrobamba Sur para recoger personal sufre el impacto de un letrero que se desprende por el viento, rompiendo la segunda ventana del lado derecho del vehículo. No habían pasajeros en el minibús.</t>
  </si>
  <si>
    <t>DP: Rotura de la ventana lado derecho de minibus</t>
  </si>
  <si>
    <t>Hanna</t>
  </si>
  <si>
    <t>En circuntancias que el operador de montacarga realizaba el carguio de maderas de embalaje en una tolva para residuos, una de las maderas llega a caer logrando impactar con el  retrovisor izquierdo del equipo, generando la rotura del espejo.</t>
  </si>
  <si>
    <t>DP: Abolladura en el retrovisor izquierdo del montacargas</t>
  </si>
  <si>
    <t>DP: Rotura de la ventana lado derecho de la excavadora PE20/018</t>
  </si>
  <si>
    <t>En instantes en que el operador de la excavadora PE20/018, realizaba la actividad de fragmentación de roca, con el apoyo de un martillo hidráulico instalado en su unidad, el operador coloca la pica del martillo en la superficie de la roca e inicia la percusión, la cual produce la proyección de pequeños fragmentos de roca de forma angular, uno de los cuales impacta de forma directa el cilindro de pluma del lado derecho de la excavadora, alcanzando de rebote la ventana del lado derecho esta.</t>
  </si>
  <si>
    <t>Operador de camión grúa CT 007, cuando se dirigía a planta concentradora por la vía colindante al canal de coronación, escucha un sonido, detiene el camión  grúa y observa que la caja de accesorios de izaje se había desprendido del chasis del lado izquierdo del camión grua</t>
  </si>
  <si>
    <t>DP: Daño en caja de accesorios de izaje.</t>
  </si>
  <si>
    <t>Camioneta al momento de retroceder impacta con otra unidad que se encontraba estacionada.</t>
  </si>
  <si>
    <t>DP: Faro posterior roto.</t>
  </si>
  <si>
    <t>MITSUI</t>
  </si>
  <si>
    <t>Externo</t>
  </si>
  <si>
    <t>Choque de camioneta contra moto taxi particular en Espinar.</t>
  </si>
  <si>
    <t>TRANSPORTES
WARI</t>
  </si>
  <si>
    <t>En circunstancias que la retroexcavadora realiza la maniobra para estacionarse, en una de las maniobras   la retroexcavadora impacta con las uñas del lampón  el lado izquierdo delantero de la camioneta</t>
  </si>
  <si>
    <t>DP: Daño en lado izquierdo delantero de la camioneta.</t>
  </si>
  <si>
    <t>Operador de camión minero HT032 se dirigía a la Chancadora y en el trayecto del tramo 2 es reasignado por parada de Chancador primario, al finalizar el tramo 2 de subida presenta sueño y dirige el camión hacia el muro de seguridad que separa el tramo 0 con el refugio de vehículos livianos del tramo 0</t>
  </si>
  <si>
    <t>DP: Abolladura en la escalera.</t>
  </si>
  <si>
    <t>Al momento de trasladar el montacarga (cod: FL014), en la plataforma del área de molienda, el vidrio de la ventana lado derecho del conductor se cae, llegando a trizarse</t>
  </si>
  <si>
    <t>DP: Rotura de vidrio.</t>
  </si>
  <si>
    <t>DP: Trizadura de parabrisas.</t>
  </si>
  <si>
    <t>Agresión por comuneros en la zona de Pumamarca.. En la ruta Pumamarca tres comuneros en  estado de ebriedad han arrojado piedras a una unidad de transportes  Wari.</t>
  </si>
  <si>
    <t xml:space="preserve">Aproximadamente a las 18:26 horas el camión HT-72, salía cargado de la Pala 01 que se encuentra minando en la Fase 02B del Tajo Ferrobamba en dirección a Chancadora,  avanzó 10 metros aproximadamente y el neumático 03 revienta. Se realizó la comunicación y coordinación para la descarga del material  y se derivó al taller. La evaluación de neuma indica que el motivo final fue por un impacto de roca en la banda de rodamiento.
No hubo personal ni equipos alrededor del equipo.
</t>
  </si>
  <si>
    <t>DP: Reventón de neumático posición 03.</t>
  </si>
  <si>
    <t xml:space="preserve">Gerencia de Mantenimiento </t>
  </si>
  <si>
    <t>DP: Trizadura en la mica de la luz direccional de la camioneta</t>
  </si>
  <si>
    <t>NM: Corto circuito en el rotor y estator del blower del camión HT035</t>
  </si>
  <si>
    <t>FAI: Contacto con sustancia química en mucosa conjuntival</t>
  </si>
  <si>
    <t>Haug</t>
  </si>
  <si>
    <t>OR: Escoriación leve en la cara dorsal de la mano izquierda</t>
  </si>
  <si>
    <t>INCIDENTES DE ACTIVIDADES NO CONTROLADAS</t>
  </si>
  <si>
    <t xml:space="preserve">El operador del tractor de orugas 007 (prestado a Planta Concentradora) salía del tramo 1 (Operaciones Mina) por la garita del bravo 33 y la cantonera de la hoja topadora lado derecho impacta con el extremo de la tranquera #6.
</t>
  </si>
  <si>
    <t>DP: Abolladura en la estructura de la tranquera #6.</t>
  </si>
  <si>
    <t>El operador del camión HT035 se dirigía hacia Truck Shop (ya que desde el inicio de turno estaba detenido y reportado como malogrado) e identifica presencia de humo en la zona del gabinete de resistencia del sistema de retardo, por lo que procede a detenerse.</t>
  </si>
  <si>
    <t xml:space="preserve">Técnico de piso devolvía una camioneta de retén en Mitsui y el personal mecánico identifica una trizadura (estriado) en la mica de la luz direccional de la camioneta. </t>
  </si>
  <si>
    <t>Operario fierrero finalizaba la tarea  de armado de acero vertical en  la fundación de molino 3, al realizar el amarre con el tortol, el alambre se rompe y el trabajador golpea su mano izquierda contra uno de los fierros que se encontraba en posición vertical.</t>
  </si>
  <si>
    <t>El operador de rodillo 028 realizaba la compactación de material 2-A en la Presa de Relaves y en una maniobra de retroceso, el neumático posterior lado derecho de la unidad revienta.</t>
  </si>
  <si>
    <t>DP: Daños en el neumático posterior derecho del rodillo 028</t>
  </si>
  <si>
    <t>FAI: Dorsalgia en el operador del camión HT071</t>
  </si>
  <si>
    <r>
      <t xml:space="preserve">Durante el carguío de material mineral de la pala SH001 al camión HT071, en la segunda pasada el balde de la pala impacta la parte interna de tolva del camión 71. El camión fue llevado al Truck Shop con el mismo operador (por indicación de su supervisor) y en conjunto con el M6 se identifica daño en tolva (rajadura). Hasta ese momento el operador no reportaba molestia; sin embargo, al promediar las 01:30 a.m., designan al operador de camión para que se vaya con el camión HT082 para continuar las operaciones. Al promediar las 02:00 a.m., el operador reporta dolor en espalda. </t>
    </r>
    <r>
      <rPr>
        <b/>
        <sz val="12"/>
        <color rgb="FFFF0000"/>
        <rFont val="Segoe UI"/>
        <family val="2"/>
      </rPr>
      <t>Evento no reportado a tiempo. (En investigación)</t>
    </r>
  </si>
  <si>
    <t>En el retroceso de una unidad contigua (camioneta Prado), ésta impacta con el parachoques delantero lado izquierdo de una camioneta pick-up</t>
  </si>
  <si>
    <t>DP: Daños en el parachoques delantero lado izquierdo de la camioneta pick-up</t>
  </si>
  <si>
    <r>
      <t xml:space="preserve">Un ayudante general de limpieza de vajillas realizaba el trasvase de un producto químico (OASIS 146 – Multi Quat / 2.5 gal) de un recipiente a otro y le salpica una pequeña gota al ojo izquierdo, generándole un leve ardor.
</t>
    </r>
    <r>
      <rPr>
        <i/>
        <sz val="12"/>
        <color theme="1"/>
        <rFont val="Segoe UI"/>
        <family val="2"/>
      </rPr>
      <t xml:space="preserve">Producto químico es utilizado para la desinfección de vajillas </t>
    </r>
    <r>
      <rPr>
        <sz val="12"/>
        <color theme="1"/>
        <rFont val="Segoe UI"/>
        <family val="2"/>
      </rPr>
      <t xml:space="preserve">
</t>
    </r>
  </si>
  <si>
    <t>Se produce un goteo de acido sulfurico de la linea de acidosulfurico (cercano al cjon 0370-STP-0472), el acido al caeral suelo, reacciona con la pulpa y hace que los sensores de 1 H2S se activen, se produce la evacuacion del area segun procedimiento.</t>
  </si>
  <si>
    <t>NM: Goteo de ácido sulfúrico</t>
  </si>
  <si>
    <t>Capataz Andamiero en actividad de armado de andamio, al retirar elementos de andamio a nivel de piso en posición de cuclillas al levantarse no se percata que en la parte superior se encontraban fierros expuestos y se golpea con estos y le ocasiona un corte a la altura de la vista derecha.</t>
  </si>
  <si>
    <t>MOTA ENGIL</t>
  </si>
  <si>
    <t>Cisterna de combustible AZO-736 ingresa en retroceso a Planta Moly e impacta con un vertical de andamio de JJC doblándolo.
Se dirigía a abastecer combustible a un grupo generador de JJC.</t>
  </si>
  <si>
    <t>En circunstancias que el Camión HT028 salía de la Pala 11 cargado con material, avanza 50 metros aprox. y observa caída de piedras del talud, este se detiene y el camión HT026, que estaba por ingresar a la Pala 11 a iniciar su carguío, avanza y al girar para iniciar la marcha en retroceso es donde el banco de resistencia del frenado dinámico impacta con la punta final lado derecho de la tolva del camión HT028.</t>
  </si>
  <si>
    <t>DP: Abolladura en el banco de resistencia del camión HT026.</t>
  </si>
  <si>
    <t>DP: Doblado de vertical de andamio.</t>
  </si>
  <si>
    <t>MTI: Heridas cortantes en párpado superior izquierdo.</t>
  </si>
  <si>
    <t>Operador del camión HT034 al ingresar hacia la bahía 01, para  la descarga de mineral , acerca el equipo hacia el lado derecho de la bahía y el deflector del camión impacta con la pared metálica originado abolladura y raspones.</t>
  </si>
  <si>
    <t>DP: Abolladura y raspones en pared metálica.</t>
  </si>
  <si>
    <t>ICSK</t>
  </si>
  <si>
    <t>DP: Abolladura en la baranda del tanque</t>
  </si>
  <si>
    <t>ApuShallwi</t>
  </si>
  <si>
    <t>En el momento que retrocedia la unidads de placa X4P-916 el conductor no se percata de la proximidad del viento, dandole un rose con el parachoque de la camioneta</t>
  </si>
  <si>
    <t>NO DAÑOS</t>
  </si>
  <si>
    <t>Sum of I.Sig.</t>
  </si>
  <si>
    <t>Column Labels</t>
  </si>
  <si>
    <t xml:space="preserve">En la plataforma de un camión se encontraba un tanque con barandas, que impactó el pipe rack de Planta Moly.
</t>
  </si>
  <si>
    <t>Dispositivo de comunicación (switch) fue dañado debido a la descarga de una tormenta eléctrica, en cercanías a la plataforma CAI.</t>
  </si>
  <si>
    <t>DP: Daños en el switch y falta de conectividad en la plataforma CAI</t>
  </si>
  <si>
    <t>LTI: Fractura no desplazada del atlas del operador de la motoniveladora GR002</t>
  </si>
  <si>
    <t xml:space="preserve">El operador de la motoniveladora GR002 mientras realizaba inspección visual del equipo previo a retirarlo y ponerlo en operación, pierde el equilibrio y cae desde el nivel de la cabina hacia el piso (2m. aprox.) y se golpea la cabeza.
</t>
  </si>
  <si>
    <t xml:space="preserve">DP: Abolladura del poste </t>
  </si>
  <si>
    <t>El operador de volquete PE90/009 se encontraba parqueando su equipo en la plataforma  para relevar con el turno entrante, durante la maniobra de retroceso colisiona con un poste de alumbrado que  se encontraba fuera de servicio.</t>
  </si>
  <si>
    <t xml:space="preserve">Durante el abastecimiento de combustible en la zona de ferrobamba sur, la cisterna de combustible ingresa a la zona baja del área para abastecer al equipo excavadora P20-019, terminado el abastecimiento, la unidad procede a retirarse y al subir por la rampa de acceso, la parte posterior de la cisterna roza con el terreno de la rampa 2
</t>
  </si>
  <si>
    <t>DP: Abolladura en el parachoques posterior del camión cisterna de combustible</t>
  </si>
  <si>
    <t>El operador de servicios auxiliares del módulo W6 colocó la lámpara de su habitación mirando hacia el techo y después de unos minutos se produjo un destello de luz en la lámpara, que lo encegueció por unos segundos.</t>
  </si>
  <si>
    <t>DP: Corte de Luz en el módulo W6.</t>
  </si>
  <si>
    <t>Aproximadamente a las 3:55 a.m. del´22/12, el operador Luis Gerardo Jusco, tuvo problemas de atascamiento de la primera barra de la perforadora 031 en un taladro de precorte del proyecto 3675-222.</t>
  </si>
  <si>
    <t>DP: Dobles en la barra de perforación cerca de la rosca Pin y golpeando los motores de rotación..</t>
  </si>
  <si>
    <t>FAI: Esguince de primer grado del primer dedo de la mano izquierda</t>
  </si>
  <si>
    <t>Soldador al retirarse la careta de soldar, siente molestia en el ojo.</t>
  </si>
  <si>
    <t>OR: Irritación Conjuntival</t>
  </si>
  <si>
    <t>Al realizar labores de excavación, una excavadora rompe una tubería HDP de desagüe, la cual no estaba señalizada con cinta</t>
  </si>
  <si>
    <t>DP: Daños en la tubería HDP de 4"</t>
  </si>
  <si>
    <t>Fuga de una línea de aire al manipular el perno de una brida ciega de la línea de Aire de Planta (6”-370-ap-04627-C1E2A) que va de Remolienda a Circuito Moly;</t>
  </si>
  <si>
    <t>El conductor se disponía subir a la cabina por lado izquierdo del camión portacontenedor de placa BBD-900, se ubica en el segundo estribo (altura aprox. 0.9 m.), sufre desvanecimiento y cae hacia atrás, golpeándose la cabeza contra el primer estribo del camión contiguo lado izquierdo de placa BBD-889. Personal llevaba casco de seguridad pero no usaba el barbiquejo.</t>
  </si>
  <si>
    <t>Transbrand</t>
  </si>
  <si>
    <t>En horas de las 12pm vehículo de traslado de carga de la empresa Transbrand transportando llantas gigantes, al ingresar a la Balanza Garita Norte impacta con la caja vacía (caja para albergar impresora) ubicada en el poste que soporta el primer Sensor Rfid de acceso, rompiendo el pequeño soporte de fierro que lo mantenía conectado al Poste.</t>
  </si>
  <si>
    <t xml:space="preserve">DP: Rotura de soporte de fierro de la caja vacía </t>
  </si>
  <si>
    <t xml:space="preserve">Transportes Wari </t>
  </si>
  <si>
    <t>DP: Rotura de manguera de traslación del rodillo RD-58</t>
  </si>
  <si>
    <t>En la compactación de vías del rodillo RD-58, una roca impacta con la manguera de traslación.</t>
  </si>
  <si>
    <t>Camión grúa impactó en retroceso la puerta posterior de almacén mina</t>
  </si>
  <si>
    <t>DP: Abolladuras en la puerta de almacén mina</t>
  </si>
  <si>
    <t>ATENCIÓN COMÚN</t>
  </si>
  <si>
    <t>AC</t>
  </si>
  <si>
    <r>
      <t xml:space="preserve">Durante la operación de retiro de manta en la ruma de concentrado, el mantero se resbaló, deslizándose en la rampa donde se encontraba (altura aproximada 1.50 m). </t>
    </r>
    <r>
      <rPr>
        <b/>
        <sz val="12"/>
        <color rgb="FFFF0000"/>
        <rFont val="Segoe UI"/>
        <family val="2"/>
      </rPr>
      <t xml:space="preserve">No reportado oportunamente a centro de control.
</t>
    </r>
    <r>
      <rPr>
        <sz val="12"/>
        <rFont val="Segoe UI"/>
        <family val="2"/>
      </rPr>
      <t>En circunstancias que el trabajador se encontraba realizando el retiro de la manta en la rampa de acceso hacia la ruma de concentrado, se resbala y ocasiona que el trabajador se sienta, para luego desplazarse hacia la loza por el  talud de concentrado en la posición sentado, sufriendo una lesión del dedo pulgar de la mano izquierda.</t>
    </r>
  </si>
  <si>
    <t>JJC / VIVARGO</t>
  </si>
  <si>
    <t>Cuando el operador de camión grúa trasladaba la estructura STP 0344, por debajo de la faja transportadora N° 06, la parte distal de la estructura roza con la protección interna de ésta, produciendo que se muevan de su lugar un grating y una guarda.</t>
  </si>
  <si>
    <t>C. Trabajo restringido (RWI)</t>
  </si>
  <si>
    <t xml:space="preserve">Durante el traslado de la grúa HC004 (80TN), al pasar por el acceso colindante a la faja 4, el operador siente un sonido extraño debajo del motor y estabiliza el equipo en el lado izquierdo de la vía.
</t>
  </si>
  <si>
    <t>En circunstancias que el operador de tractor 05 realiza empuje de mineral en stock pile, se tiene la proyección de una piedra hacia el parabrisas.</t>
  </si>
  <si>
    <t>En circunstancias que el operador de tractor 02 realiza empuje de mineral en stock pile, se tiene la proyección de una piedra hacia el parabrisas.</t>
  </si>
  <si>
    <t>DP: Trizado de parabrisas</t>
  </si>
  <si>
    <t>NA</t>
  </si>
  <si>
    <t>Gerencia Senior de Excelencia Operacional y Estrategia</t>
  </si>
  <si>
    <t>2020</t>
  </si>
  <si>
    <t>Jan-20</t>
  </si>
  <si>
    <t>Transportes Sol del Pacífico</t>
  </si>
  <si>
    <t>Gerencia de Mantenimiento Total</t>
  </si>
  <si>
    <t>Gerencia de Operaciones Mina Total</t>
  </si>
  <si>
    <t>Vicepresidencia de Proyectos Total</t>
  </si>
  <si>
    <t>Gerencia de Servicios Técnicos Total</t>
  </si>
  <si>
    <t>Refiere que al promediar las 4.20 pm en Taquiruta mantenimiento de camiones mineros, mientras se dedicaba a acomodar herramientas de trabajo para poder retirarse por la alerta roja, al intentar pasar por muro de piedra se golpea la rodilla izquierda, provocando dolor intenso que fue disipándose. hecho que comunicó al encargado de su grupo indicándole que acudiría a tópico.</t>
  </si>
  <si>
    <t>OR (NO CONTROLADO): Contusión en rodilla izquierda</t>
  </si>
  <si>
    <t>Enero</t>
  </si>
  <si>
    <t>En el trayecto del camión HT003 cargado a la Presa de Relaves por el Tramo 01, vía en pendiente positiva, el camión ingresa a la cuneta.</t>
  </si>
  <si>
    <t>DP: Abolladura de la escalera y baranda del camión HT003</t>
  </si>
  <si>
    <t>DP: Abolladura del letrero de “PARE”.
Rotura de mica posterior derecha de la camioneta.</t>
  </si>
  <si>
    <t>FAI: Herida cortante en la nariz del ayudante de tuberías.</t>
  </si>
  <si>
    <r>
      <rPr>
        <b/>
        <u/>
        <sz val="12"/>
        <color theme="1"/>
        <rFont val="Segoe UI"/>
        <family val="2"/>
      </rPr>
      <t>Elaboración del Manual del SGSSO – IGH Group</t>
    </r>
    <r>
      <rPr>
        <sz val="12"/>
        <color theme="1"/>
        <rFont val="Segoe UI"/>
        <family val="2"/>
      </rPr>
      <t xml:space="preserve">
</t>
    </r>
    <r>
      <rPr>
        <b/>
        <sz val="12"/>
        <color rgb="FFFF0000"/>
        <rFont val="Segoe UI"/>
        <family val="2"/>
      </rPr>
      <t>Término de Contrato (26 de Diciembre), con un avance total del 60% del Manual del Sistema de Gestión de SSO de Minera Las Bambas</t>
    </r>
  </si>
  <si>
    <r>
      <t xml:space="preserve">Índice  de frecuencia de lesiones registrables (TRIFR) móvil 12 meses </t>
    </r>
    <r>
      <rPr>
        <b/>
        <sz val="12"/>
        <color theme="1"/>
        <rFont val="Segoe UI"/>
        <family val="2"/>
      </rPr>
      <t>(Al 31 de diciembre de 2019)</t>
    </r>
  </si>
  <si>
    <r>
      <t>Total de HH sin tiempo perdido (</t>
    </r>
    <r>
      <rPr>
        <b/>
        <sz val="12"/>
        <color theme="1"/>
        <rFont val="Segoe UI"/>
        <family val="2"/>
      </rPr>
      <t>Última Lesión con Tiempo Perdido: 19 de diciembre de 2019</t>
    </r>
    <r>
      <rPr>
        <sz val="12"/>
        <color theme="1"/>
        <rFont val="Segoe UI"/>
        <family val="2"/>
      </rPr>
      <t>)</t>
    </r>
  </si>
  <si>
    <t>DESEMPEÑO DE SEGURIDAD 2019 - TRIFR MÓVIL 12 MM VS 3MM (AL 31 DE DICIEMBRE DE 2019)</t>
  </si>
  <si>
    <r>
      <t>Días Perdidos por RWI</t>
    </r>
    <r>
      <rPr>
        <b/>
        <sz val="12"/>
        <color theme="1"/>
        <rFont val="Segoe UI"/>
        <family val="2"/>
      </rPr>
      <t xml:space="preserve"> (Al 31 de Diciembre de 2019)</t>
    </r>
  </si>
  <si>
    <r>
      <t>Días Perdidos YTD</t>
    </r>
    <r>
      <rPr>
        <b/>
        <sz val="12"/>
        <color theme="1"/>
        <rFont val="Segoe UI"/>
        <family val="2"/>
      </rPr>
      <t xml:space="preserve"> (Al 31 de Diciembre de 2019)</t>
    </r>
  </si>
  <si>
    <t>DP: Abolladura del parachoques delantero derecho del camión cisterna y rotura de la barra de remolque.</t>
  </si>
  <si>
    <t>Sum of HH (C + NC)</t>
  </si>
  <si>
    <t>PROCONS</t>
  </si>
  <si>
    <t>Jan-19</t>
  </si>
  <si>
    <t>Feb-19</t>
  </si>
  <si>
    <t>Mar-19</t>
  </si>
  <si>
    <t>Apr-19</t>
  </si>
  <si>
    <t>May-19</t>
  </si>
  <si>
    <t>Jun-19</t>
  </si>
  <si>
    <t>Jul-19</t>
  </si>
  <si>
    <t>Aug-19</t>
  </si>
  <si>
    <t>Sep-19</t>
  </si>
  <si>
    <t>Oct-19</t>
  </si>
  <si>
    <t>Nov-19</t>
  </si>
  <si>
    <t>Dic-19</t>
  </si>
  <si>
    <r>
      <t xml:space="preserve">Operador de una camioneta impacta en retroceso con un letrero “Pare"
</t>
    </r>
    <r>
      <rPr>
        <sz val="12"/>
        <color rgb="FFFF0000"/>
        <rFont val="Segoe UI"/>
        <family val="2"/>
      </rPr>
      <t>1. Personal no realiza la verifricación del entorno.
2. El área requiere de implementar estacionamiento con topes.</t>
    </r>
  </si>
  <si>
    <r>
      <t xml:space="preserve">El camión cisterna de combustible M-51 era remolcado por el camión grúa CT-007 (Planta Concentradora) a través de una barra de remolque. Al momento del desplazamiento por el taller de UNIMAQ, en pendiente negativa, se rompe la barra de remolque en la curva y el camión cisterna remolcado se despista, sobrepasando el muro de seguridad con el neumático posición 1, quedando al borde del talud.
</t>
    </r>
    <r>
      <rPr>
        <sz val="12"/>
        <color rgb="FFFF0000"/>
        <rFont val="Segoe UI"/>
        <family val="2"/>
      </rPr>
      <t>1. No se realiza planificación, sólo se realizan llamadas telefónicas y no se realizan lam verificación de la ruta.
2. Personal contratista de UNIMAQ realiza el soporte con conductor y copiloto para el cisterna sin haber comunicado al Supervisor de Logística MMG encargado.
3. Se generan las necesidades de soporte pero no existe una transferencia formal de recursos, todo es verbal.</t>
    </r>
  </si>
  <si>
    <r>
      <t xml:space="preserve">Operador de una cunetera al iniciar marcha, impacta la batea con el parachoques posterior de un camión mixer.
</t>
    </r>
    <r>
      <rPr>
        <sz val="12"/>
        <color rgb="FFFF0000"/>
        <rFont val="Segoe UI"/>
        <family val="2"/>
      </rPr>
      <t xml:space="preserve">1. El mixer operado es diferente a los demás que si tienen en común su funcionalidad, ya que no es mecánico, ni automático, es automatizado, personal operador no comunica sobre esta condición.
2. La Supervisión, no genera OPT sobre esta actividad.
3. Interacción de persona con equipos en movimiento (en tránsito a velocidad lenta) al posicionars en parte externa pero media de la pavimentadora y el mixer.
</t>
    </r>
  </si>
  <si>
    <r>
      <t xml:space="preserve">Durante el trabajo de montaje de tuberías, un ayudante de tuberías entrega el niple de acero al carbono de 01 plg a un operario mecánico que se encontraba encima del andamio (2.4m aprox), el mecánico no llegó a sujetar correctamente el niple, llegando a caer sobre los lentes de seguridad del ayudante a la altura de su nariz.
</t>
    </r>
    <r>
      <rPr>
        <sz val="12"/>
        <color rgb="FFFF0000"/>
        <rFont val="Segoe UI"/>
        <family val="2"/>
      </rPr>
      <t>1. Falta de comunicación efectiva.
2. Deficiente análisis para realizar el pase del niple a distinto nivel, ya que pudo ser asegurado con una driza (amarrado) y jalado por el trabajador ubicado en la parte superior.</t>
    </r>
  </si>
  <si>
    <r>
      <t xml:space="preserve">Rotura de puerta de vidrio por excesivo ajuste. Sin lesiones personales.
</t>
    </r>
    <r>
      <rPr>
        <sz val="12"/>
        <color rgb="FFFF0000"/>
        <rFont val="Segoe UI"/>
        <family val="2"/>
      </rPr>
      <t>1. Deficiente evaluación de riegos al momento de ejercer una sobre presión al tornillo, lo cual genera la rotura de la puerta de vidrio.</t>
    </r>
  </si>
  <si>
    <t>Roce de tubería con una estructura de pararrayo</t>
  </si>
  <si>
    <t>DP: Abolladura en el parachoques posterior del camión mixer</t>
  </si>
  <si>
    <t>En circunstancias que el operador del minicargador realizaba trabajos de limpieza, al momento de realizar la maniobra de retroceso el lado posterior izquierdo impacta con el contenedor de madera.</t>
  </si>
  <si>
    <t>DP: Daño en pared de contenedor de madera prensada.</t>
  </si>
  <si>
    <t>DP: Raspón en puerta, lado conductor.</t>
  </si>
  <si>
    <t>En circunstancias que el conductor procede a estacionarse para cargar los equipos de topografía y, al girar hacia su izquierda, no se percata de un bolardo en su dirección, originando la rozadura entre el bolardo y la puerta del lado izquierdo delantero.</t>
  </si>
  <si>
    <t>Camioneta de Orica  conducida por el Sr Enrique Dimas , a horas 11..10 am, en la intersección vía Mayra  y vía Ticona al trasladarse se desprende un neumático posición 4, se observa los 4 espárragos rotos.</t>
  </si>
  <si>
    <t>DP: Trizadura de vidrio de puerta.</t>
  </si>
  <si>
    <t>JP Ingeniería</t>
  </si>
  <si>
    <t>NM: Sin Daños.</t>
  </si>
  <si>
    <t>DP: Rotura de neblinero derecho y abolladura de mascara delantera de camioneta, abolladura de puerta posterior de combi.</t>
  </si>
  <si>
    <t>NM: Sin lesiones ni daños.</t>
  </si>
  <si>
    <r>
      <t xml:space="preserve">La combi de la empresa MB Salmos se encontraba detenida en el pare de la Intersección frente a planta Molibdeno, en ese momento la camioneta 689 de la empresa JP ingeniería se aproximaba hacia dicha intersección; el conductor de la camioneta se distrae observando su espejo retrovisor e impacta a la combi que aún se encontraba detenida.
</t>
    </r>
    <r>
      <rPr>
        <sz val="12"/>
        <color rgb="FFFF0000"/>
        <rFont val="Segoe UI"/>
        <family val="2"/>
      </rPr>
      <t>• La tarea de conducción de vehículos requiere de toda la atención del operador, una distracción de un par de segundos puede llevar a la ocurrencia de accidentes.
• Quitar los ojos del trayecto del vehículo cuando se conduce es sumamente peligroso ya que por unos segundos se pierde el control del trayecto de la unidad.</t>
    </r>
  </si>
  <si>
    <r>
      <t xml:space="preserve">Cuando un trabajador del área de andamios procedía a retirar materiales que estaban sobre el grating, para el armado de un andamio, no se percata que existía un espacio abierto en el grating y es por este espacio abierto que resbala una cartela metálica de aproximadamente 4 kg. cayendo sobre una tubería de agua y luego golpea en el hombro derecho del  trabajador que se encontraba ajustando un ubolt en la parte inferior.
</t>
    </r>
    <r>
      <rPr>
        <sz val="12"/>
        <color rgb="FFFF0000"/>
        <rFont val="Segoe UI"/>
        <family val="2"/>
      </rPr>
      <t>• Realizar evaluación de riesgos del entorno y no solo de la tarea.
• Cuando se retiren grating se debe señalizar de inmediato y reponerlo.
• Realizar constantemente orden y limpieza de nuestras áreas</t>
    </r>
  </si>
  <si>
    <t>FAI: Contusión de hombro derecho</t>
  </si>
  <si>
    <t>DP: Abolladura leve en la parte delantera derecha del estribo de la unidad.</t>
  </si>
  <si>
    <t>SINAR</t>
  </si>
  <si>
    <t xml:space="preserve">Personal de sinar se encontraba armando andamios a una altura de 3 metros, al momento de colocar una de las plataformasde 3x0.3 esta cae desde una altua de 3 metros, debido al 1 deslizamiento y colocado en posicion insegura no afecta a nadie el area estaba señalizada.
</t>
  </si>
  <si>
    <r>
      <t xml:space="preserve">Durante el transporte y descarga de materiales con volquete, el operador, retrocede su unidad PE90/0073 de placa ADY-765, para ubicarse en la zona de carga de material tipo 2, es en ese instante al retroceder impacta la parte delantera derecha del estribo de su unidad con una piedra que se encontraba cerca a muro de seguridad ocasionando leve abolladura en esta.
</t>
    </r>
    <r>
      <rPr>
        <sz val="12"/>
        <color rgb="FFFF0000"/>
        <rFont val="Segoe UI"/>
        <family val="2"/>
      </rPr>
      <t>• Se debe verificar antes de iniciar actividades la buena iluminación
• Se debe verificar el estado de las plataformas antes de iniciar actividades de carguío, verificando conformación de plataforma y bermas.</t>
    </r>
    <r>
      <rPr>
        <sz val="12"/>
        <color theme="1"/>
        <rFont val="Segoe UI"/>
        <family val="2"/>
      </rPr>
      <t xml:space="preserve">
</t>
    </r>
  </si>
  <si>
    <t xml:space="preserve">El día de hoy por la tarde se acerca un trabajador reportando un contacto con tubería que le ocurrió el día de ayer (13/01/2020) y manifestó que se encontraba trasladando un spool de tubería “T” con niple vitaulico hacia la carpa del soldador que se encontraba a 1 metro de su posición inicial, al momento de empujar, la tubería realiza un leve giro la cual provoca un atrapamiento de la pierna derecha entre la tubería con la brida.
</t>
  </si>
  <si>
    <t>FAI: .</t>
  </si>
  <si>
    <t xml:space="preserve">Al realizar el traslado de personal hacia la zona inferior de chancadora primaria, el conductor de la unidad de placa X9M-950 transita a través de un pequeño badén que estaba lleno de agua, es en ese instante que producto del desnivel la parte posterior de la unidad roza el nivel de piso, haciendo que la cinta de aseguramiento de un tramo de tubo de escape se afloje, producto de esto, el tramo final del tubo de escape de la unidad se desacopló.
</t>
  </si>
  <si>
    <t>En circunstancias que el Minibus de placa D3X-952 asignada al área de producción transitaba con dirección hacia EXO para recoger a personal por alerta roja, al transitar frente a la camioneta de mantenimiento que se encontraba estacionada perpendicularmente a la vía,  hace proyectar una piedra pequeña la cual impacta en la luna lateral izquierdo de la camioneta, ocasionando rotura de la luna.</t>
  </si>
  <si>
    <t>En circunstancias que un técnico mecánico realizaba el empuje de una escalera móvil con el apoyo de 02 de sus compañeros, la escalera se contiene, razón por la cual el trabajador ejerce más fuerza sobre la escalera y por efecto de la fuerza la escalera avanza haciéndole perder el equilibrio al trabajador y contrniendo el peso de su cuerpo sobre su pierna izquierda, produciéndole una torcedura en el tobillo</t>
  </si>
  <si>
    <t>pierna izquierda</t>
  </si>
  <si>
    <t>FAI: Contusión de la pierna</t>
  </si>
  <si>
    <t>Pierna derecha</t>
  </si>
  <si>
    <t>DP: rotura del vidrio lateral lado izquierdo (piloto) de la camioneta</t>
  </si>
  <si>
    <t>NM: desacople del tubo de escape</t>
  </si>
  <si>
    <t>FAI: Esguince de tobillo de la pierna izquierda</t>
  </si>
  <si>
    <t>HMSumitas / PAFERSA</t>
  </si>
  <si>
    <t xml:space="preserve">Horizontal de un andamio de un metro cae desde 3er cuerpo del andamio y golpeando primero al casco y luego golpea la nariz de supervisor de seguridad.
</t>
  </si>
  <si>
    <t>cara</t>
  </si>
  <si>
    <t>FAI: Herida cortante en fosa nasal izquierda</t>
  </si>
  <si>
    <t xml:space="preserve">Orica/SUMAQTIKA E.I.R.L.  </t>
  </si>
  <si>
    <t>FAI: Lumbalgia y contractura Muscular</t>
  </si>
  <si>
    <t xml:space="preserve">Espalda </t>
  </si>
  <si>
    <t>DP: Rotura de mica stop posterior lado derecho.</t>
  </si>
  <si>
    <t>Conductor de la unidad de código 288, en maniobra de retroceso impacta la baranda con la parte posterior lado derecho de la unidad.</t>
  </si>
  <si>
    <t xml:space="preserve">DP: Cuenteo de camioneta 617 lado izquierdo
</t>
  </si>
  <si>
    <t xml:space="preserve">En circunstancias que se realiza la tarea de colocado de soportes de tubería, un compañero indica utilizar un listón de madera de 1mt x 1.5" para palanqueo del soporte, asignándole la tarea a un trabajador mientras los demás colocaban los soportes, al momento de dejar la madera en la plataforma  el trabajador no se percata de una abertura que queda entre la plataforma del andamio y la estructura, cayendo el listón de madera por la misma hacia el nivel inferior rebotando en una tubería existente y luego golpeando en la pantorrilla a un trabajador del área instrumentación que se encontraba realizando el conexionado de válvulas. </t>
  </si>
  <si>
    <t>En la camioneta 617 Placa AVO-751,se trasladaba de la plataforma de armado en Alto Jawapaiya hacia el truck shop, al término del recorrido de la RUTA B saliendo de una curva en vía estrecha el conductor pierde el control de la unidad, cuenteándose en el lado izquierdo de la vía.</t>
  </si>
  <si>
    <t>Las Bambas /Ferreyros</t>
  </si>
  <si>
    <t>Las Bambas / JJC</t>
  </si>
  <si>
    <t>Gerencia de SHE</t>
  </si>
  <si>
    <t>El camión HT-41 ingresa a cargar a la Pala 03, al estar la pala dando la primera pasada la compuerta se abre cayendo parte del material en la tolva y parte al piso, el operador continúa la labor, luego de una hora siente molestia y decide comunicar al supervisor, para lo cual es relevado de su equipo y llevado al tópico Antawasi.</t>
  </si>
  <si>
    <t>Gerencia SHE</t>
  </si>
  <si>
    <t>DP: Cuenteo de camioneta 617 lado izquierdo</t>
  </si>
  <si>
    <t>Del 20 al 26 de enero de 2020</t>
  </si>
  <si>
    <t>ACTIVIDADES RELEVANTES DE LA SEMANA (DEL 20 AL 26 DE ENERO) - SEGURIDAD Y SALUD OCUPACIONAL</t>
  </si>
  <si>
    <t>ACTIVIDADES RELEVANTES PARA LA SIGUIENTE SEMANA - DEL 27 DE ENERO AL 02 DE FEBRERO DE 2019</t>
  </si>
  <si>
    <r>
      <rPr>
        <b/>
        <u/>
        <sz val="12"/>
        <color theme="1"/>
        <rFont val="Segoe UI"/>
        <family val="2"/>
      </rPr>
      <t>Actividades de la semana - Seguridad:</t>
    </r>
    <r>
      <rPr>
        <b/>
        <sz val="12"/>
        <color theme="1"/>
        <rFont val="Segoe UI"/>
        <family val="2"/>
      </rPr>
      <t xml:space="preserve">
21 de enero:</t>
    </r>
    <r>
      <rPr>
        <sz val="12"/>
        <color theme="1"/>
        <rFont val="Segoe UI"/>
        <family val="2"/>
      </rPr>
      <t xml:space="preserve"> Reunión con Excelencia Operacional para revisar los procesos administrativos de la compañía.</t>
    </r>
    <r>
      <rPr>
        <b/>
        <sz val="12"/>
        <color theme="1"/>
        <rFont val="Segoe UI"/>
        <family val="2"/>
      </rPr>
      <t xml:space="preserve">
21 de enero: </t>
    </r>
    <r>
      <rPr>
        <sz val="12"/>
        <color theme="1"/>
        <rFont val="Segoe UI"/>
        <family val="2"/>
      </rPr>
      <t>Capacitación en metodología de investigación ICAM para empresas de Transporte logístico y concentrado en el SITE.</t>
    </r>
    <r>
      <rPr>
        <b/>
        <sz val="12"/>
        <color theme="1"/>
        <rFont val="Segoe UI"/>
        <family val="2"/>
      </rPr>
      <t xml:space="preserve">
22 de enero: </t>
    </r>
    <r>
      <rPr>
        <sz val="12"/>
        <color theme="1"/>
        <rFont val="Segoe UI"/>
        <family val="2"/>
      </rPr>
      <t>Management Workshop en lugar de la caminata gerencial.</t>
    </r>
    <r>
      <rPr>
        <b/>
        <sz val="12"/>
        <color theme="1"/>
        <rFont val="Segoe UI"/>
        <family val="2"/>
      </rPr>
      <t xml:space="preserve">
23 de enero: </t>
    </r>
    <r>
      <rPr>
        <sz val="12"/>
        <color theme="1"/>
        <rFont val="Segoe UI"/>
        <family val="2"/>
      </rPr>
      <t xml:space="preserve">Capacitación en metodología de investigación ICAM para empresas de Transporte logístico y concentrado en oficinas LIMA.
</t>
    </r>
    <r>
      <rPr>
        <b/>
        <sz val="12"/>
        <color theme="1"/>
        <rFont val="Segoe UI"/>
        <family val="2"/>
      </rPr>
      <t>24 de enero:</t>
    </r>
    <r>
      <rPr>
        <sz val="12"/>
        <color theme="1"/>
        <rFont val="Segoe UI"/>
        <family val="2"/>
      </rPr>
      <t xml:space="preserve"> Parada de Seguridad en la Planta de Molibdeno por el cuasi incidnete de la empresa JJC.</t>
    </r>
    <r>
      <rPr>
        <b/>
        <sz val="12"/>
        <color theme="1"/>
        <rFont val="Segoe UI"/>
        <family val="2"/>
      </rPr>
      <t xml:space="preserve">
24 de enero: </t>
    </r>
    <r>
      <rPr>
        <sz val="12"/>
        <color theme="1"/>
        <rFont val="Segoe UI"/>
        <family val="2"/>
      </rPr>
      <t xml:space="preserve">Participación en la reunión semanal de seguridad con los SSEE de Operaciones Planta y Mantenimiento Planta.
</t>
    </r>
    <r>
      <rPr>
        <b/>
        <sz val="12"/>
        <color theme="1"/>
        <rFont val="Segoe UI"/>
        <family val="2"/>
      </rPr>
      <t>25 de enero:</t>
    </r>
    <r>
      <rPr>
        <sz val="12"/>
        <color theme="1"/>
        <rFont val="Segoe UI"/>
        <family val="2"/>
      </rPr>
      <t xml:space="preserve"> Soporte al comité de crisis por posible Paro de comunidades aledañas a la operación minera.
</t>
    </r>
    <r>
      <rPr>
        <b/>
        <sz val="12"/>
        <color theme="1"/>
        <rFont val="Segoe UI"/>
        <family val="2"/>
      </rPr>
      <t>26 de enero:</t>
    </r>
    <r>
      <rPr>
        <sz val="12"/>
        <color theme="1"/>
        <rFont val="Segoe UI"/>
        <family val="2"/>
      </rPr>
      <t xml:space="preserve"> Capacitación en Primeros Auxilios a los supervisores de seguridad del área de Desarrollo de Recursos.</t>
    </r>
  </si>
  <si>
    <t>Haciendo trabajos en Moly Plant, una pieza de madera cae desde el segundo nivel, en una tuberia y de rebote impacta la pierna derecha del trabajador.</t>
  </si>
  <si>
    <r>
      <t xml:space="preserve">Días Perdidos YTD </t>
    </r>
    <r>
      <rPr>
        <b/>
        <sz val="12"/>
        <color theme="1"/>
        <rFont val="Segoe UI"/>
        <family val="2"/>
      </rPr>
      <t>(Al 26 de Enero de 2020)</t>
    </r>
  </si>
  <si>
    <r>
      <t>Días Perdidos YTD por RWI</t>
    </r>
    <r>
      <rPr>
        <b/>
        <sz val="12"/>
        <color theme="1"/>
        <rFont val="Segoe UI"/>
        <family val="2"/>
      </rPr>
      <t xml:space="preserve"> (Al 26 de Enero de 2020)</t>
    </r>
  </si>
  <si>
    <r>
      <rPr>
        <b/>
        <u/>
        <sz val="12"/>
        <color theme="1"/>
        <rFont val="Segoe UI"/>
        <family val="2"/>
      </rPr>
      <t>Higiene y Salud Ocupacional</t>
    </r>
    <r>
      <rPr>
        <b/>
        <sz val="12"/>
        <color theme="1"/>
        <rFont val="Segoe UI"/>
        <family val="2"/>
      </rPr>
      <t xml:space="preserve">
</t>
    </r>
    <r>
      <rPr>
        <b/>
        <u/>
        <sz val="12"/>
        <color theme="1"/>
        <rFont val="Segoe UI"/>
        <family val="2"/>
      </rPr>
      <t>Higiene Ocupacional:</t>
    </r>
    <r>
      <rPr>
        <sz val="12"/>
        <color theme="1"/>
        <rFont val="Segoe UI"/>
        <family val="2"/>
      </rPr>
      <t xml:space="preserve">
• Monitoreo de gases en galpón de residuos peligrosos.
• Monitoreo de gases en taller de mantenimiento electrico.
• Apoyo en monitoreo de espacio confinado para contratista JJC en la Planta Molibdeno.
• Monitoreo de iluminación y ruido en la sala de control en el 6to nivel del Chancador Primario.
</t>
    </r>
    <r>
      <rPr>
        <b/>
        <sz val="12"/>
        <color theme="5"/>
        <rFont val="Segoe UI"/>
        <family val="2"/>
      </rPr>
      <t/>
    </r>
  </si>
  <si>
    <r>
      <t>Salud:</t>
    </r>
    <r>
      <rPr>
        <sz val="12"/>
        <color theme="1"/>
        <rFont val="Segoe UI"/>
        <family val="2"/>
      </rPr>
      <t xml:space="preserve">
• 20.01.2020 Capacitación de Fatiga y Somnolencia.
• 22.01.2020 Taller "No hay salud sin salud mental" - Comunicaciones.
• 23.01.2020 Taller "No hay salud sin salud mental" - Proyectos.
• 23.01.2020 Capacitación de Fatiga y Somnolencia.
• 24.01.2020 Capacitación de Fatiga y Somnolencia.
• 24.01.2020 Inspección de Nutrición en Challhuahuacho.
• 25.01.2020 Capacitación de Psicología - Perfiles de Psicología.
• 26.01.2020 Capacitación de Primeros Auxilios - Supervisores de Seguridad.
• 26.01.2020 Inspección de Nutrición en Challhuahuacho.</t>
    </r>
  </si>
  <si>
    <t>Conductor de la camioneta 617 Placa AVO-751 de la empresa Ferreyros, al momento de trasladarse de la plataforma de armado en Alto Jawapaiya hacia el truck shop, al término del recorrido de la RUTA B saliendo de una curva en vía estrecha, el conductor pierde el control de la unidad, cuneteándose en el lado contrario de la vía (lado izquierdo).</t>
  </si>
  <si>
    <t>Conductor de la unidad posición N° 09, recibe la comunicación de no apegarse mucho a la cuneta; además de la presencia de vehículos. Observa una camioneta en sentido contrario y en lugar de detenerse para que el vehículo liviano realiza las maniobras y continúe su tránsito, decide avanzar y apegarse al lado derecho de la vía. Cuando intenta retomar la marcha, el hombro del neumático posición 02 ingresa al borde de la cuneta de tierra generando quede atollada.</t>
  </si>
  <si>
    <t>DP: Desprendimiento de llanta posición 6</t>
  </si>
  <si>
    <t>En circunstancia que el conductor de la unidad posición N°10 transitaba en la ruta Morocaqui - Pillones, la llanta posición 6 del tracto se desprende de su base, conductor no se percata y avanza unos metros, su compañero de otra unidad le advierte del mismo y detiene la unidad.</t>
  </si>
  <si>
    <t>SAFETY &amp; OCCUPATIONAL HEALTH</t>
  </si>
  <si>
    <t>From January 20th to 26th, 2020</t>
  </si>
  <si>
    <t>CONSEQUENCE INDICATORS</t>
  </si>
  <si>
    <t>INDEX</t>
  </si>
  <si>
    <t xml:space="preserve">January </t>
  </si>
  <si>
    <t>YTD</t>
  </si>
  <si>
    <t xml:space="preserve">All Injuries Frequency Rate(AIFR)  </t>
  </si>
  <si>
    <t xml:space="preserve">Total Recordable Injuries Frequency Rate (TRIFR)  </t>
  </si>
  <si>
    <t xml:space="preserve">Lost Time Injuries Frequency Rate (LTIFR)  </t>
  </si>
  <si>
    <r>
      <t xml:space="preserve">Total Recordable Injuries Frequency Rate (TRIFR) 12 months </t>
    </r>
    <r>
      <rPr>
        <b/>
        <sz val="12"/>
        <color theme="1"/>
        <rFont val="Segoe UI"/>
        <family val="2"/>
      </rPr>
      <t>( Up to December 31st, 2019)</t>
    </r>
  </si>
  <si>
    <r>
      <t xml:space="preserve">Total HH without lost time </t>
    </r>
    <r>
      <rPr>
        <b/>
        <sz val="12"/>
        <color theme="1"/>
        <rFont val="Segoe UI"/>
        <family val="2"/>
      </rPr>
      <t>(Last Injury with lost time: December 19th, 2019)</t>
    </r>
  </si>
  <si>
    <r>
      <t>Lost Days per RWI</t>
    </r>
    <r>
      <rPr>
        <b/>
        <sz val="12"/>
        <color theme="1"/>
        <rFont val="Segoe UI"/>
        <family val="2"/>
      </rPr>
      <t xml:space="preserve"> (Up to December 31, 2019)</t>
    </r>
  </si>
  <si>
    <r>
      <t>Lost Days YTD per RWI</t>
    </r>
    <r>
      <rPr>
        <b/>
        <sz val="12"/>
        <color theme="1"/>
        <rFont val="Segoe UI"/>
        <family val="2"/>
      </rPr>
      <t xml:space="preserve"> (Up to January 26th, 2020)</t>
    </r>
  </si>
  <si>
    <r>
      <t>Lost Days YTD</t>
    </r>
    <r>
      <rPr>
        <b/>
        <sz val="12"/>
        <color theme="1"/>
        <rFont val="Segoe UI"/>
        <family val="2"/>
      </rPr>
      <t xml:space="preserve">  (Up to December 31, 2019)</t>
    </r>
  </si>
  <si>
    <r>
      <t xml:space="preserve">Lost Days YTD </t>
    </r>
    <r>
      <rPr>
        <b/>
        <sz val="12"/>
        <color theme="1"/>
        <rFont val="Segoe UI"/>
        <family val="2"/>
      </rPr>
      <t>(Up to January 26th, 2020)</t>
    </r>
  </si>
  <si>
    <t>NATIONAL INDICATORS</t>
  </si>
  <si>
    <t>INJURIES / DISEASES</t>
  </si>
  <si>
    <t>A.Fatals (FA)</t>
  </si>
  <si>
    <t>B. Lost Time Injuries (LTI)</t>
  </si>
  <si>
    <t>C. Restricted Work Injuries (RWI)</t>
  </si>
  <si>
    <t>D. Medical Treatment Injuries (MTI)</t>
  </si>
  <si>
    <t>E. Total Registrables (A+B+C+D)</t>
  </si>
  <si>
    <t>F. First Aid</t>
  </si>
  <si>
    <t>G. Total Injuries (E+F)</t>
  </si>
  <si>
    <t xml:space="preserve">
Acute Mountain Sickness Cases</t>
  </si>
  <si>
    <t>Significant Events</t>
  </si>
  <si>
    <t>Property / Equipment Damages</t>
  </si>
  <si>
    <t xml:space="preserve">COMPANY </t>
  </si>
  <si>
    <t>N° of alcohol test per vehicles accidents.</t>
  </si>
  <si>
    <t>N° of positives cases of alcohol test detected aleatory.</t>
  </si>
  <si>
    <t>N° of test per fatigue and Drowsiness</t>
  </si>
  <si>
    <t>CONTROLLED ACTIVITY INCIDENTES</t>
  </si>
  <si>
    <t xml:space="preserve">DATE </t>
  </si>
  <si>
    <t xml:space="preserve">DESCRIPTION </t>
  </si>
  <si>
    <t>DAMAGE / INJURY/ CLASSIFICATION</t>
  </si>
  <si>
    <t xml:space="preserve">Mine Operations Management </t>
  </si>
  <si>
    <t>Low back and muscular pain in neck and back due to the inadequate unloading process of the Shovel 3 to the truck hopper 41.</t>
  </si>
  <si>
    <t>FAI: Low back and muscular pain</t>
  </si>
  <si>
    <t>Pickup 288 impacted with railing in reverse maneuver.</t>
  </si>
  <si>
    <t>SHE Management</t>
  </si>
  <si>
    <t>Project Management</t>
  </si>
  <si>
    <t xml:space="preserve">When doing works in Moly Plant, a piece of wall fell from the second level, impacting his right leg. </t>
  </si>
  <si>
    <t>NM: No injuries and damages.</t>
  </si>
  <si>
    <t>Maintenance Management</t>
  </si>
  <si>
    <t xml:space="preserve">Pickup 617, AVO-751, in its way to Truck Shop, got out of the road due the driver had a micro – sleep.
</t>
  </si>
  <si>
    <t>DP: Pickup 617 got off the road by its left side.</t>
  </si>
  <si>
    <t>NON CONTROLLED ACTIVITIES INCIDENTES</t>
  </si>
  <si>
    <t xml:space="preserve">Logistic &amp; Site Services Management </t>
  </si>
  <si>
    <t>Driver of the truck N° 9, did not follow the instructions to let pass another vehicle, causing his unit got off the road.</t>
  </si>
  <si>
    <t>When Unit N° 10 was on his wasy, tire N° 06 detached from its base. Truck was stopped.</t>
  </si>
  <si>
    <t>DP: Tire N° 6 detachment.</t>
  </si>
  <si>
    <t>RELEVANT ACTIVITIES IN THE WEEK (FROM JANUARY 20TH TO 26TH) - SAFETY &amp; OCCUPATIONAL HEALTH</t>
  </si>
  <si>
    <r>
      <rPr>
        <b/>
        <u/>
        <sz val="12"/>
        <color theme="1"/>
        <rFont val="Segoe UI"/>
        <family val="2"/>
      </rPr>
      <t>Week Activities - Safety:</t>
    </r>
    <r>
      <rPr>
        <b/>
        <sz val="12"/>
        <color theme="1"/>
        <rFont val="Segoe UI"/>
        <family val="2"/>
      </rPr>
      <t xml:space="preserve">
January 21st:</t>
    </r>
    <r>
      <rPr>
        <sz val="12"/>
        <color theme="1"/>
        <rFont val="Segoe UI"/>
        <family val="2"/>
      </rPr>
      <t xml:space="preserve"> Meeting with Operational Excellence to review the administrative process of the company.</t>
    </r>
    <r>
      <rPr>
        <b/>
        <sz val="12"/>
        <color theme="1"/>
        <rFont val="Segoe UI"/>
        <family val="2"/>
      </rPr>
      <t xml:space="preserve">
January 21st: </t>
    </r>
    <r>
      <rPr>
        <sz val="12"/>
        <color theme="1"/>
        <rFont val="Segoe UI"/>
        <family val="2"/>
      </rPr>
      <t>Training in ICAM Investigation Methodology to contractors of logistic and concentrate transport – Site.</t>
    </r>
    <r>
      <rPr>
        <b/>
        <sz val="12"/>
        <color theme="1"/>
        <rFont val="Segoe UI"/>
        <family val="2"/>
      </rPr>
      <t xml:space="preserve">
January 21st: </t>
    </r>
    <r>
      <rPr>
        <sz val="12"/>
        <color theme="1"/>
        <rFont val="Segoe UI"/>
        <family val="2"/>
      </rPr>
      <t xml:space="preserve">SHE Management Workshop instead of walkabout management. </t>
    </r>
    <r>
      <rPr>
        <b/>
        <sz val="12"/>
        <color theme="1"/>
        <rFont val="Segoe UI"/>
        <family val="2"/>
      </rPr>
      <t xml:space="preserve">
January 23rd: </t>
    </r>
    <r>
      <rPr>
        <sz val="12"/>
        <color theme="1"/>
        <rFont val="Segoe UI"/>
        <family val="2"/>
      </rPr>
      <t xml:space="preserve">Training in ICAM Investigation Methodology to contractors of logistic and concentrate transport – Lima office.
</t>
    </r>
    <r>
      <rPr>
        <b/>
        <sz val="12"/>
        <color theme="1"/>
        <rFont val="Segoe UI"/>
        <family val="2"/>
      </rPr>
      <t>January 24th:</t>
    </r>
    <r>
      <rPr>
        <sz val="12"/>
        <color theme="1"/>
        <rFont val="Segoe UI"/>
        <family val="2"/>
      </rPr>
      <t xml:space="preserve"> Safety stop in Moly Plant due to the near miss of JJC company.</t>
    </r>
    <r>
      <rPr>
        <b/>
        <sz val="12"/>
        <color theme="1"/>
        <rFont val="Segoe UI"/>
        <family val="2"/>
      </rPr>
      <t xml:space="preserve">
January 24th: </t>
    </r>
    <r>
      <rPr>
        <sz val="12"/>
        <color theme="1"/>
        <rFont val="Segoe UI"/>
        <family val="2"/>
      </rPr>
      <t xml:space="preserve">Participation in weekly meeting with SSEE of Plant Operations  &amp; Maitenance.
</t>
    </r>
    <r>
      <rPr>
        <b/>
        <sz val="12"/>
        <color theme="1"/>
        <rFont val="Segoe UI"/>
        <family val="2"/>
      </rPr>
      <t xml:space="preserve">January 24th: </t>
    </r>
    <r>
      <rPr>
        <sz val="12"/>
        <color theme="1"/>
        <rFont val="Segoe UI"/>
        <family val="2"/>
      </rPr>
      <t xml:space="preserve">Support to the Crisis Comittee due to possible strike of the communities around the mine.
</t>
    </r>
    <r>
      <rPr>
        <b/>
        <sz val="12"/>
        <color theme="1"/>
        <rFont val="Segoe UI"/>
        <family val="2"/>
      </rPr>
      <t xml:space="preserve">January 26th: </t>
    </r>
    <r>
      <rPr>
        <sz val="12"/>
        <color theme="1"/>
        <rFont val="Segoe UI"/>
        <family val="2"/>
      </rPr>
      <t>Training in first aid to Safety Supervisors of the Development Resources Management.</t>
    </r>
  </si>
  <si>
    <r>
      <rPr>
        <b/>
        <u/>
        <sz val="12"/>
        <color theme="1"/>
        <rFont val="Segoe UI"/>
        <family val="2"/>
      </rPr>
      <t>Hygiene &amp; Occupational Health</t>
    </r>
    <r>
      <rPr>
        <b/>
        <sz val="12"/>
        <color theme="1"/>
        <rFont val="Segoe UI"/>
        <family val="2"/>
      </rPr>
      <t xml:space="preserve">
</t>
    </r>
    <r>
      <rPr>
        <b/>
        <u/>
        <sz val="12"/>
        <color theme="1"/>
        <rFont val="Segoe UI"/>
        <family val="2"/>
      </rPr>
      <t>Occupational Health:</t>
    </r>
    <r>
      <rPr>
        <sz val="12"/>
        <color theme="1"/>
        <rFont val="Segoe UI"/>
        <family val="2"/>
      </rPr>
      <t xml:space="preserve">
• Gas monitoring in Dangerous Waste Area.
• Gas monitoring in Electrical Maintenance workshop Area.
• Support in monitoring confined space for JJC contractor in Moly Plant.
• Light and noise monitoring in Control Room in the 6th level in Primary Crusher Area.
</t>
    </r>
    <r>
      <rPr>
        <b/>
        <sz val="12"/>
        <color theme="5"/>
        <rFont val="Segoe UI"/>
        <family val="2"/>
      </rPr>
      <t/>
    </r>
  </si>
  <si>
    <r>
      <t>Health:</t>
    </r>
    <r>
      <rPr>
        <sz val="12"/>
        <color theme="1"/>
        <rFont val="Segoe UI"/>
        <family val="2"/>
      </rPr>
      <t xml:space="preserve">
• January 20th: Training in Fatigue &amp; Drowsiness.
• January 22nd: "There is no Health without Mental Health" workshop-  Communications.
• January 23rd: "There is no Health without Mental Health" workshop-  Projects.
• January 23rd:  Training in Fatigue &amp; Drowsiness.
• January 24th:  Training in Fatigue &amp; Drowsiness..
• January 24th: Nutrional inspection in Challhuahuacho.
• January 25th: Psychology  Training - Psychology Profile.
• January 65th: First aid training - Safey Supervisors.
•January 26th: Nutrional inspection in Challhuahuacho</t>
    </r>
  </si>
  <si>
    <r>
      <rPr>
        <b/>
        <u/>
        <sz val="12"/>
        <color theme="1"/>
        <rFont val="Segoe UI"/>
        <family val="2"/>
      </rPr>
      <t>Preparation of Manual del SGSSO – IGH Group</t>
    </r>
    <r>
      <rPr>
        <sz val="12"/>
        <color theme="1"/>
        <rFont val="Segoe UI"/>
        <family val="2"/>
      </rPr>
      <t xml:space="preserve">
</t>
    </r>
    <r>
      <rPr>
        <b/>
        <sz val="12"/>
        <color rgb="FFFF0000"/>
        <rFont val="Segoe UI"/>
        <family val="2"/>
      </rPr>
      <t>End of Contract (December 26th) total progress of 60%  SSO Management System Manual- Minera Las Bambas.</t>
    </r>
  </si>
  <si>
    <t>RELEVANT ACTIVITIES FOR THE NEXT WEEK- FROM JANUARY 27TH TO FEBRUARY 2ND 2020</t>
  </si>
  <si>
    <t>SAFETY PERFORMANCE 2020  - INJURIES VS TRIFR (UP TO JANUARY 26TH, 2020)</t>
  </si>
  <si>
    <t>DESEMPEÑO DE SEGURIDAD 2020  - LESIONES VS TRIFR (AL 26 DE ENERO DE 2020)</t>
  </si>
  <si>
    <r>
      <t xml:space="preserve">27 de Enero: </t>
    </r>
    <r>
      <rPr>
        <sz val="12"/>
        <color theme="1"/>
        <rFont val="Segoe UI"/>
        <family val="2"/>
      </rPr>
      <t xml:space="preserve">Se continua con las reuniones de comité de crisis por el posible paro de comunidades aledañas a la operación minera.
</t>
    </r>
    <r>
      <rPr>
        <b/>
        <sz val="12"/>
        <color theme="1"/>
        <rFont val="Segoe UI"/>
        <family val="2"/>
      </rPr>
      <t xml:space="preserve">27 de Enero: </t>
    </r>
    <r>
      <rPr>
        <sz val="12"/>
        <color theme="1"/>
        <rFont val="Segoe UI"/>
        <family val="2"/>
      </rPr>
      <t xml:space="preserve">Participación en el Spring Team de excelencia operacional
</t>
    </r>
    <r>
      <rPr>
        <b/>
        <sz val="12"/>
        <color theme="1"/>
        <rFont val="Segoe UI"/>
        <family val="2"/>
      </rPr>
      <t>28 de Enero:</t>
    </r>
    <r>
      <rPr>
        <sz val="12"/>
        <color theme="1"/>
        <rFont val="Segoe UI"/>
        <family val="2"/>
      </rPr>
      <t xml:space="preserve"> Reinicio de actividades de la empresa IGH para continuar con la elaboración del Sistema de Gestión.</t>
    </r>
    <r>
      <rPr>
        <b/>
        <sz val="12"/>
        <color theme="1"/>
        <rFont val="Segoe UI"/>
        <family val="2"/>
      </rPr>
      <t xml:space="preserve">
29 de Enero: </t>
    </r>
    <r>
      <rPr>
        <sz val="12"/>
        <color theme="1"/>
        <rFont val="Segoe UI"/>
        <family val="2"/>
      </rPr>
      <t xml:space="preserve">Caminata Gerencial.
</t>
    </r>
    <r>
      <rPr>
        <b/>
        <sz val="12"/>
        <color theme="1"/>
        <rFont val="Segoe UI"/>
        <family val="2"/>
      </rPr>
      <t>29 de Enero:</t>
    </r>
    <r>
      <rPr>
        <sz val="12"/>
        <color theme="1"/>
        <rFont val="Segoe UI"/>
        <family val="2"/>
      </rPr>
      <t xml:space="preserve"> Participación de la reunión semanal de seguridad con la gerencia de Desarrollo y  SSEE.</t>
    </r>
    <r>
      <rPr>
        <b/>
        <sz val="12"/>
        <color theme="1"/>
        <rFont val="Segoe UI"/>
        <family val="2"/>
      </rPr>
      <t xml:space="preserve">
01 de Febrero:</t>
    </r>
    <r>
      <rPr>
        <sz val="12"/>
        <color theme="1"/>
        <rFont val="Segoe UI"/>
        <family val="2"/>
      </rPr>
      <t xml:space="preserve"> Lanzamiento de Campaña "Uso de Celulares".
</t>
    </r>
    <r>
      <rPr>
        <b/>
        <sz val="12"/>
        <color theme="1"/>
        <rFont val="Segoe UI"/>
        <family val="2"/>
      </rPr>
      <t>01 de Febrero:</t>
    </r>
    <r>
      <rPr>
        <sz val="12"/>
        <color theme="1"/>
        <rFont val="Segoe UI"/>
        <family val="2"/>
      </rPr>
      <t xml:space="preserve"> Visita a Challcobamba con el soporte de rescate y salud para identificación de nuevas áreas de trabajo.
</t>
    </r>
    <r>
      <rPr>
        <b/>
        <sz val="12"/>
        <color theme="1"/>
        <rFont val="Segoe UI"/>
        <family val="2"/>
      </rPr>
      <t xml:space="preserve">02 de Febrero: </t>
    </r>
    <r>
      <rPr>
        <sz val="12"/>
        <color theme="1"/>
        <rFont val="Segoe UI"/>
        <family val="2"/>
      </rPr>
      <t xml:space="preserve">Capacitación: entrenando al entrenador a todos los supervisores de seguridad del área Desarrollo.
</t>
    </r>
    <r>
      <rPr>
        <b/>
        <sz val="12"/>
        <color theme="1"/>
        <rFont val="Segoe UI"/>
        <family val="2"/>
      </rPr>
      <t xml:space="preserve">02 de Febrero: </t>
    </r>
    <r>
      <rPr>
        <sz val="12"/>
        <color theme="1"/>
        <rFont val="Segoe UI"/>
        <family val="2"/>
      </rPr>
      <t>Participación en la reunión semanal de seguridad con los SSEE de Operaciones Planta y Mantenimiento Planta.</t>
    </r>
  </si>
  <si>
    <t>DP: Right headlight broken</t>
  </si>
  <si>
    <r>
      <t>January 27th:</t>
    </r>
    <r>
      <rPr>
        <sz val="12"/>
        <color theme="1"/>
        <rFont val="Segoe UI"/>
        <family val="2"/>
      </rPr>
      <t xml:space="preserve"> Coordination with the Crisis comittee for possible strike of the communities around the mine.
</t>
    </r>
    <r>
      <rPr>
        <b/>
        <sz val="12"/>
        <color theme="1"/>
        <rFont val="Segoe UI"/>
        <family val="2"/>
      </rPr>
      <t>January 27th:</t>
    </r>
    <r>
      <rPr>
        <sz val="12"/>
        <color theme="1"/>
        <rFont val="Segoe UI"/>
        <family val="2"/>
      </rPr>
      <t xml:space="preserve"> Participation in the Spring Team of Operational Excellence.
</t>
    </r>
    <r>
      <rPr>
        <b/>
        <sz val="12"/>
        <color theme="1"/>
        <rFont val="Segoe UI"/>
        <family val="2"/>
      </rPr>
      <t xml:space="preserve">January 28th: </t>
    </r>
    <r>
      <rPr>
        <sz val="12"/>
        <color theme="1"/>
        <rFont val="Segoe UI"/>
        <family val="2"/>
      </rPr>
      <t>Restart of activities of IGH to prepare the SSO Management System manual.</t>
    </r>
    <r>
      <rPr>
        <b/>
        <sz val="12"/>
        <color theme="1"/>
        <rFont val="Segoe UI"/>
        <family val="2"/>
      </rPr>
      <t xml:space="preserve">
January 29th: </t>
    </r>
    <r>
      <rPr>
        <sz val="12"/>
        <color theme="1"/>
        <rFont val="Segoe UI"/>
        <family val="2"/>
      </rPr>
      <t xml:space="preserve">Walkabout Management.
</t>
    </r>
    <r>
      <rPr>
        <b/>
        <sz val="12"/>
        <color theme="1"/>
        <rFont val="Segoe UI"/>
        <family val="2"/>
      </rPr>
      <t>January</t>
    </r>
    <r>
      <rPr>
        <sz val="12"/>
        <color theme="1"/>
        <rFont val="Segoe UI"/>
        <family val="2"/>
      </rPr>
      <t xml:space="preserve"> </t>
    </r>
    <r>
      <rPr>
        <b/>
        <sz val="12"/>
        <color theme="1"/>
        <rFont val="Segoe UI"/>
        <family val="2"/>
      </rPr>
      <t>29th:</t>
    </r>
    <r>
      <rPr>
        <sz val="12"/>
        <color theme="1"/>
        <rFont val="Segoe UI"/>
        <family val="2"/>
      </rPr>
      <t xml:space="preserve">  Participation in weekly safety meeting with development and SSEE management. </t>
    </r>
    <r>
      <rPr>
        <b/>
        <sz val="12"/>
        <color theme="1"/>
        <rFont val="Segoe UI"/>
        <family val="2"/>
      </rPr>
      <t xml:space="preserve">
February 1st: </t>
    </r>
    <r>
      <rPr>
        <sz val="12"/>
        <color theme="1"/>
        <rFont val="Segoe UI"/>
        <family val="2"/>
      </rPr>
      <t xml:space="preserve">Campaign launch "Cellphones Use"
</t>
    </r>
    <r>
      <rPr>
        <b/>
        <sz val="12"/>
        <color theme="1"/>
        <rFont val="Segoe UI"/>
        <family val="2"/>
      </rPr>
      <t>February 1st</t>
    </r>
    <r>
      <rPr>
        <sz val="12"/>
        <color theme="1"/>
        <rFont val="Segoe UI"/>
        <family val="2"/>
      </rPr>
      <t xml:space="preserve">: Visit to Challcobamba together with Rescue and Health Areas to identify new work areas.
</t>
    </r>
    <r>
      <rPr>
        <b/>
        <sz val="12"/>
        <color theme="1"/>
        <rFont val="Segoe UI"/>
        <family val="2"/>
      </rPr>
      <t>February 2nd:</t>
    </r>
    <r>
      <rPr>
        <sz val="12"/>
        <color theme="1"/>
        <rFont val="Segoe UI"/>
        <family val="2"/>
      </rPr>
      <t xml:space="preserve"> Training "Training to Trainer" to all Safety Supervisors of PD Area.
</t>
    </r>
    <r>
      <rPr>
        <b/>
        <sz val="12"/>
        <color theme="1"/>
        <rFont val="Segoe UI"/>
        <family val="2"/>
      </rPr>
      <t>February 2nd:</t>
    </r>
    <r>
      <rPr>
        <sz val="12"/>
        <color theme="1"/>
        <rFont val="Segoe UI"/>
        <family val="2"/>
      </rPr>
      <t xml:space="preserve"> Participation in weekly safety meeting with SSE of Operation and Maintenance Plant.</t>
    </r>
  </si>
  <si>
    <t>NM: No injuries and damages</t>
  </si>
  <si>
    <t xml:space="preserve">Un operario andamiero, cuando realizaba labores de inspección de andamios a la altura de los LAUNDERS. reporta haber tenido un golpe a la altura de la espalda con una viga que forma parte de la estructura de la planta concentradora, </t>
  </si>
  <si>
    <t>La cisterna DE REPSOL - SERVOSA, al estar transitando para la descarga en la estación Pionero 1, para en una pendiente positiva y al tratar de reiniciar la marcha la llanta posición 9 y 10 del tracto quedan en la cuneta, no pudiendo salir de esa posición. no se presentaron daños personales y del producto.</t>
  </si>
  <si>
    <t xml:space="preserve">Durante la maniobra de parqueo en retroceso de la camioneta X4H-854, se produce un impacto del tiro para remolque contra el contenedor de refugio, ocasionando una ligera hendidura en la parte baja del contenedor.
Cabe indicar que el tope de parqueo no guarda la distancia adecuada para parqueos de camionetas. El tiro para remolque impacto contra el container antes de que las llantas toparan con los topes de concreto del parqueo.
</t>
  </si>
  <si>
    <t>Operador de perforadora se dispone a salir de su cabina por la puerta auxiliar, apertura la puerta con la mano derecha, se posiciona fuera de la cabina y decide jalar del asa interior de la puerta con la mano derecha para cerrarla y se atrapa el tercer dedo de la mano derecha.</t>
  </si>
  <si>
    <t>Newrest</t>
  </si>
  <si>
    <t>El conductor de la unidad furgón de placa V8X-714, realizaba maniobra de retroceso en el patio de lavandería y con la estructura del marco del letrero impacta la estructura del techo causando abolladura a la estructura del techo.</t>
  </si>
  <si>
    <t>DP: abolladura a la estructura del techo</t>
  </si>
  <si>
    <t>En momentos que el camión de código 212 se desplazaba de la fase 3 hacia el botadero Ferrobamba 1, el operador presenta microsueño, perdiendo el control del camión lo que origina que ingrese hacia la cuneta. No se produce ningún daño personal ni material.</t>
  </si>
  <si>
    <t>FAI: contusión en pie derecho</t>
  </si>
  <si>
    <t>AQP Industrial Service</t>
  </si>
  <si>
    <r>
      <t>RWI</t>
    </r>
    <r>
      <rPr>
        <sz val="12"/>
        <color theme="1"/>
        <rFont val="Segoe UI"/>
        <family val="2"/>
      </rPr>
      <t xml:space="preserve">: </t>
    </r>
    <r>
      <rPr>
        <b/>
        <sz val="12"/>
        <color theme="1"/>
        <rFont val="Segoe UI"/>
        <family val="2"/>
      </rPr>
      <t>traumatismo dedo medio de la mano derecha</t>
    </r>
  </si>
  <si>
    <t>NM: Camión cuneteado al lado izquierdo</t>
  </si>
  <si>
    <t>En circunstancias que el operador de volquete retrocedía para realizar la descarga de material excedente en el botadero Panchama altura de Km. 0 (Curb parte baja), las llantas posteriores N° 9 y 10 lado derecho se enfangan por el terreno suelto.</t>
  </si>
  <si>
    <t>NM: enfangamiento de los neumáticos 9 y 10.</t>
  </si>
  <si>
    <t>Gerencia de Supply</t>
  </si>
  <si>
    <t xml:space="preserve">DP: Abolladura del contenedor </t>
  </si>
  <si>
    <t>NM: Only Report.</t>
  </si>
  <si>
    <t>En circunstancias que 02 técnicos mecánicos realizaban la maniobra de bajar la punta de la faja (nueva) con apoyo de tecles para su posicionamiento sobre la mesa de empalme, la faja en maniobra cae ligeramente al espacio vacío debido que se encontraba aguantada en la mesa de empalmes, al caer llega a empujar a 02 bastidores sueltos que se encontraban posicionadas sobre la estructura, haciendo que estas se inclinen y atrapen el pie derecho del trabajador que lo tenía posicionado sobre uno de los bastidores.</t>
  </si>
  <si>
    <t>Gerencia de Abastecimiento</t>
  </si>
  <si>
    <t>Gerencia de Servicios a Proyectos e Ingenieria</t>
  </si>
  <si>
    <t>Gerencia de Logistica</t>
  </si>
  <si>
    <t>Gerencia General Comercial, Finanzas y Soporte de Negocios</t>
  </si>
  <si>
    <t>Gerencia de Impuestos y Contraloria</t>
  </si>
  <si>
    <t>Gerencia de Personal</t>
  </si>
  <si>
    <t>Gerencia de Asuntos Legales</t>
  </si>
  <si>
    <t>Gerencia General de Asuntos Corporativos &amp; Legales</t>
  </si>
  <si>
    <t>Gerencia de Asuntos Corporativos</t>
  </si>
  <si>
    <t>Gerencia de Desarrollo</t>
  </si>
  <si>
    <t>Gerencia General de Desarrollo</t>
  </si>
  <si>
    <t>Gerencia de Desarrollo de Proyecto</t>
  </si>
  <si>
    <t>Gerencia Senior de Proyectos</t>
  </si>
  <si>
    <t>Gerencia de Excelencia Operacional</t>
  </si>
  <si>
    <t>Gerencia de Planeamiento Estrategico</t>
  </si>
  <si>
    <t>Gerencia Senior de Planeamiento Estrategico y Excelencia Operacional</t>
  </si>
  <si>
    <t>Gerencia de Finanzas y Evaluacion de Negocios</t>
  </si>
  <si>
    <t>Gerencia Senior de Operaciones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</si>
</sst>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quot;$&quot;* #,##0.00_-;_-&quot;$&quot;* &quot;-&quot;??_-;_-@_-"/>
    <numFmt numFmtId="165" formatCode="_(* #,##0.00_);_(* \(#,##0.00\);_(* &quot;-&quot;??_);_(@_)"/>
    <numFmt numFmtId="166" formatCode="0.0000"/>
    <numFmt numFmtId="167" formatCode="mmmm"/>
    <numFmt numFmtId="168" formatCode="_ * #,##0.00_ ;_ * \-#,##0.00_ ;_ * &quot;-&quot;??_ ;_ @_ "/>
  </numFmts>
  <fonts count="68" x14ac:knownFonts="1">
    <font>
      <sz val="11"/>
      <color theme="1"/>
      <name val="Calibri"/>
      <family val="2"/>
      <scheme val="minor"/>
    </font>
    <font>
      <sz val="8"/>
      <color theme="1"/>
      <name val="Calibri"/>
      <family val="2"/>
      <scheme val="minor"/>
    </font>
    <font>
      <b/>
      <sz val="9"/>
      <color indexed="81"/>
      <name val="Tahoma"/>
      <family val="2"/>
    </font>
    <font>
      <sz val="9"/>
      <color indexed="81"/>
      <name val="Tahoma"/>
      <family val="2"/>
    </font>
    <font>
      <sz val="12"/>
      <color theme="1"/>
      <name val="Arial Narrow"/>
      <family val="2"/>
    </font>
    <font>
      <sz val="12"/>
      <color theme="1"/>
      <name val="Calibri"/>
      <family val="2"/>
      <scheme val="minor"/>
    </font>
    <font>
      <sz val="10"/>
      <name val="Verdana"/>
      <family val="2"/>
    </font>
    <font>
      <sz val="14"/>
      <color theme="1"/>
      <name val="Calibri Light"/>
      <family val="2"/>
      <scheme val="major"/>
    </font>
    <font>
      <b/>
      <sz val="11"/>
      <color theme="1"/>
      <name val="Calibri"/>
      <family val="2"/>
      <scheme val="minor"/>
    </font>
    <font>
      <b/>
      <sz val="14"/>
      <color rgb="FFFF0000"/>
      <name val="Arial Narrow"/>
      <family val="2"/>
    </font>
    <font>
      <sz val="14"/>
      <color rgb="FF000000"/>
      <name val="Arial Narrow"/>
      <family val="2"/>
    </font>
    <font>
      <sz val="14"/>
      <name val="Arial Narrow"/>
      <family val="2"/>
    </font>
    <font>
      <sz val="14"/>
      <color theme="1"/>
      <name val="Arial Narrow"/>
      <family val="2"/>
    </font>
    <font>
      <b/>
      <sz val="14"/>
      <color theme="4"/>
      <name val="Arial Narrow"/>
      <family val="2"/>
    </font>
    <font>
      <b/>
      <sz val="14"/>
      <color rgb="FF00B050"/>
      <name val="Arial Narrow"/>
      <family val="2"/>
    </font>
    <font>
      <sz val="14"/>
      <color rgb="FFFF0000"/>
      <name val="Arial Narrow"/>
      <family val="2"/>
    </font>
    <font>
      <sz val="12"/>
      <color theme="1"/>
      <name val="Segoe UI"/>
      <family val="2"/>
    </font>
    <font>
      <b/>
      <sz val="12"/>
      <color rgb="FFFFFFFF"/>
      <name val="Segoe UI"/>
      <family val="2"/>
    </font>
    <font>
      <b/>
      <sz val="12"/>
      <color theme="1"/>
      <name val="Segoe UI"/>
      <family val="2"/>
    </font>
    <font>
      <sz val="12"/>
      <name val="Segoe UI"/>
      <family val="2"/>
    </font>
    <font>
      <sz val="12"/>
      <color rgb="FF000000"/>
      <name val="Segoe UI"/>
      <family val="2"/>
    </font>
    <font>
      <b/>
      <sz val="12"/>
      <color rgb="FF000000"/>
      <name val="Segoe UI"/>
      <family val="2"/>
    </font>
    <font>
      <b/>
      <sz val="12"/>
      <name val="Segoe UI"/>
      <family val="2"/>
    </font>
    <font>
      <b/>
      <sz val="16"/>
      <color theme="5"/>
      <name val="Segoe UI"/>
      <family val="2"/>
    </font>
    <font>
      <b/>
      <sz val="16"/>
      <color theme="5"/>
      <name val="Calibri"/>
      <family val="2"/>
      <scheme val="minor"/>
    </font>
    <font>
      <b/>
      <i/>
      <sz val="12"/>
      <color theme="1"/>
      <name val="Segoe UI"/>
      <family val="2"/>
    </font>
    <font>
      <b/>
      <i/>
      <sz val="12"/>
      <name val="Segoe UI"/>
      <family val="2"/>
    </font>
    <font>
      <sz val="16"/>
      <color theme="1"/>
      <name val="Arial Narrow"/>
      <family val="2"/>
    </font>
    <font>
      <b/>
      <sz val="14"/>
      <color rgb="FFFFFFFF"/>
      <name val="Arial Narrow"/>
      <family val="2"/>
    </font>
    <font>
      <b/>
      <sz val="14"/>
      <color theme="0"/>
      <name val="Arial Narrow"/>
      <family val="2"/>
    </font>
    <font>
      <sz val="12"/>
      <color rgb="FFFF0000"/>
      <name val="Segoe UI"/>
      <family val="2"/>
    </font>
    <font>
      <b/>
      <sz val="12"/>
      <color rgb="FFFF0000"/>
      <name val="Segoe UI"/>
      <family val="2"/>
    </font>
    <font>
      <sz val="11"/>
      <color theme="1"/>
      <name val="Calibri"/>
      <family val="2"/>
      <scheme val="minor"/>
    </font>
    <font>
      <b/>
      <sz val="11"/>
      <color theme="0"/>
      <name val="Calibri"/>
      <family val="2"/>
      <scheme val="minor"/>
    </font>
    <font>
      <b/>
      <sz val="14"/>
      <color theme="1"/>
      <name val="Arial Narrow"/>
      <family val="2"/>
    </font>
    <font>
      <b/>
      <sz val="14"/>
      <name val="Arial Narrow"/>
      <family val="2"/>
    </font>
    <font>
      <b/>
      <sz val="12"/>
      <color theme="0"/>
      <name val="Arial Narrow"/>
      <family val="2"/>
    </font>
    <font>
      <b/>
      <sz val="16"/>
      <color theme="0"/>
      <name val="Arial Black"/>
      <family val="2"/>
    </font>
    <font>
      <b/>
      <sz val="16"/>
      <color theme="0"/>
      <name val="Arial Narrow"/>
      <family val="2"/>
    </font>
    <font>
      <sz val="16"/>
      <color theme="0"/>
      <name val="Arial Narrow"/>
      <family val="2"/>
    </font>
    <font>
      <sz val="12"/>
      <color theme="0"/>
      <name val="Arial Narrow"/>
      <family val="2"/>
    </font>
    <font>
      <b/>
      <sz val="12"/>
      <color rgb="FF00B050"/>
      <name val="Segoe UI"/>
      <family val="2"/>
    </font>
    <font>
      <b/>
      <sz val="12"/>
      <color theme="8" tint="-0.249977111117893"/>
      <name val="Segoe UI"/>
      <family val="2"/>
    </font>
    <font>
      <b/>
      <sz val="12"/>
      <color theme="7" tint="-0.249977111117893"/>
      <name val="Segoe UI"/>
      <family val="2"/>
    </font>
    <font>
      <b/>
      <sz val="10"/>
      <color theme="1"/>
      <name val="Arial"/>
      <family val="2"/>
    </font>
    <font>
      <sz val="10"/>
      <color theme="1"/>
      <name val="Arial"/>
      <family val="2"/>
    </font>
    <font>
      <b/>
      <sz val="14"/>
      <color theme="1"/>
      <name val="Segoe UI"/>
      <family val="2"/>
    </font>
    <font>
      <b/>
      <sz val="20"/>
      <color rgb="FFFF0000"/>
      <name val="Segoe UI"/>
      <family val="2"/>
    </font>
    <font>
      <sz val="11"/>
      <color rgb="FF000000"/>
      <name val="Arial Narrow"/>
      <family val="2"/>
    </font>
    <font>
      <sz val="10"/>
      <name val="Arial"/>
      <family val="2"/>
    </font>
    <font>
      <sz val="15"/>
      <color theme="1"/>
      <name val="Arial Narrow"/>
      <family val="2"/>
    </font>
    <font>
      <b/>
      <sz val="15"/>
      <color theme="1"/>
      <name val="Arial Narrow"/>
      <family val="2"/>
    </font>
    <font>
      <sz val="16"/>
      <name val="Arial Narrow"/>
      <family val="2"/>
    </font>
    <font>
      <b/>
      <sz val="16"/>
      <color theme="1"/>
      <name val="Arial Narrow"/>
      <family val="2"/>
    </font>
    <font>
      <b/>
      <sz val="16"/>
      <name val="Arial Narrow"/>
      <family val="2"/>
    </font>
    <font>
      <sz val="16"/>
      <color theme="1"/>
      <name val="Calibri"/>
      <family val="2"/>
      <scheme val="minor"/>
    </font>
    <font>
      <sz val="11"/>
      <color rgb="FF000000"/>
      <name val="Calibri"/>
      <family val="2"/>
      <scheme val="minor"/>
    </font>
    <font>
      <b/>
      <sz val="14"/>
      <color theme="9" tint="-0.499984740745262"/>
      <name val="Arial Narrow"/>
      <family val="2"/>
    </font>
    <font>
      <b/>
      <sz val="14"/>
      <color rgb="FF5F5E5E"/>
      <name val="Arial Narrow"/>
      <family val="2"/>
    </font>
    <font>
      <i/>
      <sz val="12"/>
      <color theme="1"/>
      <name val="Segoe UI"/>
      <family val="2"/>
    </font>
    <font>
      <b/>
      <sz val="12"/>
      <color theme="5"/>
      <name val="Segoe UI"/>
      <family val="2"/>
    </font>
    <font>
      <sz val="12"/>
      <color rgb="FFFFFF00"/>
      <name val="Calibri"/>
      <family val="2"/>
      <scheme val="minor"/>
    </font>
    <font>
      <b/>
      <u/>
      <sz val="12"/>
      <color theme="1"/>
      <name val="Segoe UI"/>
      <family val="2"/>
    </font>
    <font>
      <b/>
      <sz val="20"/>
      <color theme="1"/>
      <name val="Segoe UI"/>
      <family val="2"/>
    </font>
    <font>
      <b/>
      <sz val="14"/>
      <color rgb="FFC00000"/>
      <name val="Arial Narrow"/>
      <family val="2"/>
    </font>
    <font>
      <b/>
      <sz val="18"/>
      <color theme="1"/>
      <name val="Calibri"/>
      <family val="2"/>
      <scheme val="minor"/>
    </font>
    <font>
      <sz val="16"/>
      <color theme="1"/>
      <name val="Calibri Light"/>
      <family val="2"/>
      <scheme val="major"/>
    </font>
    <font>
      <sz val="16"/>
      <name val="Calibri Light"/>
      <family val="2"/>
      <scheme val="major"/>
    </font>
  </fonts>
  <fills count="29">
    <fill>
      <patternFill patternType="none"/>
    </fill>
    <fill>
      <patternFill patternType="gray125"/>
    </fill>
    <fill>
      <patternFill patternType="solid">
        <fgColor rgb="FFFF0000"/>
        <bgColor indexed="64"/>
      </patternFill>
    </fill>
    <fill>
      <patternFill patternType="solid">
        <fgColor rgb="FFFF0000"/>
        <bgColor rgb="FF000000"/>
      </patternFill>
    </fill>
    <fill>
      <patternFill patternType="solid">
        <fgColor theme="9" tint="-0.499984740745262"/>
        <bgColor indexed="64"/>
      </patternFill>
    </fill>
    <fill>
      <patternFill patternType="solid">
        <fgColor rgb="FFFFFF00"/>
        <bgColor indexed="64"/>
      </patternFill>
    </fill>
    <fill>
      <patternFill patternType="solid">
        <fgColor theme="0"/>
        <bgColor indexed="64"/>
      </patternFill>
    </fill>
    <fill>
      <patternFill patternType="solid">
        <fgColor theme="7" tint="0.59999389629810485"/>
        <bgColor indexed="64"/>
      </patternFill>
    </fill>
    <fill>
      <patternFill patternType="solid">
        <fgColor rgb="FFD0023C"/>
        <bgColor indexed="64"/>
      </patternFill>
    </fill>
    <fill>
      <patternFill patternType="solid">
        <fgColor rgb="FFF3BFBF"/>
        <bgColor indexed="64"/>
      </patternFill>
    </fill>
    <fill>
      <patternFill patternType="solid">
        <fgColor rgb="FFFFFFFF"/>
        <bgColor indexed="64"/>
      </patternFill>
    </fill>
    <fill>
      <patternFill patternType="solid">
        <fgColor rgb="FFFFC000"/>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0"/>
        <bgColor rgb="FF000000"/>
      </patternFill>
    </fill>
    <fill>
      <patternFill patternType="solid">
        <fgColor theme="4" tint="0.79998168889431442"/>
        <bgColor theme="4" tint="0.79998168889431442"/>
      </patternFill>
    </fill>
    <fill>
      <patternFill patternType="solid">
        <fgColor rgb="FF92D050"/>
        <bgColor indexed="64"/>
      </patternFill>
    </fill>
    <fill>
      <patternFill patternType="solid">
        <fgColor theme="7"/>
        <bgColor indexed="64"/>
      </patternFill>
    </fill>
    <fill>
      <patternFill patternType="solid">
        <fgColor rgb="FF00B0F0"/>
        <bgColor indexed="64"/>
      </patternFill>
    </fill>
    <fill>
      <patternFill patternType="solid">
        <fgColor rgb="FFA5A5A5"/>
      </patternFill>
    </fill>
    <fill>
      <patternFill patternType="solid">
        <fgColor theme="0" tint="-0.34998626667073579"/>
        <bgColor indexed="64"/>
      </patternFill>
    </fill>
    <fill>
      <patternFill patternType="solid">
        <fgColor theme="1" tint="0.34998626667073579"/>
        <bgColor indexed="64"/>
      </patternFill>
    </fill>
    <fill>
      <patternFill patternType="solid">
        <fgColor theme="5" tint="-0.499984740745262"/>
        <bgColor indexed="64"/>
      </patternFill>
    </fill>
    <fill>
      <patternFill patternType="solid">
        <fgColor rgb="FF002060"/>
        <bgColor indexed="64"/>
      </patternFill>
    </fill>
    <fill>
      <patternFill patternType="solid">
        <fgColor rgb="FFC00000"/>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7" tint="0.79998168889431442"/>
        <bgColor indexed="64"/>
      </patternFill>
    </fill>
    <fill>
      <patternFill patternType="solid">
        <fgColor theme="5" tint="0.39997558519241921"/>
        <bgColor indexed="64"/>
      </patternFill>
    </fill>
  </fills>
  <borders count="9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
      <left style="thin">
        <color theme="4"/>
      </left>
      <right/>
      <top style="thin">
        <color theme="4"/>
      </top>
      <bottom/>
      <diagonal/>
    </border>
    <border>
      <left/>
      <right/>
      <top/>
      <bottom style="medium">
        <color rgb="FFCF023C"/>
      </bottom>
      <diagonal/>
    </border>
    <border>
      <left style="medium">
        <color rgb="FFCF023C"/>
      </left>
      <right/>
      <top style="medium">
        <color rgb="FFCF023C"/>
      </top>
      <bottom style="medium">
        <color rgb="FFCF023C"/>
      </bottom>
      <diagonal/>
    </border>
    <border>
      <left/>
      <right/>
      <top style="medium">
        <color rgb="FFCF023C"/>
      </top>
      <bottom style="medium">
        <color rgb="FFCF023C"/>
      </bottom>
      <diagonal/>
    </border>
    <border>
      <left/>
      <right style="medium">
        <color rgb="FFCF023C"/>
      </right>
      <top style="medium">
        <color rgb="FFCF023C"/>
      </top>
      <bottom style="medium">
        <color rgb="FFCF023C"/>
      </bottom>
      <diagonal/>
    </border>
    <border>
      <left style="medium">
        <color rgb="FFD0023C"/>
      </left>
      <right/>
      <top style="medium">
        <color rgb="FFCF023C"/>
      </top>
      <bottom/>
      <diagonal/>
    </border>
    <border>
      <left/>
      <right/>
      <top style="medium">
        <color rgb="FFCF023C"/>
      </top>
      <bottom/>
      <diagonal/>
    </border>
    <border>
      <left/>
      <right style="medium">
        <color rgb="FFD0023C"/>
      </right>
      <top style="medium">
        <color rgb="FFCF023C"/>
      </top>
      <bottom/>
      <diagonal/>
    </border>
    <border>
      <left style="medium">
        <color rgb="FFD0023C"/>
      </left>
      <right/>
      <top style="medium">
        <color rgb="FFCF023C"/>
      </top>
      <bottom style="medium">
        <color rgb="FFD0023C"/>
      </bottom>
      <diagonal/>
    </border>
    <border>
      <left/>
      <right/>
      <top style="medium">
        <color rgb="FFCF023C"/>
      </top>
      <bottom style="medium">
        <color rgb="FFD0023C"/>
      </bottom>
      <diagonal/>
    </border>
    <border>
      <left/>
      <right style="medium">
        <color rgb="FFD0023C"/>
      </right>
      <top style="medium">
        <color rgb="FFCF023C"/>
      </top>
      <bottom style="medium">
        <color rgb="FFD0023C"/>
      </bottom>
      <diagonal/>
    </border>
    <border>
      <left style="medium">
        <color rgb="FFD0023C"/>
      </left>
      <right/>
      <top/>
      <bottom style="medium">
        <color rgb="FFD0023C"/>
      </bottom>
      <diagonal/>
    </border>
    <border>
      <left/>
      <right/>
      <top/>
      <bottom style="medium">
        <color rgb="FFD0023C"/>
      </bottom>
      <diagonal/>
    </border>
    <border>
      <left/>
      <right style="medium">
        <color rgb="FFD0023C"/>
      </right>
      <top/>
      <bottom style="medium">
        <color rgb="FFD0023C"/>
      </bottom>
      <diagonal/>
    </border>
    <border>
      <left style="medium">
        <color rgb="FFD0023C"/>
      </left>
      <right/>
      <top style="medium">
        <color rgb="FFD0023C"/>
      </top>
      <bottom style="medium">
        <color rgb="FFD0023C"/>
      </bottom>
      <diagonal/>
    </border>
    <border>
      <left/>
      <right/>
      <top style="medium">
        <color rgb="FFD0023C"/>
      </top>
      <bottom style="medium">
        <color rgb="FFD0023C"/>
      </bottom>
      <diagonal/>
    </border>
    <border>
      <left/>
      <right style="medium">
        <color rgb="FFD0023C"/>
      </right>
      <top style="medium">
        <color rgb="FFD0023C"/>
      </top>
      <bottom style="medium">
        <color rgb="FFD0023C"/>
      </bottom>
      <diagonal/>
    </border>
    <border>
      <left style="medium">
        <color rgb="FFD0023C"/>
      </left>
      <right style="medium">
        <color rgb="FFD0023C"/>
      </right>
      <top/>
      <bottom style="medium">
        <color rgb="FFD0023C"/>
      </bottom>
      <diagonal/>
    </border>
    <border>
      <left style="medium">
        <color rgb="FFD0023C"/>
      </left>
      <right/>
      <top style="medium">
        <color rgb="FFD0023C"/>
      </top>
      <bottom/>
      <diagonal/>
    </border>
    <border>
      <left/>
      <right/>
      <top style="medium">
        <color rgb="FFD0023C"/>
      </top>
      <bottom/>
      <diagonal/>
    </border>
    <border>
      <left/>
      <right style="medium">
        <color rgb="FFD0023C"/>
      </right>
      <top style="medium">
        <color rgb="FFD0023C"/>
      </top>
      <bottom/>
      <diagonal/>
    </border>
    <border>
      <left style="medium">
        <color rgb="FFD0023C"/>
      </left>
      <right/>
      <top/>
      <bottom/>
      <diagonal/>
    </border>
    <border>
      <left/>
      <right style="medium">
        <color rgb="FFD0023C"/>
      </right>
      <top/>
      <bottom/>
      <diagonal/>
    </border>
    <border>
      <left style="medium">
        <color rgb="FFD0023C"/>
      </left>
      <right style="medium">
        <color rgb="FFD0023C"/>
      </right>
      <top style="medium">
        <color rgb="FFD0023C"/>
      </top>
      <bottom/>
      <diagonal/>
    </border>
    <border>
      <left style="medium">
        <color rgb="FFD0023C"/>
      </left>
      <right style="medium">
        <color rgb="FFD0023C"/>
      </right>
      <top style="medium">
        <color rgb="FFD0023C"/>
      </top>
      <bottom style="medium">
        <color rgb="FFD0023C"/>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right/>
      <top/>
      <bottom style="thin">
        <color theme="4" tint="0.39997558519241921"/>
      </bottom>
      <diagonal/>
    </border>
    <border>
      <left/>
      <right/>
      <top style="thin">
        <color theme="4" tint="0.39997558519241921"/>
      </top>
      <bottom/>
      <diagonal/>
    </border>
    <border>
      <left style="medium">
        <color rgb="FFCF023C"/>
      </left>
      <right/>
      <top style="medium">
        <color rgb="FFCF023C"/>
      </top>
      <bottom/>
      <diagonal/>
    </border>
    <border>
      <left/>
      <right style="medium">
        <color rgb="FFCF023C"/>
      </right>
      <top style="medium">
        <color rgb="FFCF023C"/>
      </top>
      <bottom/>
      <diagonal/>
    </border>
    <border>
      <left style="medium">
        <color rgb="FFCF023C"/>
      </left>
      <right/>
      <top/>
      <bottom/>
      <diagonal/>
    </border>
    <border>
      <left/>
      <right style="medium">
        <color rgb="FFCF023C"/>
      </right>
      <top/>
      <bottom/>
      <diagonal/>
    </border>
    <border>
      <left style="medium">
        <color rgb="FFCF023C"/>
      </left>
      <right/>
      <top/>
      <bottom style="medium">
        <color rgb="FFCF023C"/>
      </bottom>
      <diagonal/>
    </border>
    <border>
      <left/>
      <right style="medium">
        <color rgb="FFCF023C"/>
      </right>
      <top/>
      <bottom style="medium">
        <color rgb="FFCF023C"/>
      </bottom>
      <diagonal/>
    </border>
    <border>
      <left style="thin">
        <color theme="4"/>
      </left>
      <right/>
      <top style="thin">
        <color theme="4"/>
      </top>
      <bottom style="thin">
        <color theme="4"/>
      </bottom>
      <diagonal/>
    </border>
    <border>
      <left style="medium">
        <color rgb="FFD0023C"/>
      </left>
      <right style="medium">
        <color rgb="FFD0023C"/>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right/>
      <top style="medium">
        <color indexed="64"/>
      </top>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bottom style="medium">
        <color indexed="64"/>
      </bottom>
      <diagonal/>
    </border>
    <border>
      <left/>
      <right style="hair">
        <color indexed="64"/>
      </right>
      <top/>
      <bottom style="medium">
        <color indexed="64"/>
      </bottom>
      <diagonal/>
    </border>
    <border>
      <left style="hair">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theme="4"/>
      </left>
      <right/>
      <top/>
      <bottom/>
      <diagonal/>
    </border>
    <border>
      <left style="medium">
        <color rgb="FFD0023C"/>
      </left>
      <right style="dotted">
        <color rgb="FFD0023C"/>
      </right>
      <top style="medium">
        <color rgb="FFD0023C"/>
      </top>
      <bottom style="medium">
        <color rgb="FFD0023C"/>
      </bottom>
      <diagonal/>
    </border>
    <border>
      <left style="dotted">
        <color rgb="FFD0023C"/>
      </left>
      <right style="dotted">
        <color rgb="FFD0023C"/>
      </right>
      <top style="medium">
        <color rgb="FFD0023C"/>
      </top>
      <bottom style="medium">
        <color rgb="FFD0023C"/>
      </bottom>
      <diagonal/>
    </border>
    <border>
      <left style="dotted">
        <color rgb="FFD0023C"/>
      </left>
      <right style="medium">
        <color rgb="FFD0023C"/>
      </right>
      <top style="medium">
        <color rgb="FFD0023C"/>
      </top>
      <bottom style="medium">
        <color rgb="FFD0023C"/>
      </bottom>
      <diagonal/>
    </border>
    <border>
      <left style="thin">
        <color rgb="FFC00000"/>
      </left>
      <right style="thin">
        <color rgb="FFC00000"/>
      </right>
      <top style="thin">
        <color rgb="FFC00000"/>
      </top>
      <bottom style="thin">
        <color rgb="FFC00000"/>
      </bottom>
      <diagonal/>
    </border>
    <border>
      <left style="thin">
        <color rgb="FFC00000"/>
      </left>
      <right/>
      <top/>
      <bottom style="thin">
        <color rgb="FFC00000"/>
      </bottom>
      <diagonal/>
    </border>
    <border>
      <left style="thin">
        <color rgb="FFC00000"/>
      </left>
      <right/>
      <top style="thin">
        <color rgb="FFC00000"/>
      </top>
      <bottom style="thin">
        <color rgb="FFC00000"/>
      </bottom>
      <diagonal/>
    </border>
    <border>
      <left style="thin">
        <color rgb="FFC00000"/>
      </left>
      <right/>
      <top style="thin">
        <color rgb="FFC00000"/>
      </top>
      <bottom/>
      <diagonal/>
    </border>
    <border>
      <left/>
      <right style="thin">
        <color rgb="FFC00000"/>
      </right>
      <top/>
      <bottom/>
      <diagonal/>
    </border>
    <border>
      <left style="thin">
        <color rgb="FFC00000"/>
      </left>
      <right style="thin">
        <color rgb="FFC00000"/>
      </right>
      <top/>
      <bottom/>
      <diagonal/>
    </border>
    <border>
      <left style="thin">
        <color indexed="64"/>
      </left>
      <right style="thin">
        <color indexed="64"/>
      </right>
      <top style="thick">
        <color indexed="64"/>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medium">
        <color rgb="FFD0023C"/>
      </left>
      <right style="medium">
        <color rgb="FFD0023C"/>
      </right>
      <top style="medium">
        <color rgb="FFCF023C"/>
      </top>
      <bottom style="medium">
        <color rgb="FFD0023C"/>
      </bottom>
      <diagonal/>
    </border>
    <border>
      <left style="thin">
        <color rgb="FFC00000"/>
      </left>
      <right style="thin">
        <color rgb="FFC00000"/>
      </right>
      <top style="thin">
        <color theme="4"/>
      </top>
      <bottom style="thin">
        <color rgb="FFC00000"/>
      </bottom>
      <diagonal/>
    </border>
    <border>
      <left style="thin">
        <color rgb="FFC00000"/>
      </left>
      <right style="thin">
        <color rgb="FFC00000"/>
      </right>
      <top/>
      <bottom style="thin">
        <color rgb="FFC00000"/>
      </bottom>
      <diagonal/>
    </border>
  </borders>
  <cellStyleXfs count="8">
    <xf numFmtId="0" fontId="0" fillId="0" borderId="0"/>
    <xf numFmtId="0" fontId="1" fillId="0" borderId="0"/>
    <xf numFmtId="0" fontId="6" fillId="0" borderId="0"/>
    <xf numFmtId="0" fontId="33" fillId="19" borderId="47" applyNumberFormat="0" applyAlignment="0" applyProtection="0"/>
    <xf numFmtId="0" fontId="6" fillId="0" borderId="0"/>
    <xf numFmtId="165" fontId="32" fillId="0" borderId="0" applyFont="0" applyFill="0" applyBorder="0" applyAlignment="0" applyProtection="0"/>
    <xf numFmtId="0" fontId="49" fillId="0" borderId="0"/>
    <xf numFmtId="0" fontId="49" fillId="0" borderId="0"/>
  </cellStyleXfs>
  <cellXfs count="642">
    <xf numFmtId="0" fontId="0" fillId="0" borderId="0" xfId="0"/>
    <xf numFmtId="0" fontId="4" fillId="0" borderId="0" xfId="0" applyFont="1"/>
    <xf numFmtId="0" fontId="0" fillId="6" borderId="0" xfId="0" applyFill="1" applyAlignment="1">
      <alignment vertical="center"/>
    </xf>
    <xf numFmtId="1" fontId="12" fillId="6" borderId="4" xfId="0" applyNumberFormat="1" applyFont="1" applyFill="1" applyBorder="1"/>
    <xf numFmtId="0" fontId="0" fillId="0" borderId="0" xfId="0" applyProtection="1">
      <protection locked="0"/>
    </xf>
    <xf numFmtId="0" fontId="0" fillId="0" borderId="0" xfId="0" applyFill="1" applyAlignment="1">
      <alignment vertical="center"/>
    </xf>
    <xf numFmtId="0" fontId="0" fillId="6" borderId="0" xfId="0" applyFill="1"/>
    <xf numFmtId="0" fontId="0" fillId="6" borderId="0" xfId="0" applyFont="1" applyFill="1"/>
    <xf numFmtId="0" fontId="0" fillId="0" borderId="0" xfId="0" applyNumberFormat="1"/>
    <xf numFmtId="2" fontId="0" fillId="0" borderId="0" xfId="0" applyNumberFormat="1"/>
    <xf numFmtId="1" fontId="0" fillId="0" borderId="0" xfId="0" applyNumberFormat="1"/>
    <xf numFmtId="2" fontId="11" fillId="6" borderId="1" xfId="0" applyNumberFormat="1" applyFont="1" applyFill="1" applyBorder="1" applyAlignment="1" applyProtection="1">
      <alignment wrapText="1"/>
    </xf>
    <xf numFmtId="1" fontId="12" fillId="6" borderId="30" xfId="0" applyNumberFormat="1" applyFont="1" applyFill="1" applyBorder="1"/>
    <xf numFmtId="1" fontId="12" fillId="6" borderId="31" xfId="0" applyNumberFormat="1" applyFont="1" applyFill="1" applyBorder="1"/>
    <xf numFmtId="2" fontId="12" fillId="6" borderId="31" xfId="0" applyNumberFormat="1" applyFont="1" applyFill="1" applyBorder="1"/>
    <xf numFmtId="0" fontId="14" fillId="6" borderId="1" xfId="1" applyFont="1" applyFill="1" applyBorder="1" applyAlignment="1">
      <alignment wrapText="1"/>
    </xf>
    <xf numFmtId="0" fontId="10" fillId="6" borderId="1" xfId="1" applyFont="1" applyFill="1" applyBorder="1" applyAlignment="1">
      <alignment wrapText="1"/>
    </xf>
    <xf numFmtId="17" fontId="10" fillId="6" borderId="1" xfId="1" applyNumberFormat="1" applyFont="1" applyFill="1" applyBorder="1" applyAlignment="1">
      <alignment wrapText="1"/>
    </xf>
    <xf numFmtId="2" fontId="11" fillId="14" borderId="1" xfId="1" applyNumberFormat="1" applyFont="1" applyFill="1" applyBorder="1" applyAlignment="1" applyProtection="1">
      <alignment wrapText="1"/>
    </xf>
    <xf numFmtId="1" fontId="11" fillId="14" borderId="1" xfId="1" applyNumberFormat="1" applyFont="1" applyFill="1" applyBorder="1" applyAlignment="1" applyProtection="1">
      <alignment wrapText="1"/>
    </xf>
    <xf numFmtId="0" fontId="9" fillId="6" borderId="1" xfId="1" applyFont="1" applyFill="1" applyBorder="1" applyAlignment="1">
      <alignment wrapText="1"/>
    </xf>
    <xf numFmtId="0" fontId="13" fillId="6" borderId="1" xfId="1" applyFont="1" applyFill="1" applyBorder="1" applyAlignment="1">
      <alignment wrapText="1"/>
    </xf>
    <xf numFmtId="17" fontId="12" fillId="6" borderId="1" xfId="1" applyNumberFormat="1" applyFont="1" applyFill="1" applyBorder="1" applyAlignment="1">
      <alignment wrapText="1"/>
    </xf>
    <xf numFmtId="0" fontId="8" fillId="15" borderId="32" xfId="0" applyFont="1" applyFill="1" applyBorder="1"/>
    <xf numFmtId="0" fontId="0" fillId="0" borderId="0" xfId="0" pivotButton="1"/>
    <xf numFmtId="0" fontId="0" fillId="0" borderId="0" xfId="0" applyAlignment="1">
      <alignment horizontal="left"/>
    </xf>
    <xf numFmtId="17" fontId="0" fillId="0" borderId="0" xfId="0" applyNumberFormat="1" applyAlignment="1">
      <alignment horizontal="left"/>
    </xf>
    <xf numFmtId="17" fontId="8" fillId="15" borderId="33" xfId="0" applyNumberFormat="1" applyFont="1" applyFill="1" applyBorder="1" applyAlignment="1">
      <alignment horizontal="left"/>
    </xf>
    <xf numFmtId="1" fontId="15" fillId="6" borderId="4" xfId="0" applyNumberFormat="1" applyFont="1" applyFill="1" applyBorder="1"/>
    <xf numFmtId="0" fontId="5" fillId="0" borderId="0" xfId="0" applyFont="1"/>
    <xf numFmtId="2" fontId="19" fillId="6" borderId="20" xfId="0" applyNumberFormat="1" applyFont="1" applyFill="1" applyBorder="1" applyAlignment="1" applyProtection="1">
      <alignment horizontal="center" vertical="center" wrapText="1"/>
      <protection locked="0"/>
    </xf>
    <xf numFmtId="0" fontId="5" fillId="0" borderId="0" xfId="0" applyFont="1" applyAlignment="1">
      <alignment vertical="center"/>
    </xf>
    <xf numFmtId="0" fontId="5" fillId="6" borderId="0" xfId="0" applyFont="1" applyFill="1" applyAlignment="1">
      <alignment vertical="center"/>
    </xf>
    <xf numFmtId="0" fontId="17" fillId="8" borderId="22" xfId="0" applyNumberFormat="1" applyFont="1" applyFill="1" applyBorder="1" applyAlignment="1" applyProtection="1">
      <alignment vertical="center" wrapText="1"/>
      <protection locked="0"/>
    </xf>
    <xf numFmtId="0" fontId="5" fillId="0" borderId="0" xfId="0" applyNumberFormat="1" applyFont="1" applyProtection="1">
      <protection locked="0"/>
    </xf>
    <xf numFmtId="2" fontId="11" fillId="0" borderId="1" xfId="1" applyNumberFormat="1" applyFont="1" applyFill="1" applyBorder="1" applyAlignment="1" applyProtection="1">
      <alignment wrapText="1"/>
    </xf>
    <xf numFmtId="1" fontId="11" fillId="6" borderId="1" xfId="0" applyNumberFormat="1" applyFont="1" applyFill="1" applyBorder="1" applyAlignment="1">
      <alignment wrapText="1"/>
    </xf>
    <xf numFmtId="1" fontId="11" fillId="6" borderId="1" xfId="0" applyNumberFormat="1" applyFont="1" applyFill="1" applyBorder="1" applyAlignment="1" applyProtection="1">
      <alignment wrapText="1"/>
    </xf>
    <xf numFmtId="1" fontId="11" fillId="14" borderId="1" xfId="1" applyNumberFormat="1" applyFont="1" applyFill="1" applyBorder="1" applyAlignment="1">
      <alignment wrapText="1"/>
    </xf>
    <xf numFmtId="2" fontId="10" fillId="6" borderId="1" xfId="0" applyNumberFormat="1" applyFont="1" applyFill="1" applyBorder="1" applyAlignment="1" applyProtection="1">
      <alignment wrapText="1"/>
    </xf>
    <xf numFmtId="2" fontId="11" fillId="6" borderId="1" xfId="0" applyNumberFormat="1" applyFont="1" applyFill="1" applyBorder="1" applyAlignment="1">
      <alignment wrapText="1"/>
    </xf>
    <xf numFmtId="2" fontId="11" fillId="14" borderId="1" xfId="1" applyNumberFormat="1" applyFont="1" applyFill="1" applyBorder="1" applyAlignment="1">
      <alignment wrapText="1"/>
    </xf>
    <xf numFmtId="0" fontId="16" fillId="0" borderId="29" xfId="0" applyFont="1" applyFill="1" applyBorder="1" applyAlignment="1">
      <alignment horizontal="center" vertical="center"/>
    </xf>
    <xf numFmtId="17" fontId="0" fillId="0" borderId="0" xfId="0" applyNumberFormat="1" applyAlignment="1">
      <alignment horizontal="left" indent="1"/>
    </xf>
    <xf numFmtId="1" fontId="12" fillId="6" borderId="4" xfId="0" applyNumberFormat="1" applyFont="1" applyFill="1" applyBorder="1" applyAlignment="1">
      <alignment horizontal="right"/>
    </xf>
    <xf numFmtId="1" fontId="15" fillId="6" borderId="4" xfId="0" applyNumberFormat="1" applyFont="1" applyFill="1" applyBorder="1" applyAlignment="1">
      <alignment horizontal="right"/>
    </xf>
    <xf numFmtId="1" fontId="12" fillId="6" borderId="4" xfId="0" applyNumberFormat="1" applyFont="1" applyFill="1" applyBorder="1" applyAlignment="1">
      <alignment horizontal="right" vertical="center"/>
    </xf>
    <xf numFmtId="0" fontId="0" fillId="0" borderId="0" xfId="0" applyFont="1" applyAlignment="1">
      <alignment horizontal="center" vertical="center"/>
    </xf>
    <xf numFmtId="0" fontId="0" fillId="0" borderId="0" xfId="0" applyFont="1"/>
    <xf numFmtId="0" fontId="0" fillId="0" borderId="1" xfId="0" pivotButton="1" applyFont="1" applyBorder="1" applyAlignment="1">
      <alignment horizontal="center" vertical="center" wrapText="1"/>
    </xf>
    <xf numFmtId="0" fontId="0" fillId="16" borderId="1" xfId="0" applyFont="1" applyFill="1" applyBorder="1" applyAlignment="1">
      <alignment horizontal="center" vertical="center"/>
    </xf>
    <xf numFmtId="0" fontId="0" fillId="11" borderId="1" xfId="0" applyFont="1" applyFill="1" applyBorder="1" applyAlignment="1">
      <alignment horizontal="center" vertical="center"/>
    </xf>
    <xf numFmtId="0" fontId="0" fillId="0" borderId="1" xfId="0" applyFont="1" applyBorder="1" applyAlignment="1">
      <alignment horizontal="center" vertical="center" wrapText="1"/>
    </xf>
    <xf numFmtId="0" fontId="0" fillId="16" borderId="1" xfId="0" applyFont="1" applyFill="1" applyBorder="1" applyAlignment="1">
      <alignment horizontal="center" vertical="center" wrapText="1"/>
    </xf>
    <xf numFmtId="0" fontId="0" fillId="0" borderId="1" xfId="0" applyFont="1" applyBorder="1" applyAlignment="1">
      <alignment horizontal="left"/>
    </xf>
    <xf numFmtId="0" fontId="0" fillId="18" borderId="1" xfId="0" applyFont="1" applyFill="1" applyBorder="1" applyAlignment="1">
      <alignment horizontal="center" vertical="center" wrapText="1"/>
    </xf>
    <xf numFmtId="17" fontId="12" fillId="6" borderId="1" xfId="1" applyNumberFormat="1" applyFont="1" applyFill="1" applyBorder="1" applyAlignment="1" applyProtection="1">
      <alignment wrapText="1"/>
      <protection locked="0"/>
    </xf>
    <xf numFmtId="2" fontId="11" fillId="6" borderId="1" xfId="0" applyNumberFormat="1" applyFont="1" applyFill="1" applyBorder="1" applyAlignment="1" applyProtection="1">
      <alignment wrapText="1"/>
      <protection locked="0"/>
    </xf>
    <xf numFmtId="1" fontId="4" fillId="6" borderId="30" xfId="0" applyNumberFormat="1" applyFont="1" applyFill="1" applyBorder="1" applyProtection="1">
      <protection locked="0"/>
    </xf>
    <xf numFmtId="1" fontId="4" fillId="6" borderId="4" xfId="0" applyNumberFormat="1" applyFont="1" applyFill="1" applyBorder="1" applyProtection="1">
      <protection locked="0"/>
    </xf>
    <xf numFmtId="1" fontId="4" fillId="6" borderId="31" xfId="0" applyNumberFormat="1" applyFont="1" applyFill="1" applyBorder="1" applyProtection="1">
      <protection locked="0"/>
    </xf>
    <xf numFmtId="0" fontId="4" fillId="0" borderId="30" xfId="0" applyFont="1" applyBorder="1" applyProtection="1">
      <protection locked="0"/>
    </xf>
    <xf numFmtId="0" fontId="4" fillId="0" borderId="4" xfId="0" applyFont="1" applyBorder="1" applyProtection="1">
      <protection locked="0"/>
    </xf>
    <xf numFmtId="0" fontId="4" fillId="0" borderId="31" xfId="0" applyFont="1" applyBorder="1" applyProtection="1">
      <protection locked="0"/>
    </xf>
    <xf numFmtId="0" fontId="10" fillId="6" borderId="1" xfId="1" applyFont="1" applyFill="1" applyBorder="1" applyAlignment="1" applyProtection="1">
      <alignment wrapText="1"/>
      <protection locked="0"/>
    </xf>
    <xf numFmtId="0" fontId="4" fillId="6" borderId="30" xfId="0" applyFont="1" applyFill="1" applyBorder="1" applyProtection="1">
      <protection locked="0"/>
    </xf>
    <xf numFmtId="0" fontId="4" fillId="6" borderId="4" xfId="0" applyFont="1" applyFill="1" applyBorder="1" applyProtection="1">
      <protection locked="0"/>
    </xf>
    <xf numFmtId="0" fontId="4" fillId="0" borderId="0" xfId="0" applyFont="1" applyProtection="1">
      <protection locked="0"/>
    </xf>
    <xf numFmtId="1" fontId="4" fillId="0" borderId="0" xfId="0" applyNumberFormat="1" applyFont="1" applyProtection="1">
      <protection locked="0"/>
    </xf>
    <xf numFmtId="0" fontId="12" fillId="0" borderId="0" xfId="0" applyFont="1"/>
    <xf numFmtId="1" fontId="4" fillId="0" borderId="0" xfId="0" applyNumberFormat="1" applyFont="1" applyAlignment="1" applyProtection="1">
      <alignment horizontal="right"/>
      <protection locked="0"/>
    </xf>
    <xf numFmtId="0" fontId="28" fillId="3" borderId="3" xfId="0" applyFont="1" applyFill="1" applyBorder="1" applyAlignment="1">
      <alignment horizontal="center" vertical="center" wrapText="1"/>
    </xf>
    <xf numFmtId="0" fontId="29" fillId="4" borderId="2" xfId="0" applyFont="1" applyFill="1" applyBorder="1" applyAlignment="1">
      <alignment horizontal="center" vertical="center" wrapText="1"/>
    </xf>
    <xf numFmtId="0" fontId="29" fillId="11" borderId="2" xfId="0" applyFont="1" applyFill="1" applyBorder="1" applyAlignment="1">
      <alignment horizontal="center" vertical="center" wrapText="1"/>
    </xf>
    <xf numFmtId="0" fontId="29" fillId="2" borderId="2" xfId="0" applyFont="1" applyFill="1" applyBorder="1" applyAlignment="1">
      <alignment horizontal="center" vertical="center" wrapText="1"/>
    </xf>
    <xf numFmtId="0" fontId="12" fillId="0" borderId="30" xfId="0" applyFont="1" applyBorder="1"/>
    <xf numFmtId="0" fontId="12" fillId="0" borderId="4" xfId="0" applyFont="1" applyBorder="1"/>
    <xf numFmtId="0" fontId="12" fillId="0" borderId="31" xfId="0" applyFont="1" applyBorder="1"/>
    <xf numFmtId="1" fontId="12" fillId="6" borderId="30" xfId="0" applyNumberFormat="1" applyFont="1" applyFill="1" applyBorder="1" applyAlignment="1">
      <alignment horizontal="center"/>
    </xf>
    <xf numFmtId="1" fontId="12" fillId="6" borderId="4" xfId="0" applyNumberFormat="1" applyFont="1" applyFill="1" applyBorder="1" applyAlignment="1">
      <alignment horizontal="center"/>
    </xf>
    <xf numFmtId="1" fontId="12" fillId="6" borderId="31" xfId="0" applyNumberFormat="1" applyFont="1" applyFill="1" applyBorder="1" applyAlignment="1">
      <alignment horizontal="center"/>
    </xf>
    <xf numFmtId="1" fontId="12" fillId="6" borderId="30" xfId="0" applyNumberFormat="1" applyFont="1" applyFill="1" applyBorder="1" applyAlignment="1">
      <alignment horizontal="center" vertical="center"/>
    </xf>
    <xf numFmtId="1" fontId="12" fillId="6" borderId="4" xfId="0" applyNumberFormat="1" applyFont="1" applyFill="1" applyBorder="1" applyAlignment="1">
      <alignment horizontal="center" vertical="center"/>
    </xf>
    <xf numFmtId="1" fontId="12" fillId="6" borderId="31" xfId="0" applyNumberFormat="1" applyFont="1" applyFill="1" applyBorder="1" applyAlignment="1">
      <alignment horizontal="center" vertical="center"/>
    </xf>
    <xf numFmtId="1" fontId="15" fillId="6" borderId="4" xfId="0" applyNumberFormat="1" applyFont="1" applyFill="1" applyBorder="1" applyAlignment="1">
      <alignment horizontal="center" vertical="center"/>
    </xf>
    <xf numFmtId="1" fontId="12" fillId="0" borderId="4" xfId="0" applyNumberFormat="1" applyFont="1" applyFill="1" applyBorder="1"/>
    <xf numFmtId="0" fontId="9" fillId="6" borderId="1" xfId="1" applyFont="1" applyFill="1" applyBorder="1" applyAlignment="1" applyProtection="1">
      <alignment wrapText="1"/>
      <protection locked="0"/>
    </xf>
    <xf numFmtId="17" fontId="10" fillId="6" borderId="1" xfId="1" applyNumberFormat="1" applyFont="1" applyFill="1" applyBorder="1" applyAlignment="1" applyProtection="1">
      <alignment wrapText="1"/>
      <protection locked="0"/>
    </xf>
    <xf numFmtId="17" fontId="15" fillId="6" borderId="1" xfId="1" applyNumberFormat="1" applyFont="1" applyFill="1" applyBorder="1" applyAlignment="1">
      <alignment wrapText="1"/>
    </xf>
    <xf numFmtId="17" fontId="15" fillId="6" borderId="1" xfId="1" applyNumberFormat="1" applyFont="1" applyFill="1" applyBorder="1" applyAlignment="1" applyProtection="1">
      <alignment wrapText="1"/>
      <protection locked="0"/>
    </xf>
    <xf numFmtId="0" fontId="16" fillId="0" borderId="0" xfId="0" applyFont="1"/>
    <xf numFmtId="0" fontId="18" fillId="9" borderId="29" xfId="0" applyFont="1" applyFill="1" applyBorder="1" applyAlignment="1">
      <alignment horizontal="center" vertical="center" wrapText="1"/>
    </xf>
    <xf numFmtId="0" fontId="18" fillId="6" borderId="29" xfId="0" applyNumberFormat="1" applyFont="1" applyFill="1" applyBorder="1" applyAlignment="1">
      <alignment horizontal="center" vertical="center" wrapText="1"/>
    </xf>
    <xf numFmtId="0" fontId="16" fillId="5" borderId="29" xfId="0" applyFont="1" applyFill="1" applyBorder="1" applyAlignment="1">
      <alignment vertical="center" wrapText="1"/>
    </xf>
    <xf numFmtId="0" fontId="16" fillId="5" borderId="29" xfId="0" applyFont="1" applyFill="1" applyBorder="1" applyAlignment="1">
      <alignment horizontal="center" vertical="center"/>
    </xf>
    <xf numFmtId="0" fontId="16" fillId="6" borderId="29" xfId="0" applyFont="1" applyFill="1" applyBorder="1" applyAlignment="1">
      <alignment vertical="center" wrapText="1"/>
    </xf>
    <xf numFmtId="0" fontId="18" fillId="6" borderId="29" xfId="0" applyFont="1" applyFill="1" applyBorder="1" applyAlignment="1">
      <alignment vertical="center" wrapText="1"/>
    </xf>
    <xf numFmtId="0" fontId="18" fillId="0" borderId="29" xfId="0" applyFont="1" applyBorder="1" applyAlignment="1">
      <alignment horizontal="center" vertical="center"/>
    </xf>
    <xf numFmtId="0" fontId="16" fillId="10" borderId="29" xfId="0" applyFont="1" applyFill="1" applyBorder="1" applyAlignment="1">
      <alignment vertical="center" wrapText="1"/>
    </xf>
    <xf numFmtId="0" fontId="16" fillId="6" borderId="29" xfId="0" applyFont="1" applyFill="1" applyBorder="1" applyAlignment="1">
      <alignment horizontal="center" vertical="center"/>
    </xf>
    <xf numFmtId="0" fontId="16" fillId="6" borderId="29" xfId="0" applyFont="1" applyFill="1" applyBorder="1" applyAlignment="1">
      <alignment horizontal="justify" vertical="center" wrapText="1"/>
    </xf>
    <xf numFmtId="0" fontId="30" fillId="6" borderId="29" xfId="0" applyFont="1" applyFill="1" applyBorder="1" applyAlignment="1">
      <alignment vertical="center" wrapText="1"/>
    </xf>
    <xf numFmtId="0" fontId="18" fillId="0" borderId="29" xfId="0" applyNumberFormat="1" applyFont="1" applyFill="1" applyBorder="1" applyAlignment="1">
      <alignment horizontal="center" vertical="center" wrapText="1"/>
    </xf>
    <xf numFmtId="0" fontId="16" fillId="0" borderId="29" xfId="0" applyFont="1" applyFill="1" applyBorder="1" applyAlignment="1">
      <alignment vertical="center" wrapText="1"/>
    </xf>
    <xf numFmtId="0" fontId="18" fillId="0" borderId="29" xfId="0" applyFont="1" applyFill="1" applyBorder="1" applyAlignment="1">
      <alignment vertical="center" wrapText="1"/>
    </xf>
    <xf numFmtId="0" fontId="18" fillId="0" borderId="29" xfId="0" applyFont="1" applyFill="1" applyBorder="1" applyAlignment="1">
      <alignment horizontal="center" vertical="center"/>
    </xf>
    <xf numFmtId="0" fontId="16" fillId="0" borderId="0" xfId="0" applyFont="1" applyFill="1"/>
    <xf numFmtId="0" fontId="31" fillId="6" borderId="29" xfId="0" applyFont="1" applyFill="1" applyBorder="1" applyAlignment="1">
      <alignment vertical="center" wrapText="1"/>
    </xf>
    <xf numFmtId="0" fontId="18" fillId="0" borderId="0" xfId="0" applyFont="1" applyAlignment="1">
      <alignment horizontal="center" vertical="center"/>
    </xf>
    <xf numFmtId="0" fontId="17" fillId="8" borderId="17" xfId="0" applyFont="1" applyFill="1" applyBorder="1" applyAlignment="1">
      <alignment vertical="center" wrapText="1"/>
    </xf>
    <xf numFmtId="0" fontId="34" fillId="20" borderId="42" xfId="0" applyFont="1" applyFill="1" applyBorder="1" applyAlignment="1">
      <alignment horizontal="left" vertical="center"/>
    </xf>
    <xf numFmtId="0" fontId="34" fillId="20" borderId="0" xfId="0" applyFont="1" applyFill="1" applyBorder="1" applyAlignment="1">
      <alignment vertical="center" wrapText="1"/>
    </xf>
    <xf numFmtId="0" fontId="34" fillId="20" borderId="0" xfId="0" applyFont="1" applyFill="1" applyBorder="1" applyAlignment="1">
      <alignment horizontal="right" vertical="center" wrapText="1"/>
    </xf>
    <xf numFmtId="0" fontId="12" fillId="0" borderId="0" xfId="0" applyFont="1" applyAlignment="1">
      <alignment vertical="center"/>
    </xf>
    <xf numFmtId="0" fontId="35" fillId="6" borderId="49" xfId="0" applyFont="1" applyFill="1" applyBorder="1" applyAlignment="1">
      <alignment vertical="center"/>
    </xf>
    <xf numFmtId="0" fontId="35" fillId="6" borderId="0" xfId="0" applyFont="1" applyFill="1" applyBorder="1" applyAlignment="1">
      <alignment horizontal="right" vertical="center"/>
    </xf>
    <xf numFmtId="0" fontId="12" fillId="6" borderId="0" xfId="0" applyFont="1" applyFill="1" applyAlignment="1">
      <alignment horizontal="right" vertical="center"/>
    </xf>
    <xf numFmtId="0" fontId="12" fillId="6" borderId="0" xfId="0" applyFont="1" applyFill="1" applyAlignment="1">
      <alignment vertical="center"/>
    </xf>
    <xf numFmtId="0" fontId="11" fillId="6" borderId="0" xfId="0" applyFont="1" applyFill="1" applyAlignment="1">
      <alignment vertical="center"/>
    </xf>
    <xf numFmtId="0" fontId="35" fillId="6" borderId="0" xfId="0" applyFont="1" applyFill="1" applyAlignment="1">
      <alignment horizontal="center" vertical="center"/>
    </xf>
    <xf numFmtId="0" fontId="35" fillId="6" borderId="49" xfId="0" applyFont="1" applyFill="1" applyBorder="1" applyAlignment="1">
      <alignment horizontal="center" vertical="center"/>
    </xf>
    <xf numFmtId="0" fontId="35" fillId="6" borderId="0" xfId="0" applyFont="1" applyFill="1" applyBorder="1" applyAlignment="1">
      <alignment horizontal="center" vertical="center"/>
    </xf>
    <xf numFmtId="0" fontId="11" fillId="6" borderId="0" xfId="0" applyFont="1" applyFill="1" applyAlignment="1">
      <alignment horizontal="center" vertical="center"/>
    </xf>
    <xf numFmtId="0" fontId="11" fillId="6" borderId="50" xfId="0" applyFont="1" applyFill="1" applyBorder="1" applyAlignment="1">
      <alignment vertical="center"/>
    </xf>
    <xf numFmtId="0" fontId="11" fillId="6" borderId="48" xfId="0" applyFont="1" applyFill="1" applyBorder="1" applyAlignment="1">
      <alignment vertical="center"/>
    </xf>
    <xf numFmtId="0" fontId="11" fillId="6" borderId="51" xfId="0" applyFont="1" applyFill="1" applyBorder="1" applyAlignment="1">
      <alignment vertical="center"/>
    </xf>
    <xf numFmtId="0" fontId="11" fillId="6" borderId="0" xfId="0" applyFont="1" applyFill="1" applyBorder="1" applyAlignment="1">
      <alignment vertical="center"/>
    </xf>
    <xf numFmtId="0" fontId="34" fillId="6" borderId="0" xfId="0" applyFont="1" applyFill="1" applyBorder="1" applyAlignment="1">
      <alignment horizontal="center" vertical="center"/>
    </xf>
    <xf numFmtId="0" fontId="12" fillId="6" borderId="0" xfId="0" applyFont="1" applyFill="1" applyBorder="1" applyAlignment="1">
      <alignment vertical="center"/>
    </xf>
    <xf numFmtId="0" fontId="12" fillId="6" borderId="52" xfId="0" applyFont="1" applyFill="1" applyBorder="1" applyAlignment="1">
      <alignment vertical="center"/>
    </xf>
    <xf numFmtId="0" fontId="11" fillId="6" borderId="0" xfId="0" applyFont="1" applyFill="1" applyAlignment="1">
      <alignment horizontal="right" vertical="center"/>
    </xf>
    <xf numFmtId="0" fontId="11" fillId="6" borderId="53" xfId="0" applyFont="1" applyFill="1" applyBorder="1" applyAlignment="1">
      <alignment vertical="center"/>
    </xf>
    <xf numFmtId="0" fontId="11" fillId="6" borderId="52" xfId="0" applyFont="1" applyFill="1" applyBorder="1" applyAlignment="1">
      <alignment vertical="center"/>
    </xf>
    <xf numFmtId="0" fontId="34" fillId="6" borderId="48" xfId="0" applyFont="1" applyFill="1" applyBorder="1" applyAlignment="1">
      <alignment horizontal="center" vertical="center"/>
    </xf>
    <xf numFmtId="0" fontId="12" fillId="6" borderId="48" xfId="0" applyFont="1" applyFill="1" applyBorder="1" applyAlignment="1">
      <alignment vertical="center"/>
    </xf>
    <xf numFmtId="0" fontId="36" fillId="21" borderId="60" xfId="3" applyFont="1" applyFill="1" applyBorder="1" applyAlignment="1">
      <alignment horizontal="center" vertical="center"/>
    </xf>
    <xf numFmtId="0" fontId="36" fillId="21" borderId="0" xfId="3" applyFont="1" applyFill="1" applyBorder="1" applyAlignment="1">
      <alignment horizontal="center" vertical="center"/>
    </xf>
    <xf numFmtId="0" fontId="36" fillId="21" borderId="0" xfId="3" applyFont="1" applyFill="1" applyBorder="1" applyAlignment="1">
      <alignment horizontal="center" vertical="center" wrapText="1"/>
    </xf>
    <xf numFmtId="0" fontId="36" fillId="21" borderId="0" xfId="3" applyFont="1" applyFill="1" applyBorder="1" applyAlignment="1">
      <alignment horizontal="right" vertical="center" wrapText="1"/>
    </xf>
    <xf numFmtId="0" fontId="36" fillId="21" borderId="0" xfId="0" applyFont="1" applyFill="1" applyBorder="1" applyAlignment="1">
      <alignment horizontal="center" vertical="center" wrapText="1"/>
    </xf>
    <xf numFmtId="0" fontId="36" fillId="4" borderId="53" xfId="3" applyFont="1" applyFill="1" applyBorder="1" applyAlignment="1">
      <alignment horizontal="center" vertical="center" wrapText="1"/>
    </xf>
    <xf numFmtId="0" fontId="36" fillId="4" borderId="0" xfId="3" applyFont="1" applyFill="1" applyBorder="1" applyAlignment="1">
      <alignment horizontal="center" vertical="center" wrapText="1"/>
    </xf>
    <xf numFmtId="0" fontId="36" fillId="25" borderId="53" xfId="3" applyFont="1" applyFill="1" applyBorder="1" applyAlignment="1">
      <alignment horizontal="center" vertical="center" wrapText="1"/>
    </xf>
    <xf numFmtId="0" fontId="36" fillId="25" borderId="0" xfId="3" applyFont="1" applyFill="1" applyBorder="1" applyAlignment="1">
      <alignment horizontal="center" vertical="center" wrapText="1"/>
    </xf>
    <xf numFmtId="0" fontId="36" fillId="23" borderId="1" xfId="3" applyFont="1" applyFill="1" applyBorder="1" applyAlignment="1">
      <alignment horizontal="center" vertical="center" wrapText="1"/>
    </xf>
    <xf numFmtId="0" fontId="36" fillId="24" borderId="1" xfId="0" applyFont="1" applyFill="1" applyBorder="1" applyAlignment="1">
      <alignment horizontal="center" vertical="center" wrapText="1"/>
    </xf>
    <xf numFmtId="0" fontId="40" fillId="24" borderId="1" xfId="0" applyFont="1" applyFill="1" applyBorder="1" applyAlignment="1">
      <alignment horizontal="center" vertical="center" wrapText="1"/>
    </xf>
    <xf numFmtId="0" fontId="12" fillId="6" borderId="0" xfId="0" applyFont="1" applyFill="1" applyAlignment="1">
      <alignment horizontal="center" vertical="center"/>
    </xf>
    <xf numFmtId="0" fontId="34" fillId="6" borderId="0" xfId="0" applyFont="1" applyFill="1" applyAlignment="1">
      <alignment horizontal="center" vertical="center"/>
    </xf>
    <xf numFmtId="0" fontId="12" fillId="0" borderId="0" xfId="0" applyFont="1" applyAlignment="1">
      <alignment horizontal="right" vertical="center"/>
    </xf>
    <xf numFmtId="0" fontId="16" fillId="0" borderId="29" xfId="0" applyFont="1" applyFill="1" applyBorder="1" applyAlignment="1">
      <alignment horizontal="center" vertical="center" wrapText="1"/>
    </xf>
    <xf numFmtId="0" fontId="18" fillId="10" borderId="29" xfId="0" applyNumberFormat="1" applyFont="1" applyFill="1" applyBorder="1" applyAlignment="1">
      <alignment horizontal="center" vertical="center" wrapText="1"/>
    </xf>
    <xf numFmtId="14" fontId="16" fillId="10" borderId="29" xfId="0" applyNumberFormat="1" applyFont="1" applyFill="1" applyBorder="1" applyAlignment="1">
      <alignment vertical="center" wrapText="1"/>
    </xf>
    <xf numFmtId="0" fontId="16" fillId="10" borderId="29" xfId="0" applyFont="1" applyFill="1" applyBorder="1" applyAlignment="1">
      <alignment horizontal="center" vertical="center" wrapText="1"/>
    </xf>
    <xf numFmtId="0" fontId="18" fillId="10" borderId="29" xfId="0" applyFont="1" applyFill="1" applyBorder="1" applyAlignment="1">
      <alignment vertical="center" wrapText="1"/>
    </xf>
    <xf numFmtId="0" fontId="16" fillId="10" borderId="29" xfId="0" applyFont="1" applyFill="1" applyBorder="1" applyAlignment="1">
      <alignment horizontal="left" vertical="center" wrapText="1" indent="1"/>
    </xf>
    <xf numFmtId="0" fontId="16" fillId="6" borderId="29" xfId="0" applyFont="1" applyFill="1" applyBorder="1" applyAlignment="1">
      <alignment horizontal="center" vertical="center" wrapText="1"/>
    </xf>
    <xf numFmtId="0" fontId="18" fillId="13" borderId="29" xfId="0" applyNumberFormat="1" applyFont="1" applyFill="1" applyBorder="1" applyAlignment="1">
      <alignment horizontal="center" vertical="center" wrapText="1"/>
    </xf>
    <xf numFmtId="0" fontId="18" fillId="2" borderId="29" xfId="0" applyNumberFormat="1" applyFont="1" applyFill="1" applyBorder="1" applyAlignment="1">
      <alignment horizontal="center" vertical="center" wrapText="1"/>
    </xf>
    <xf numFmtId="0" fontId="16" fillId="10" borderId="29" xfId="0" applyFont="1" applyFill="1" applyBorder="1" applyAlignment="1">
      <alignment vertical="top" wrapText="1"/>
    </xf>
    <xf numFmtId="0" fontId="16" fillId="0" borderId="29" xfId="0" applyFont="1" applyFill="1" applyBorder="1" applyAlignment="1">
      <alignment vertical="top" wrapText="1"/>
    </xf>
    <xf numFmtId="0" fontId="16" fillId="0" borderId="29" xfId="0" applyFont="1" applyBorder="1" applyAlignment="1">
      <alignment vertical="center"/>
    </xf>
    <xf numFmtId="0" fontId="16" fillId="0" borderId="29" xfId="0" applyFont="1" applyBorder="1" applyAlignment="1">
      <alignment horizontal="center" vertical="center"/>
    </xf>
    <xf numFmtId="0" fontId="16" fillId="0" borderId="29" xfId="0" applyFont="1" applyBorder="1" applyAlignment="1">
      <alignment vertical="center" wrapText="1"/>
    </xf>
    <xf numFmtId="0" fontId="16" fillId="6" borderId="29" xfId="0" applyFont="1" applyFill="1" applyBorder="1" applyAlignment="1">
      <alignment horizontal="left" vertical="center" wrapText="1" indent="1"/>
    </xf>
    <xf numFmtId="0" fontId="18" fillId="5" borderId="29" xfId="0" applyNumberFormat="1" applyFont="1" applyFill="1" applyBorder="1" applyAlignment="1">
      <alignment horizontal="center" vertical="center" wrapText="1"/>
    </xf>
    <xf numFmtId="0" fontId="18" fillId="5" borderId="29" xfId="0" applyFont="1" applyFill="1" applyBorder="1" applyAlignment="1">
      <alignment vertical="center" wrapText="1"/>
    </xf>
    <xf numFmtId="0" fontId="16" fillId="2" borderId="29" xfId="0" applyFont="1" applyFill="1" applyBorder="1" applyAlignment="1">
      <alignment horizontal="center" vertical="center"/>
    </xf>
    <xf numFmtId="0" fontId="16" fillId="10" borderId="29" xfId="0" applyFont="1" applyFill="1" applyBorder="1" applyAlignment="1">
      <alignment horizontal="center" vertical="center"/>
    </xf>
    <xf numFmtId="0" fontId="18" fillId="6" borderId="41" xfId="0" applyNumberFormat="1" applyFont="1" applyFill="1" applyBorder="1" applyAlignment="1">
      <alignment horizontal="center" vertical="center" wrapText="1"/>
    </xf>
    <xf numFmtId="14" fontId="18" fillId="0" borderId="29" xfId="0" applyNumberFormat="1" applyFont="1" applyFill="1" applyBorder="1" applyAlignment="1">
      <alignment horizontal="center" vertical="center" wrapText="1"/>
    </xf>
    <xf numFmtId="14" fontId="18" fillId="10" borderId="29" xfId="0" applyNumberFormat="1" applyFont="1" applyFill="1" applyBorder="1" applyAlignment="1">
      <alignment horizontal="center" vertical="center" wrapText="1"/>
    </xf>
    <xf numFmtId="14" fontId="31" fillId="10" borderId="29" xfId="0" applyNumberFormat="1" applyFont="1" applyFill="1" applyBorder="1" applyAlignment="1">
      <alignment horizontal="center" vertical="center" wrapText="1"/>
    </xf>
    <xf numFmtId="14" fontId="41" fillId="10" borderId="29" xfId="0" applyNumberFormat="1" applyFont="1" applyFill="1" applyBorder="1" applyAlignment="1">
      <alignment horizontal="center" vertical="center" wrapText="1"/>
    </xf>
    <xf numFmtId="14" fontId="42" fillId="10" borderId="29" xfId="0" applyNumberFormat="1" applyFont="1" applyFill="1" applyBorder="1" applyAlignment="1">
      <alignment horizontal="center" vertical="center" wrapText="1"/>
    </xf>
    <xf numFmtId="14" fontId="43" fillId="10" borderId="29" xfId="0" applyNumberFormat="1" applyFont="1" applyFill="1" applyBorder="1" applyAlignment="1">
      <alignment horizontal="center" vertical="center" wrapText="1"/>
    </xf>
    <xf numFmtId="14" fontId="18" fillId="6" borderId="29" xfId="0" applyNumberFormat="1" applyFont="1" applyFill="1" applyBorder="1" applyAlignment="1">
      <alignment horizontal="center" vertical="center" wrapText="1"/>
    </xf>
    <xf numFmtId="14" fontId="18" fillId="0" borderId="29" xfId="0" applyNumberFormat="1" applyFont="1" applyBorder="1" applyAlignment="1">
      <alignment horizontal="center" vertical="center" wrapText="1"/>
    </xf>
    <xf numFmtId="14" fontId="22" fillId="6" borderId="29" xfId="0" applyNumberFormat="1" applyFont="1" applyFill="1" applyBorder="1" applyAlignment="1">
      <alignment horizontal="center" vertical="center" wrapText="1"/>
    </xf>
    <xf numFmtId="14" fontId="18" fillId="12" borderId="29" xfId="0" applyNumberFormat="1" applyFont="1" applyFill="1" applyBorder="1" applyAlignment="1">
      <alignment horizontal="center" vertical="center" wrapText="1"/>
    </xf>
    <xf numFmtId="14" fontId="22" fillId="10" borderId="29" xfId="0" applyNumberFormat="1" applyFont="1" applyFill="1" applyBorder="1" applyAlignment="1">
      <alignment horizontal="center" vertical="center" wrapText="1"/>
    </xf>
    <xf numFmtId="1" fontId="4" fillId="0" borderId="0" xfId="0" applyNumberFormat="1" applyFont="1"/>
    <xf numFmtId="0" fontId="36" fillId="23" borderId="1" xfId="3" applyFont="1" applyFill="1" applyBorder="1" applyAlignment="1">
      <alignment horizontal="center" vertical="center" wrapText="1"/>
    </xf>
    <xf numFmtId="1" fontId="11" fillId="0" borderId="1" xfId="1" applyNumberFormat="1" applyFont="1" applyFill="1" applyBorder="1" applyAlignment="1" applyProtection="1">
      <alignment wrapText="1"/>
    </xf>
    <xf numFmtId="1" fontId="10" fillId="6" borderId="1" xfId="0" applyNumberFormat="1" applyFont="1" applyFill="1" applyBorder="1" applyAlignment="1" applyProtection="1">
      <alignment wrapText="1"/>
    </xf>
    <xf numFmtId="1" fontId="11" fillId="6" borderId="1" xfId="0" applyNumberFormat="1" applyFont="1" applyFill="1" applyBorder="1" applyAlignment="1" applyProtection="1">
      <alignment wrapText="1"/>
      <protection locked="0"/>
    </xf>
    <xf numFmtId="4" fontId="12" fillId="0" borderId="0" xfId="0" applyNumberFormat="1" applyFont="1" applyBorder="1" applyAlignment="1">
      <alignment vertical="center"/>
    </xf>
    <xf numFmtId="0" fontId="12" fillId="0" borderId="0" xfId="0" applyFont="1" applyBorder="1" applyAlignment="1">
      <alignment vertical="center"/>
    </xf>
    <xf numFmtId="4" fontId="12" fillId="6" borderId="0" xfId="0" applyNumberFormat="1" applyFont="1" applyFill="1" applyBorder="1" applyAlignment="1">
      <alignment vertical="center"/>
    </xf>
    <xf numFmtId="0" fontId="27" fillId="0" borderId="0" xfId="0" applyFont="1" applyBorder="1" applyAlignment="1">
      <alignment vertical="center"/>
    </xf>
    <xf numFmtId="4" fontId="27" fillId="0" borderId="0" xfId="0" applyNumberFormat="1" applyFont="1" applyBorder="1" applyAlignment="1">
      <alignment vertical="center"/>
    </xf>
    <xf numFmtId="0" fontId="4" fillId="0" borderId="0" xfId="0" applyFont="1" applyBorder="1" applyAlignment="1">
      <alignment horizontal="center" vertical="center"/>
    </xf>
    <xf numFmtId="4" fontId="4" fillId="0" borderId="0" xfId="0" applyNumberFormat="1" applyFont="1" applyBorder="1" applyAlignment="1">
      <alignment horizontal="center" vertical="center"/>
    </xf>
    <xf numFmtId="0" fontId="4" fillId="0" borderId="0" xfId="0" applyFont="1" applyBorder="1" applyAlignment="1">
      <alignment vertical="center"/>
    </xf>
    <xf numFmtId="4" fontId="4" fillId="0" borderId="0" xfId="0" applyNumberFormat="1" applyFont="1" applyBorder="1" applyAlignment="1">
      <alignment vertical="center"/>
    </xf>
    <xf numFmtId="4" fontId="4" fillId="0" borderId="0" xfId="0" applyNumberFormat="1" applyFont="1" applyBorder="1" applyAlignment="1">
      <alignment vertical="center" wrapText="1"/>
    </xf>
    <xf numFmtId="0" fontId="11" fillId="6" borderId="0" xfId="0" applyFont="1" applyFill="1" applyBorder="1" applyAlignment="1">
      <alignment horizontal="center" vertical="center"/>
    </xf>
    <xf numFmtId="0" fontId="9" fillId="6" borderId="1" xfId="1" applyFont="1" applyFill="1" applyBorder="1" applyAlignment="1" applyProtection="1">
      <alignment wrapText="1"/>
    </xf>
    <xf numFmtId="0" fontId="10" fillId="6" borderId="1" xfId="1" applyFont="1" applyFill="1" applyBorder="1" applyAlignment="1" applyProtection="1">
      <alignment wrapText="1"/>
    </xf>
    <xf numFmtId="17" fontId="10" fillId="6" borderId="1" xfId="1" applyNumberFormat="1" applyFont="1" applyFill="1" applyBorder="1" applyAlignment="1" applyProtection="1">
      <alignment wrapText="1"/>
    </xf>
    <xf numFmtId="17" fontId="12" fillId="6" borderId="1" xfId="1" applyNumberFormat="1" applyFont="1" applyFill="1" applyBorder="1" applyAlignment="1" applyProtection="1">
      <alignment wrapText="1"/>
    </xf>
    <xf numFmtId="1" fontId="12" fillId="6" borderId="30" xfId="0" applyNumberFormat="1" applyFont="1" applyFill="1" applyBorder="1" applyProtection="1"/>
    <xf numFmtId="1" fontId="12" fillId="6" borderId="4" xfId="0" applyNumberFormat="1" applyFont="1" applyFill="1" applyBorder="1" applyProtection="1"/>
    <xf numFmtId="1" fontId="12" fillId="6" borderId="31" xfId="0" applyNumberFormat="1" applyFont="1" applyFill="1" applyBorder="1" applyProtection="1"/>
    <xf numFmtId="0" fontId="12" fillId="0" borderId="30" xfId="0" applyFont="1" applyBorder="1" applyProtection="1"/>
    <xf numFmtId="0" fontId="12" fillId="0" borderId="4" xfId="0" applyFont="1" applyBorder="1" applyProtection="1"/>
    <xf numFmtId="0" fontId="12" fillId="0" borderId="31" xfId="0" applyFont="1" applyBorder="1" applyProtection="1"/>
    <xf numFmtId="1" fontId="12" fillId="6" borderId="4" xfId="0" applyNumberFormat="1" applyFont="1" applyFill="1" applyBorder="1" applyAlignment="1" applyProtection="1">
      <alignment horizontal="right"/>
    </xf>
    <xf numFmtId="17" fontId="15" fillId="6" borderId="1" xfId="1" applyNumberFormat="1" applyFont="1" applyFill="1" applyBorder="1" applyAlignment="1" applyProtection="1">
      <alignment wrapText="1"/>
    </xf>
    <xf numFmtId="17" fontId="44" fillId="0" borderId="5" xfId="2" applyNumberFormat="1" applyFont="1" applyFill="1" applyBorder="1" applyAlignment="1">
      <alignment horizontal="left"/>
    </xf>
    <xf numFmtId="1" fontId="45" fillId="0" borderId="5" xfId="2" applyNumberFormat="1" applyFont="1" applyFill="1" applyBorder="1" applyAlignment="1">
      <alignment horizontal="center"/>
    </xf>
    <xf numFmtId="17" fontId="44" fillId="0" borderId="40" xfId="2" applyNumberFormat="1" applyFont="1" applyFill="1" applyBorder="1" applyAlignment="1">
      <alignment horizontal="left"/>
    </xf>
    <xf numFmtId="1" fontId="45" fillId="0" borderId="40" xfId="2" applyNumberFormat="1" applyFont="1" applyFill="1" applyBorder="1" applyAlignment="1">
      <alignment horizontal="center"/>
    </xf>
    <xf numFmtId="1" fontId="45" fillId="0" borderId="80" xfId="2" applyNumberFormat="1" applyFont="1" applyFill="1" applyBorder="1" applyAlignment="1">
      <alignment horizontal="center"/>
    </xf>
    <xf numFmtId="0" fontId="0" fillId="0" borderId="0" xfId="0" applyAlignment="1">
      <alignment wrapText="1"/>
    </xf>
    <xf numFmtId="0" fontId="13" fillId="6" borderId="1" xfId="1" applyFont="1" applyFill="1" applyBorder="1" applyAlignment="1" applyProtection="1">
      <alignment wrapText="1"/>
      <protection locked="0"/>
    </xf>
    <xf numFmtId="2" fontId="11" fillId="14" borderId="1" xfId="1" applyNumberFormat="1" applyFont="1" applyFill="1" applyBorder="1" applyAlignment="1" applyProtection="1">
      <alignment wrapText="1"/>
      <protection locked="0"/>
    </xf>
    <xf numFmtId="1" fontId="11" fillId="14" borderId="1" xfId="1" applyNumberFormat="1" applyFont="1" applyFill="1" applyBorder="1" applyAlignment="1" applyProtection="1">
      <alignment wrapText="1"/>
      <protection locked="0"/>
    </xf>
    <xf numFmtId="0" fontId="0" fillId="28" borderId="1" xfId="0" applyFont="1" applyFill="1" applyBorder="1" applyAlignment="1">
      <alignment horizontal="center" vertical="center" wrapText="1"/>
    </xf>
    <xf numFmtId="0" fontId="0" fillId="0" borderId="1" xfId="0" applyNumberFormat="1" applyFont="1" applyBorder="1" applyAlignment="1">
      <alignment horizontal="center" vertical="center"/>
    </xf>
    <xf numFmtId="0" fontId="36" fillId="24" borderId="68" xfId="3" applyFont="1" applyFill="1" applyBorder="1" applyAlignment="1">
      <alignment horizontal="center" vertical="center" wrapText="1"/>
    </xf>
    <xf numFmtId="0" fontId="36" fillId="24" borderId="69" xfId="3" applyFont="1" applyFill="1" applyBorder="1" applyAlignment="1">
      <alignment horizontal="center" vertical="center" wrapText="1"/>
    </xf>
    <xf numFmtId="0" fontId="47" fillId="0" borderId="29" xfId="0" applyFont="1" applyBorder="1" applyAlignment="1">
      <alignment horizontal="center" vertical="center"/>
    </xf>
    <xf numFmtId="164" fontId="47" fillId="0" borderId="29" xfId="0" applyNumberFormat="1" applyFont="1" applyBorder="1" applyAlignment="1">
      <alignment horizontal="center" vertical="center"/>
    </xf>
    <xf numFmtId="2" fontId="7" fillId="0" borderId="84" xfId="0" applyNumberFormat="1" applyFont="1" applyBorder="1" applyAlignment="1" applyProtection="1">
      <alignment horizontal="center"/>
    </xf>
    <xf numFmtId="14" fontId="18" fillId="11" borderId="29" xfId="0" applyNumberFormat="1" applyFont="1" applyFill="1" applyBorder="1" applyAlignment="1">
      <alignment horizontal="center" vertical="center" wrapText="1"/>
    </xf>
    <xf numFmtId="0" fontId="28" fillId="24" borderId="78" xfId="0" applyFont="1" applyFill="1" applyBorder="1" applyAlignment="1">
      <alignment horizontal="left" wrapText="1" readingOrder="1"/>
    </xf>
    <xf numFmtId="0" fontId="28" fillId="24" borderId="78" xfId="0" applyFont="1" applyFill="1" applyBorder="1" applyAlignment="1">
      <alignment horizontal="center" wrapText="1" readingOrder="1"/>
    </xf>
    <xf numFmtId="0" fontId="10" fillId="0" borderId="78" xfId="0" applyFont="1" applyBorder="1" applyAlignment="1">
      <alignment horizontal="center" wrapText="1" readingOrder="1"/>
    </xf>
    <xf numFmtId="1" fontId="7" fillId="0" borderId="84" xfId="0" applyNumberFormat="1" applyFont="1" applyBorder="1" applyAlignment="1" applyProtection="1">
      <alignment horizontal="center"/>
    </xf>
    <xf numFmtId="0" fontId="44" fillId="15" borderId="32" xfId="0" applyFont="1" applyFill="1" applyBorder="1" applyAlignment="1">
      <alignment vertical="top"/>
    </xf>
    <xf numFmtId="0" fontId="44" fillId="15" borderId="32" xfId="0" applyFont="1" applyFill="1" applyBorder="1"/>
    <xf numFmtId="0" fontId="49" fillId="0" borderId="0" xfId="6" applyAlignment="1">
      <alignment vertical="top"/>
    </xf>
    <xf numFmtId="168" fontId="49" fillId="0" borderId="0" xfId="6" applyNumberFormat="1" applyAlignment="1">
      <alignment vertical="top"/>
    </xf>
    <xf numFmtId="0" fontId="50" fillId="6" borderId="0" xfId="0" applyFont="1" applyFill="1" applyBorder="1" applyAlignment="1">
      <alignment vertical="center"/>
    </xf>
    <xf numFmtId="0" fontId="50" fillId="6" borderId="0" xfId="0" applyFont="1" applyFill="1" applyAlignment="1">
      <alignment vertical="center"/>
    </xf>
    <xf numFmtId="0" fontId="50" fillId="6" borderId="0" xfId="0" applyFont="1" applyFill="1" applyAlignment="1">
      <alignment horizontal="right" vertical="center"/>
    </xf>
    <xf numFmtId="0" fontId="50" fillId="6" borderId="0" xfId="0" applyFont="1" applyFill="1" applyAlignment="1">
      <alignment horizontal="center" vertical="center"/>
    </xf>
    <xf numFmtId="0" fontId="51" fillId="6" borderId="0" xfId="0" applyFont="1" applyFill="1" applyAlignment="1">
      <alignment horizontal="center" vertical="center"/>
    </xf>
    <xf numFmtId="4" fontId="50" fillId="6" borderId="0" xfId="0" applyNumberFormat="1" applyFont="1" applyFill="1" applyBorder="1" applyAlignment="1">
      <alignment vertical="center"/>
    </xf>
    <xf numFmtId="0" fontId="52" fillId="0" borderId="1" xfId="0" applyFont="1" applyFill="1" applyBorder="1" applyAlignment="1">
      <alignment horizontal="center" vertical="center"/>
    </xf>
    <xf numFmtId="4" fontId="52" fillId="0" borderId="1" xfId="0" applyNumberFormat="1" applyFont="1" applyFill="1" applyBorder="1" applyAlignment="1">
      <alignment vertical="center"/>
    </xf>
    <xf numFmtId="4" fontId="52" fillId="27" borderId="1" xfId="0" applyNumberFormat="1" applyFont="1" applyFill="1" applyBorder="1" applyAlignment="1">
      <alignment horizontal="right" vertical="center"/>
    </xf>
    <xf numFmtId="1" fontId="52" fillId="0" borderId="1" xfId="0" applyNumberFormat="1" applyFont="1" applyFill="1" applyBorder="1" applyAlignment="1">
      <alignment horizontal="right" vertical="center"/>
    </xf>
    <xf numFmtId="1" fontId="52" fillId="0" borderId="1" xfId="0" applyNumberFormat="1" applyFont="1" applyFill="1" applyBorder="1" applyAlignment="1">
      <alignment horizontal="center" vertical="center"/>
    </xf>
    <xf numFmtId="1" fontId="52" fillId="27" borderId="1" xfId="0" applyNumberFormat="1" applyFont="1" applyFill="1" applyBorder="1" applyAlignment="1">
      <alignment horizontal="center" vertical="center"/>
    </xf>
    <xf numFmtId="2" fontId="52" fillId="27" borderId="1" xfId="0" applyNumberFormat="1" applyFont="1" applyFill="1" applyBorder="1" applyAlignment="1">
      <alignment horizontal="center" vertical="center"/>
    </xf>
    <xf numFmtId="2" fontId="53" fillId="27" borderId="1" xfId="4" applyNumberFormat="1" applyFont="1" applyFill="1" applyBorder="1" applyAlignment="1">
      <alignment horizontal="center" vertical="center"/>
    </xf>
    <xf numFmtId="4" fontId="53" fillId="27" borderId="1" xfId="5" applyNumberFormat="1" applyFont="1" applyFill="1" applyBorder="1" applyAlignment="1">
      <alignment vertical="center"/>
    </xf>
    <xf numFmtId="4" fontId="53" fillId="27" borderId="1" xfId="5" applyNumberFormat="1" applyFont="1" applyFill="1" applyBorder="1" applyAlignment="1">
      <alignment horizontal="right" vertical="center"/>
    </xf>
    <xf numFmtId="1" fontId="53" fillId="27" borderId="1" xfId="4" applyNumberFormat="1" applyFont="1" applyFill="1" applyBorder="1" applyAlignment="1">
      <alignment horizontal="right" vertical="center"/>
    </xf>
    <xf numFmtId="1" fontId="53" fillId="27" borderId="1" xfId="4" applyNumberFormat="1" applyFont="1" applyFill="1" applyBorder="1" applyAlignment="1">
      <alignment horizontal="center" vertical="center"/>
    </xf>
    <xf numFmtId="1" fontId="54" fillId="27" borderId="1" xfId="0" applyNumberFormat="1" applyFont="1" applyFill="1" applyBorder="1" applyAlignment="1">
      <alignment horizontal="center" vertical="center"/>
    </xf>
    <xf numFmtId="2" fontId="54" fillId="27" borderId="1" xfId="0" applyNumberFormat="1" applyFont="1" applyFill="1" applyBorder="1" applyAlignment="1">
      <alignment horizontal="center" vertical="center"/>
    </xf>
    <xf numFmtId="0" fontId="53" fillId="0" borderId="0" xfId="0" applyFont="1" applyBorder="1" applyAlignment="1">
      <alignment vertical="center"/>
    </xf>
    <xf numFmtId="4" fontId="53" fillId="0" borderId="0" xfId="0" applyNumberFormat="1" applyFont="1" applyBorder="1" applyAlignment="1">
      <alignment vertical="center"/>
    </xf>
    <xf numFmtId="4" fontId="27" fillId="0" borderId="1" xfId="0" applyNumberFormat="1" applyFont="1" applyFill="1" applyBorder="1" applyAlignment="1">
      <alignment vertical="center"/>
    </xf>
    <xf numFmtId="4" fontId="27" fillId="27" borderId="1" xfId="0" applyNumberFormat="1" applyFont="1" applyFill="1" applyBorder="1" applyAlignment="1">
      <alignment horizontal="right" vertical="center"/>
    </xf>
    <xf numFmtId="1" fontId="52" fillId="0" borderId="1" xfId="0" quotePrefix="1" applyNumberFormat="1" applyFont="1" applyFill="1" applyBorder="1" applyAlignment="1">
      <alignment horizontal="center" vertical="center"/>
    </xf>
    <xf numFmtId="1" fontId="27" fillId="0" borderId="1" xfId="0" applyNumberFormat="1" applyFont="1" applyFill="1" applyBorder="1" applyAlignment="1">
      <alignment horizontal="right" vertical="center"/>
    </xf>
    <xf numFmtId="0" fontId="27" fillId="6" borderId="0" xfId="0" applyFont="1" applyFill="1" applyBorder="1" applyAlignment="1">
      <alignment vertical="center"/>
    </xf>
    <xf numFmtId="0" fontId="53" fillId="6" borderId="0" xfId="0" applyFont="1" applyFill="1" applyBorder="1" applyAlignment="1">
      <alignment vertical="center"/>
    </xf>
    <xf numFmtId="1" fontId="27" fillId="0" borderId="1" xfId="4" applyNumberFormat="1" applyFont="1" applyFill="1" applyBorder="1" applyAlignment="1">
      <alignment horizontal="center" vertical="center"/>
    </xf>
    <xf numFmtId="2" fontId="53" fillId="27" borderId="2" xfId="4" applyNumberFormat="1" applyFont="1" applyFill="1" applyBorder="1" applyAlignment="1">
      <alignment horizontal="center" vertical="center"/>
    </xf>
    <xf numFmtId="4" fontId="53" fillId="27" borderId="2" xfId="5" applyNumberFormat="1" applyFont="1" applyFill="1" applyBorder="1" applyAlignment="1">
      <alignment horizontal="right" vertical="center"/>
    </xf>
    <xf numFmtId="1" fontId="53" fillId="27" borderId="2" xfId="4" applyNumberFormat="1" applyFont="1" applyFill="1" applyBorder="1" applyAlignment="1">
      <alignment horizontal="center" vertical="center"/>
    </xf>
    <xf numFmtId="1" fontId="53" fillId="27" borderId="75" xfId="4" applyNumberFormat="1" applyFont="1" applyFill="1" applyBorder="1" applyAlignment="1">
      <alignment horizontal="center" vertical="center"/>
    </xf>
    <xf numFmtId="1" fontId="54" fillId="27" borderId="2" xfId="0" applyNumberFormat="1" applyFont="1" applyFill="1" applyBorder="1" applyAlignment="1">
      <alignment horizontal="center" vertical="center"/>
    </xf>
    <xf numFmtId="2" fontId="54" fillId="27" borderId="75" xfId="0" applyNumberFormat="1" applyFont="1" applyFill="1" applyBorder="1" applyAlignment="1">
      <alignment horizontal="center" vertical="center"/>
    </xf>
    <xf numFmtId="2" fontId="53" fillId="6" borderId="0" xfId="0" applyNumberFormat="1" applyFont="1" applyFill="1" applyBorder="1" applyAlignment="1">
      <alignment vertical="center"/>
    </xf>
    <xf numFmtId="0" fontId="52" fillId="0" borderId="76" xfId="0" applyFont="1" applyFill="1" applyBorder="1" applyAlignment="1">
      <alignment horizontal="center" vertical="center"/>
    </xf>
    <xf numFmtId="4" fontId="52" fillId="0" borderId="76" xfId="0" applyNumberFormat="1" applyFont="1" applyFill="1" applyBorder="1" applyAlignment="1">
      <alignment vertical="center"/>
    </xf>
    <xf numFmtId="4" fontId="52" fillId="27" borderId="76" xfId="0" applyNumberFormat="1" applyFont="1" applyFill="1" applyBorder="1" applyAlignment="1">
      <alignment horizontal="right" vertical="center"/>
    </xf>
    <xf numFmtId="1" fontId="27" fillId="0" borderId="76" xfId="0" applyNumberFormat="1" applyFont="1" applyFill="1" applyBorder="1" applyAlignment="1">
      <alignment horizontal="right" vertical="center"/>
    </xf>
    <xf numFmtId="1" fontId="52" fillId="0" borderId="76" xfId="0" applyNumberFormat="1" applyFont="1" applyFill="1" applyBorder="1" applyAlignment="1">
      <alignment horizontal="center" vertical="center"/>
    </xf>
    <xf numFmtId="1" fontId="52" fillId="0" borderId="3" xfId="0" applyNumberFormat="1" applyFont="1" applyFill="1" applyBorder="1" applyAlignment="1">
      <alignment horizontal="center" vertical="center"/>
    </xf>
    <xf numFmtId="1" fontId="52" fillId="27" borderId="3" xfId="0" applyNumberFormat="1" applyFont="1" applyFill="1" applyBorder="1" applyAlignment="1">
      <alignment horizontal="center" vertical="center"/>
    </xf>
    <xf numFmtId="1" fontId="52" fillId="27" borderId="76" xfId="0" applyNumberFormat="1" applyFont="1" applyFill="1" applyBorder="1" applyAlignment="1">
      <alignment horizontal="center" vertical="center"/>
    </xf>
    <xf numFmtId="4" fontId="53" fillId="27" borderId="1" xfId="4" applyNumberFormat="1" applyFont="1" applyFill="1" applyBorder="1" applyAlignment="1">
      <alignment horizontal="center" vertical="center"/>
    </xf>
    <xf numFmtId="4" fontId="55" fillId="0" borderId="1" xfId="0" applyNumberFormat="1" applyFont="1" applyBorder="1"/>
    <xf numFmtId="0" fontId="52" fillId="0" borderId="1" xfId="0" applyFont="1" applyFill="1" applyBorder="1" applyAlignment="1" applyProtection="1">
      <alignment horizontal="center" vertical="center"/>
      <protection locked="0"/>
    </xf>
    <xf numFmtId="4" fontId="27" fillId="27" borderId="1" xfId="0" applyNumberFormat="1" applyFont="1" applyFill="1" applyBorder="1" applyAlignment="1" applyProtection="1">
      <alignment horizontal="right" vertical="center"/>
      <protection locked="0"/>
    </xf>
    <xf numFmtId="1" fontId="52" fillId="0" borderId="1" xfId="0" applyNumberFormat="1" applyFont="1" applyFill="1" applyBorder="1" applyAlignment="1" applyProtection="1">
      <alignment horizontal="center" vertical="center"/>
      <protection locked="0"/>
    </xf>
    <xf numFmtId="1" fontId="27" fillId="0" borderId="1" xfId="0" applyNumberFormat="1" applyFont="1" applyFill="1" applyBorder="1" applyAlignment="1" applyProtection="1">
      <alignment horizontal="right" vertical="center"/>
      <protection locked="0"/>
    </xf>
    <xf numFmtId="1" fontId="52" fillId="27" borderId="1" xfId="0" applyNumberFormat="1" applyFont="1" applyFill="1" applyBorder="1" applyAlignment="1" applyProtection="1">
      <alignment horizontal="center" vertical="center"/>
      <protection locked="0"/>
    </xf>
    <xf numFmtId="2" fontId="52" fillId="27" borderId="1" xfId="0" applyNumberFormat="1" applyFont="1" applyFill="1" applyBorder="1" applyAlignment="1" applyProtection="1">
      <alignment horizontal="center" vertical="center"/>
      <protection locked="0"/>
    </xf>
    <xf numFmtId="4" fontId="52" fillId="27" borderId="1" xfId="0" applyNumberFormat="1" applyFont="1" applyFill="1" applyBorder="1" applyAlignment="1" applyProtection="1">
      <alignment horizontal="right" vertical="center"/>
      <protection locked="0"/>
    </xf>
    <xf numFmtId="1" fontId="52" fillId="0" borderId="1" xfId="0" applyNumberFormat="1" applyFont="1" applyFill="1" applyBorder="1" applyAlignment="1" applyProtection="1">
      <alignment horizontal="right" vertical="center"/>
      <protection locked="0"/>
    </xf>
    <xf numFmtId="2" fontId="53" fillId="27" borderId="1" xfId="4" applyNumberFormat="1" applyFont="1" applyFill="1" applyBorder="1" applyAlignment="1" applyProtection="1">
      <alignment horizontal="center" vertical="center"/>
      <protection locked="0"/>
    </xf>
    <xf numFmtId="4" fontId="53" fillId="27" borderId="1" xfId="4" applyNumberFormat="1" applyFont="1" applyFill="1" applyBorder="1" applyAlignment="1" applyProtection="1">
      <alignment horizontal="center" vertical="center"/>
      <protection locked="0"/>
    </xf>
    <xf numFmtId="4" fontId="53" fillId="27" borderId="1" xfId="5" applyNumberFormat="1" applyFont="1" applyFill="1" applyBorder="1" applyAlignment="1" applyProtection="1">
      <alignment horizontal="right" vertical="center"/>
      <protection locked="0"/>
    </xf>
    <xf numFmtId="1" fontId="53" fillId="27" borderId="1" xfId="4" applyNumberFormat="1" applyFont="1" applyFill="1" applyBorder="1" applyAlignment="1" applyProtection="1">
      <alignment horizontal="center" vertical="center"/>
      <protection locked="0"/>
    </xf>
    <xf numFmtId="1" fontId="54" fillId="27" borderId="1" xfId="0" applyNumberFormat="1" applyFont="1" applyFill="1" applyBorder="1" applyAlignment="1" applyProtection="1">
      <alignment horizontal="center" vertical="center"/>
      <protection locked="0"/>
    </xf>
    <xf numFmtId="2" fontId="54" fillId="27" borderId="1" xfId="0" applyNumberFormat="1" applyFont="1" applyFill="1" applyBorder="1" applyAlignment="1" applyProtection="1">
      <alignment horizontal="center" vertical="center"/>
      <protection locked="0"/>
    </xf>
    <xf numFmtId="4" fontId="52" fillId="0" borderId="1" xfId="0" applyNumberFormat="1" applyFont="1" applyFill="1" applyBorder="1" applyAlignment="1" applyProtection="1">
      <alignment vertical="center"/>
      <protection locked="0"/>
    </xf>
    <xf numFmtId="1" fontId="53" fillId="27" borderId="2" xfId="4" applyNumberFormat="1" applyFont="1" applyFill="1" applyBorder="1" applyAlignment="1" applyProtection="1">
      <alignment horizontal="center" vertical="center"/>
      <protection locked="0"/>
    </xf>
    <xf numFmtId="2" fontId="54" fillId="27" borderId="75" xfId="0" applyNumberFormat="1" applyFont="1" applyFill="1" applyBorder="1" applyAlignment="1" applyProtection="1">
      <alignment horizontal="center" vertical="center"/>
      <protection locked="0"/>
    </xf>
    <xf numFmtId="0" fontId="47" fillId="0" borderId="29" xfId="0" applyFont="1" applyFill="1" applyBorder="1" applyAlignment="1">
      <alignment horizontal="center" vertical="center"/>
    </xf>
    <xf numFmtId="17" fontId="27" fillId="0" borderId="1" xfId="4" applyNumberFormat="1" applyFont="1" applyFill="1" applyBorder="1" applyAlignment="1">
      <alignment vertical="center"/>
    </xf>
    <xf numFmtId="17" fontId="27" fillId="0" borderId="1" xfId="4" applyNumberFormat="1" applyFont="1" applyFill="1" applyBorder="1" applyAlignment="1" applyProtection="1">
      <alignment vertical="center"/>
      <protection locked="0"/>
    </xf>
    <xf numFmtId="17" fontId="27" fillId="0" borderId="90" xfId="4" applyNumberFormat="1" applyFont="1" applyFill="1" applyBorder="1" applyAlignment="1">
      <alignment vertical="center"/>
    </xf>
    <xf numFmtId="0" fontId="56" fillId="0" borderId="0" xfId="0" applyFont="1" applyBorder="1" applyAlignment="1">
      <alignment horizontal="left" vertical="center" readingOrder="1"/>
    </xf>
    <xf numFmtId="1" fontId="4" fillId="6" borderId="4" xfId="0" pivotButton="1" applyNumberFormat="1" applyFont="1" applyFill="1" applyBorder="1" applyProtection="1">
      <protection locked="0"/>
    </xf>
    <xf numFmtId="0" fontId="4" fillId="0" borderId="4" xfId="0" pivotButton="1" applyFont="1" applyBorder="1" applyProtection="1">
      <protection locked="0"/>
    </xf>
    <xf numFmtId="0" fontId="4" fillId="0" borderId="31" xfId="0" pivotButton="1" applyFont="1" applyBorder="1" applyProtection="1">
      <protection locked="0"/>
    </xf>
    <xf numFmtId="1" fontId="4" fillId="6" borderId="31" xfId="0" pivotButton="1" applyNumberFormat="1" applyFont="1" applyFill="1" applyBorder="1" applyProtection="1">
      <protection locked="0"/>
    </xf>
    <xf numFmtId="1" fontId="11" fillId="0" borderId="1" xfId="0" applyNumberFormat="1" applyFont="1" applyFill="1" applyBorder="1" applyAlignment="1" applyProtection="1">
      <alignment wrapText="1"/>
      <protection locked="0"/>
    </xf>
    <xf numFmtId="0" fontId="57" fillId="6" borderId="1" xfId="1" applyFont="1" applyFill="1" applyBorder="1" applyAlignment="1" applyProtection="1">
      <alignment wrapText="1"/>
      <protection locked="0"/>
    </xf>
    <xf numFmtId="164" fontId="47" fillId="0" borderId="29" xfId="0" applyNumberFormat="1" applyFont="1" applyFill="1" applyBorder="1" applyAlignment="1">
      <alignment horizontal="center" vertical="center"/>
    </xf>
    <xf numFmtId="0" fontId="16" fillId="0" borderId="0" xfId="0" applyFont="1" applyAlignment="1">
      <alignment vertical="center"/>
    </xf>
    <xf numFmtId="0" fontId="16" fillId="0" borderId="0" xfId="0" applyFont="1" applyFill="1" applyAlignment="1">
      <alignment vertical="center"/>
    </xf>
    <xf numFmtId="164" fontId="16" fillId="0" borderId="0" xfId="0" applyNumberFormat="1" applyFont="1" applyBorder="1" applyAlignment="1">
      <alignment vertical="center"/>
    </xf>
    <xf numFmtId="2" fontId="19" fillId="0" borderId="20" xfId="0" applyNumberFormat="1" applyFont="1" applyFill="1" applyBorder="1" applyAlignment="1" applyProtection="1">
      <alignment horizontal="center" vertical="center" wrapText="1"/>
      <protection locked="0"/>
    </xf>
    <xf numFmtId="0" fontId="0" fillId="27" borderId="1" xfId="0" applyFont="1" applyFill="1" applyBorder="1" applyAlignment="1">
      <alignment horizontal="center" vertical="center"/>
    </xf>
    <xf numFmtId="0" fontId="5" fillId="0" borderId="24" xfId="0" applyNumberFormat="1" applyFont="1" applyBorder="1" applyAlignment="1" applyProtection="1">
      <protection locked="0"/>
    </xf>
    <xf numFmtId="0" fontId="18" fillId="11" borderId="29" xfId="0" applyNumberFormat="1" applyFont="1" applyFill="1" applyBorder="1" applyAlignment="1">
      <alignment horizontal="center" vertical="center" wrapText="1"/>
    </xf>
    <xf numFmtId="0" fontId="58" fillId="6" borderId="1" xfId="1" applyFont="1" applyFill="1" applyBorder="1" applyAlignment="1" applyProtection="1">
      <alignment wrapText="1"/>
      <protection locked="0"/>
    </xf>
    <xf numFmtId="4" fontId="8" fillId="15" borderId="1" xfId="0" applyNumberFormat="1" applyFont="1" applyFill="1" applyBorder="1"/>
    <xf numFmtId="0" fontId="4" fillId="6" borderId="91" xfId="0" applyFont="1" applyFill="1" applyBorder="1" applyProtection="1">
      <protection locked="0"/>
    </xf>
    <xf numFmtId="0" fontId="4" fillId="6" borderId="92" xfId="0" applyFont="1" applyFill="1" applyBorder="1" applyProtection="1">
      <protection locked="0"/>
    </xf>
    <xf numFmtId="1" fontId="4" fillId="6" borderId="92" xfId="0" applyNumberFormat="1" applyFont="1" applyFill="1" applyBorder="1" applyProtection="1">
      <protection locked="0"/>
    </xf>
    <xf numFmtId="1" fontId="4" fillId="6" borderId="93" xfId="0" applyNumberFormat="1" applyFont="1" applyFill="1" applyBorder="1" applyProtection="1">
      <protection locked="0"/>
    </xf>
    <xf numFmtId="14" fontId="31" fillId="0" borderId="29" xfId="0" applyNumberFormat="1" applyFont="1" applyFill="1" applyBorder="1" applyAlignment="1">
      <alignment horizontal="center" vertical="center" wrapText="1"/>
    </xf>
    <xf numFmtId="1" fontId="12" fillId="0" borderId="4" xfId="0" applyNumberFormat="1" applyFont="1" applyBorder="1" applyProtection="1"/>
    <xf numFmtId="1" fontId="4" fillId="0" borderId="4" xfId="0" applyNumberFormat="1" applyFont="1" applyBorder="1" applyProtection="1">
      <protection locked="0"/>
    </xf>
    <xf numFmtId="0" fontId="5" fillId="6" borderId="0" xfId="0" applyFont="1" applyFill="1"/>
    <xf numFmtId="0" fontId="61" fillId="6" borderId="0" xfId="0" applyFont="1" applyFill="1"/>
    <xf numFmtId="2" fontId="61" fillId="6" borderId="0" xfId="0" applyNumberFormat="1" applyFont="1" applyFill="1"/>
    <xf numFmtId="0" fontId="61" fillId="6" borderId="0" xfId="0" applyNumberFormat="1" applyFont="1" applyFill="1"/>
    <xf numFmtId="0" fontId="63" fillId="0" borderId="29" xfId="0" applyFont="1" applyFill="1" applyBorder="1" applyAlignment="1">
      <alignment horizontal="center" vertical="center"/>
    </xf>
    <xf numFmtId="164" fontId="63" fillId="0" borderId="29" xfId="0" applyNumberFormat="1" applyFont="1" applyFill="1" applyBorder="1" applyAlignment="1">
      <alignment horizontal="center" vertical="center"/>
    </xf>
    <xf numFmtId="0" fontId="47" fillId="0" borderId="29" xfId="0" applyFont="1" applyFill="1" applyBorder="1" applyAlignment="1">
      <alignment horizontal="center" vertical="center" wrapText="1"/>
    </xf>
    <xf numFmtId="4" fontId="5" fillId="0" borderId="0" xfId="0" applyNumberFormat="1" applyFont="1"/>
    <xf numFmtId="4" fontId="0" fillId="0" borderId="0" xfId="0" applyNumberFormat="1"/>
    <xf numFmtId="0" fontId="4" fillId="0" borderId="0" xfId="0" pivotButton="1" applyFont="1" applyProtection="1">
      <protection locked="0"/>
    </xf>
    <xf numFmtId="0" fontId="64" fillId="6" borderId="1" xfId="1" applyFont="1" applyFill="1" applyBorder="1" applyAlignment="1" applyProtection="1">
      <alignment wrapText="1"/>
      <protection locked="0"/>
    </xf>
    <xf numFmtId="2" fontId="0" fillId="0" borderId="0" xfId="0" applyNumberFormat="1" applyProtection="1">
      <protection locked="0"/>
    </xf>
    <xf numFmtId="0" fontId="0" fillId="0" borderId="0" xfId="0" applyFont="1" applyAlignment="1">
      <alignment horizontal="center"/>
    </xf>
    <xf numFmtId="0" fontId="0" fillId="18" borderId="1" xfId="0" applyFont="1" applyFill="1" applyBorder="1" applyAlignment="1">
      <alignment horizontal="center" vertical="center"/>
    </xf>
    <xf numFmtId="4" fontId="0" fillId="0" borderId="1" xfId="0" applyNumberFormat="1" applyFont="1" applyBorder="1" applyAlignment="1">
      <alignment horizontal="center"/>
    </xf>
    <xf numFmtId="0" fontId="0" fillId="0" borderId="1" xfId="0" applyNumberFormat="1" applyFont="1" applyBorder="1" applyAlignment="1">
      <alignment horizontal="center"/>
    </xf>
    <xf numFmtId="2" fontId="0" fillId="0" borderId="1" xfId="0" applyNumberFormat="1" applyFont="1" applyBorder="1" applyAlignment="1">
      <alignment horizontal="center"/>
    </xf>
    <xf numFmtId="166" fontId="0" fillId="0" borderId="1" xfId="0" applyNumberFormat="1" applyFont="1" applyBorder="1" applyAlignment="1">
      <alignment horizontal="center"/>
    </xf>
    <xf numFmtId="0" fontId="0" fillId="5" borderId="1" xfId="0" applyFont="1" applyFill="1" applyBorder="1" applyAlignment="1">
      <alignment horizontal="center" vertical="center" wrapText="1"/>
    </xf>
    <xf numFmtId="0" fontId="20" fillId="10" borderId="19" xfId="0" applyNumberFormat="1" applyFont="1" applyFill="1" applyBorder="1" applyAlignment="1" applyProtection="1">
      <alignment horizontal="center" vertical="center" wrapText="1"/>
    </xf>
    <xf numFmtId="0" fontId="21" fillId="9" borderId="19" xfId="0" applyNumberFormat="1" applyFont="1" applyFill="1" applyBorder="1" applyAlignment="1" applyProtection="1">
      <alignment horizontal="center" vertical="center" wrapText="1"/>
      <protection locked="0"/>
    </xf>
    <xf numFmtId="0" fontId="19" fillId="6" borderId="19" xfId="0" applyNumberFormat="1" applyFont="1" applyFill="1" applyBorder="1" applyAlignment="1" applyProtection="1">
      <alignment horizontal="center" vertical="center" wrapText="1"/>
    </xf>
    <xf numFmtId="0" fontId="19" fillId="0" borderId="19" xfId="0" applyNumberFormat="1" applyFont="1" applyBorder="1" applyAlignment="1" applyProtection="1">
      <alignment horizontal="center" vertical="center" wrapText="1"/>
    </xf>
    <xf numFmtId="0" fontId="20" fillId="0" borderId="29" xfId="0" applyNumberFormat="1" applyFont="1" applyFill="1" applyBorder="1" applyAlignment="1" applyProtection="1">
      <alignment horizontal="center" vertical="center" wrapText="1"/>
    </xf>
    <xf numFmtId="2" fontId="19" fillId="6" borderId="29" xfId="0" applyNumberFormat="1" applyFont="1" applyFill="1" applyBorder="1" applyAlignment="1" applyProtection="1">
      <alignment horizontal="center" vertical="center" wrapText="1"/>
      <protection locked="0"/>
    </xf>
    <xf numFmtId="2" fontId="19" fillId="0" borderId="29" xfId="0" applyNumberFormat="1" applyFont="1" applyFill="1" applyBorder="1" applyAlignment="1" applyProtection="1">
      <alignment horizontal="center" vertical="center" wrapText="1"/>
      <protection locked="0"/>
    </xf>
    <xf numFmtId="0" fontId="20" fillId="10" borderId="29" xfId="0" applyNumberFormat="1" applyFont="1" applyFill="1" applyBorder="1" applyAlignment="1" applyProtection="1">
      <alignment horizontal="center" vertical="center" wrapText="1"/>
    </xf>
    <xf numFmtId="0" fontId="21" fillId="9" borderId="29" xfId="0" applyNumberFormat="1" applyFont="1" applyFill="1" applyBorder="1" applyAlignment="1" applyProtection="1">
      <alignment horizontal="center" vertical="center" wrapText="1"/>
      <protection locked="0"/>
    </xf>
    <xf numFmtId="0" fontId="19" fillId="6" borderId="29" xfId="0" applyNumberFormat="1" applyFont="1" applyFill="1" applyBorder="1" applyAlignment="1" applyProtection="1">
      <alignment horizontal="center" vertical="center" wrapText="1"/>
    </xf>
    <xf numFmtId="0" fontId="19" fillId="0" borderId="29" xfId="0" applyNumberFormat="1" applyFont="1" applyBorder="1" applyAlignment="1" applyProtection="1">
      <alignment horizontal="center" vertical="center" wrapText="1"/>
    </xf>
    <xf numFmtId="0" fontId="18" fillId="9" borderId="29" xfId="0" applyNumberFormat="1" applyFont="1" applyFill="1" applyBorder="1" applyAlignment="1" applyProtection="1">
      <alignment horizontal="center" vertical="center" wrapText="1"/>
      <protection locked="0"/>
    </xf>
    <xf numFmtId="2" fontId="65" fillId="5" borderId="1" xfId="0" applyNumberFormat="1" applyFont="1" applyFill="1" applyBorder="1" applyAlignment="1">
      <alignment horizontal="center"/>
    </xf>
    <xf numFmtId="0" fontId="29" fillId="24" borderId="84" xfId="0" applyFont="1" applyFill="1" applyBorder="1" applyProtection="1">
      <protection locked="0"/>
    </xf>
    <xf numFmtId="49" fontId="29" fillId="24" borderId="84" xfId="2" applyNumberFormat="1" applyFont="1" applyFill="1" applyBorder="1" applyAlignment="1" applyProtection="1">
      <alignment horizontal="center"/>
      <protection locked="0"/>
    </xf>
    <xf numFmtId="0" fontId="34" fillId="0" borderId="84" xfId="0" applyFont="1" applyBorder="1" applyProtection="1"/>
    <xf numFmtId="0" fontId="12" fillId="0" borderId="84" xfId="0" applyNumberFormat="1" applyFont="1" applyBorder="1" applyAlignment="1" applyProtection="1">
      <alignment horizontal="center"/>
    </xf>
    <xf numFmtId="1" fontId="12" fillId="0" borderId="84" xfId="0" applyNumberFormat="1" applyFont="1" applyBorder="1" applyAlignment="1" applyProtection="1">
      <alignment horizontal="center"/>
    </xf>
    <xf numFmtId="0" fontId="12" fillId="0" borderId="84" xfId="0" applyFont="1" applyBorder="1" applyAlignment="1" applyProtection="1">
      <alignment horizontal="center"/>
    </xf>
    <xf numFmtId="2" fontId="12" fillId="0" borderId="84" xfId="0" applyNumberFormat="1" applyFont="1" applyBorder="1" applyAlignment="1" applyProtection="1">
      <alignment horizontal="center"/>
    </xf>
    <xf numFmtId="0" fontId="34" fillId="0" borderId="88" xfId="0" applyFont="1" applyBorder="1" applyProtection="1"/>
    <xf numFmtId="0" fontId="12" fillId="0" borderId="89" xfId="0" applyFont="1" applyBorder="1" applyProtection="1"/>
    <xf numFmtId="0" fontId="12" fillId="0" borderId="87" xfId="0" applyFont="1" applyBorder="1" applyProtection="1"/>
    <xf numFmtId="17" fontId="29" fillId="24" borderId="84" xfId="2" applyNumberFormat="1" applyFont="1" applyFill="1" applyBorder="1" applyAlignment="1">
      <alignment horizontal="center"/>
    </xf>
    <xf numFmtId="49" fontId="29" fillId="24" borderId="84" xfId="2" applyNumberFormat="1" applyFont="1" applyFill="1" applyBorder="1" applyAlignment="1">
      <alignment horizontal="center"/>
    </xf>
    <xf numFmtId="0" fontId="12" fillId="0" borderId="84" xfId="0" applyFont="1" applyBorder="1" applyAlignment="1">
      <alignment horizontal="center"/>
    </xf>
    <xf numFmtId="1" fontId="64" fillId="0" borderId="84" xfId="0" applyNumberFormat="1" applyFont="1" applyBorder="1" applyAlignment="1">
      <alignment horizontal="center"/>
    </xf>
    <xf numFmtId="2" fontId="12" fillId="0" borderId="84" xfId="0" applyNumberFormat="1" applyFont="1" applyBorder="1" applyAlignment="1">
      <alignment horizontal="center"/>
    </xf>
    <xf numFmtId="2" fontId="64" fillId="0" borderId="84" xfId="0" applyNumberFormat="1" applyFont="1" applyBorder="1" applyAlignment="1">
      <alignment horizontal="center"/>
    </xf>
    <xf numFmtId="2" fontId="12" fillId="0" borderId="95" xfId="0" applyNumberFormat="1" applyFont="1" applyBorder="1" applyAlignment="1">
      <alignment horizontal="center"/>
    </xf>
    <xf numFmtId="17" fontId="29" fillId="24" borderId="96" xfId="2" applyNumberFormat="1" applyFont="1" applyFill="1" applyBorder="1" applyAlignment="1" applyProtection="1">
      <alignment horizontal="left"/>
      <protection locked="0"/>
    </xf>
    <xf numFmtId="1" fontId="12" fillId="0" borderId="86" xfId="0" applyNumberFormat="1" applyFont="1" applyBorder="1" applyAlignment="1" applyProtection="1">
      <alignment horizontal="center"/>
    </xf>
    <xf numFmtId="1" fontId="12" fillId="0" borderId="85" xfId="0" applyNumberFormat="1" applyFont="1" applyBorder="1" applyAlignment="1" applyProtection="1">
      <alignment horizontal="center"/>
    </xf>
    <xf numFmtId="2" fontId="7" fillId="6" borderId="84" xfId="0" applyNumberFormat="1" applyFont="1" applyFill="1" applyBorder="1" applyAlignment="1" applyProtection="1">
      <alignment horizontal="center"/>
    </xf>
    <xf numFmtId="2" fontId="66" fillId="6" borderId="84" xfId="0" applyNumberFormat="1" applyFont="1" applyFill="1" applyBorder="1" applyAlignment="1" applyProtection="1">
      <alignment horizontal="center"/>
    </xf>
    <xf numFmtId="2" fontId="66" fillId="6" borderId="86" xfId="0" applyNumberFormat="1" applyFont="1" applyFill="1" applyBorder="1" applyAlignment="1" applyProtection="1">
      <alignment horizontal="center"/>
    </xf>
    <xf numFmtId="2" fontId="66" fillId="6" borderId="87" xfId="0" applyNumberFormat="1" applyFont="1" applyFill="1" applyBorder="1" applyAlignment="1" applyProtection="1">
      <alignment horizontal="center"/>
    </xf>
    <xf numFmtId="2" fontId="66" fillId="0" borderId="84" xfId="0" applyNumberFormat="1" applyFont="1" applyFill="1" applyBorder="1" applyAlignment="1" applyProtection="1">
      <alignment horizontal="center"/>
    </xf>
    <xf numFmtId="2" fontId="67" fillId="0" borderId="84" xfId="0" applyNumberFormat="1" applyFont="1" applyFill="1" applyBorder="1" applyAlignment="1" applyProtection="1">
      <alignment horizontal="center"/>
    </xf>
    <xf numFmtId="2" fontId="67" fillId="0" borderId="85" xfId="0" applyNumberFormat="1" applyFont="1" applyFill="1" applyBorder="1" applyAlignment="1" applyProtection="1">
      <alignment horizontal="center"/>
    </xf>
    <xf numFmtId="2" fontId="67" fillId="0" borderId="86" xfId="0" applyNumberFormat="1" applyFont="1" applyFill="1" applyBorder="1" applyAlignment="1" applyProtection="1">
      <alignment horizontal="center"/>
    </xf>
    <xf numFmtId="17" fontId="12" fillId="0" borderId="0" xfId="0" applyNumberFormat="1" applyFont="1" applyProtection="1"/>
    <xf numFmtId="2" fontId="12" fillId="6" borderId="86" xfId="0" applyNumberFormat="1" applyFont="1" applyFill="1" applyBorder="1" applyAlignment="1" applyProtection="1">
      <alignment horizontal="center"/>
    </xf>
    <xf numFmtId="1" fontId="12" fillId="0" borderId="96" xfId="0" applyNumberFormat="1" applyFont="1" applyBorder="1" applyAlignment="1" applyProtection="1">
      <alignment horizontal="center"/>
    </xf>
    <xf numFmtId="1" fontId="7" fillId="6" borderId="84" xfId="0" applyNumberFormat="1" applyFont="1" applyFill="1" applyBorder="1" applyAlignment="1" applyProtection="1">
      <alignment horizontal="center"/>
    </xf>
    <xf numFmtId="1" fontId="66" fillId="6" borderId="84" xfId="0" applyNumberFormat="1" applyFont="1" applyFill="1" applyBorder="1" applyAlignment="1" applyProtection="1">
      <alignment horizontal="center"/>
    </xf>
    <xf numFmtId="1" fontId="66" fillId="6" borderId="86" xfId="0" applyNumberFormat="1" applyFont="1" applyFill="1" applyBorder="1" applyAlignment="1" applyProtection="1">
      <alignment horizontal="center"/>
    </xf>
    <xf numFmtId="1" fontId="12" fillId="6" borderId="86" xfId="0" applyNumberFormat="1" applyFont="1" applyFill="1" applyBorder="1" applyAlignment="1" applyProtection="1">
      <alignment horizontal="center"/>
    </xf>
    <xf numFmtId="2" fontId="12" fillId="0" borderId="86" xfId="0" applyNumberFormat="1" applyFont="1" applyBorder="1" applyAlignment="1" applyProtection="1">
      <alignment horizontal="center"/>
    </xf>
    <xf numFmtId="0" fontId="16" fillId="5" borderId="29" xfId="0" applyFont="1" applyFill="1" applyBorder="1" applyAlignment="1">
      <alignment horizontal="center" vertical="center" wrapText="1"/>
    </xf>
    <xf numFmtId="0" fontId="21" fillId="9" borderId="19" xfId="0" applyNumberFormat="1" applyFont="1" applyFill="1" applyBorder="1" applyAlignment="1" applyProtection="1">
      <alignment horizontal="center" vertical="center" wrapText="1"/>
      <protection locked="0"/>
    </xf>
    <xf numFmtId="0" fontId="18" fillId="9" borderId="29" xfId="0" applyNumberFormat="1" applyFont="1" applyFill="1" applyBorder="1" applyAlignment="1" applyProtection="1">
      <alignment horizontal="center" vertical="center" wrapText="1"/>
      <protection locked="0"/>
    </xf>
    <xf numFmtId="0" fontId="20" fillId="10" borderId="19" xfId="0" applyNumberFormat="1" applyFont="1" applyFill="1" applyBorder="1" applyAlignment="1" applyProtection="1">
      <alignment horizontal="center" vertical="center" wrapText="1"/>
    </xf>
    <xf numFmtId="0" fontId="19" fillId="6" borderId="19" xfId="0" applyNumberFormat="1" applyFont="1" applyFill="1" applyBorder="1" applyAlignment="1" applyProtection="1">
      <alignment horizontal="center" vertical="center" wrapText="1"/>
    </xf>
    <xf numFmtId="0" fontId="19" fillId="0" borderId="29" xfId="0" applyNumberFormat="1" applyFont="1" applyBorder="1" applyAlignment="1" applyProtection="1">
      <alignment horizontal="center" vertical="center" wrapText="1"/>
    </xf>
    <xf numFmtId="0" fontId="21" fillId="9" borderId="29" xfId="0" applyNumberFormat="1" applyFont="1" applyFill="1" applyBorder="1" applyAlignment="1" applyProtection="1">
      <alignment horizontal="center" vertical="center" wrapText="1"/>
      <protection locked="0"/>
    </xf>
    <xf numFmtId="0" fontId="19" fillId="0" borderId="19" xfId="0" applyNumberFormat="1" applyFont="1" applyBorder="1" applyAlignment="1" applyProtection="1">
      <alignment horizontal="center" vertical="center" wrapText="1"/>
    </xf>
    <xf numFmtId="0" fontId="19" fillId="6" borderId="29" xfId="0" applyNumberFormat="1" applyFont="1" applyFill="1" applyBorder="1" applyAlignment="1" applyProtection="1">
      <alignment horizontal="center" vertical="center" wrapText="1"/>
    </xf>
    <xf numFmtId="0" fontId="20" fillId="10" borderId="29" xfId="0" applyNumberFormat="1" applyFont="1" applyFill="1" applyBorder="1" applyAlignment="1" applyProtection="1">
      <alignment horizontal="center" vertical="center" wrapText="1"/>
    </xf>
    <xf numFmtId="0" fontId="20" fillId="0" borderId="29" xfId="0" applyNumberFormat="1" applyFont="1" applyFill="1" applyBorder="1" applyAlignment="1" applyProtection="1">
      <alignment horizontal="center" vertical="center" wrapText="1"/>
    </xf>
    <xf numFmtId="14" fontId="18" fillId="0" borderId="29" xfId="0" applyNumberFormat="1" applyFont="1" applyBorder="1" applyAlignment="1">
      <alignment horizontal="center" vertical="center"/>
    </xf>
    <xf numFmtId="164" fontId="16" fillId="0" borderId="29" xfId="0" applyNumberFormat="1" applyFont="1" applyBorder="1" applyAlignment="1">
      <alignment vertical="center"/>
    </xf>
    <xf numFmtId="0" fontId="18" fillId="0" borderId="29" xfId="0" applyFont="1" applyBorder="1" applyAlignment="1">
      <alignment vertical="center"/>
    </xf>
    <xf numFmtId="0" fontId="27" fillId="7" borderId="1" xfId="0" applyFont="1" applyFill="1" applyBorder="1" applyProtection="1">
      <protection locked="0"/>
    </xf>
    <xf numFmtId="2" fontId="27" fillId="7" borderId="1" xfId="0" applyNumberFormat="1" applyFont="1" applyFill="1" applyBorder="1" applyProtection="1">
      <protection locked="0"/>
    </xf>
    <xf numFmtId="0" fontId="27" fillId="0" borderId="0" xfId="0" applyFont="1"/>
    <xf numFmtId="2" fontId="27" fillId="0" borderId="0" xfId="0" applyNumberFormat="1" applyFont="1"/>
    <xf numFmtId="2" fontId="12" fillId="0" borderId="96" xfId="0" applyNumberFormat="1" applyFont="1" applyBorder="1" applyAlignment="1">
      <alignment horizontal="center"/>
    </xf>
    <xf numFmtId="0" fontId="11" fillId="6" borderId="48" xfId="0" applyFont="1" applyFill="1" applyBorder="1" applyAlignment="1">
      <alignment horizontal="center" vertical="center"/>
    </xf>
    <xf numFmtId="0" fontId="36" fillId="21" borderId="54" xfId="3" applyFont="1" applyFill="1" applyBorder="1" applyAlignment="1">
      <alignment horizontal="center" vertical="center"/>
    </xf>
    <xf numFmtId="0" fontId="36" fillId="21" borderId="60" xfId="3" applyFont="1" applyFill="1" applyBorder="1" applyAlignment="1">
      <alignment horizontal="center" vertical="center"/>
    </xf>
    <xf numFmtId="0" fontId="36" fillId="21" borderId="67" xfId="3" applyFont="1" applyFill="1" applyBorder="1" applyAlignment="1">
      <alignment horizontal="center" vertical="center"/>
    </xf>
    <xf numFmtId="0" fontId="36" fillId="21" borderId="55" xfId="3" applyFont="1" applyFill="1" applyBorder="1" applyAlignment="1">
      <alignment horizontal="center" vertical="center"/>
    </xf>
    <xf numFmtId="0" fontId="36" fillId="21" borderId="61" xfId="3" applyFont="1" applyFill="1" applyBorder="1" applyAlignment="1">
      <alignment horizontal="center" vertical="center"/>
    </xf>
    <xf numFmtId="0" fontId="36" fillId="21" borderId="68" xfId="3" applyFont="1" applyFill="1" applyBorder="1" applyAlignment="1">
      <alignment horizontal="center" vertical="center"/>
    </xf>
    <xf numFmtId="0" fontId="36" fillId="21" borderId="56" xfId="3" applyFont="1" applyFill="1" applyBorder="1" applyAlignment="1">
      <alignment horizontal="center" vertical="center" wrapText="1"/>
    </xf>
    <xf numFmtId="0" fontId="36" fillId="21" borderId="42" xfId="0" applyFont="1" applyFill="1" applyBorder="1" applyAlignment="1">
      <alignment horizontal="center" vertical="center" wrapText="1"/>
    </xf>
    <xf numFmtId="0" fontId="36" fillId="21" borderId="69" xfId="0" applyFont="1" applyFill="1" applyBorder="1" applyAlignment="1">
      <alignment horizontal="center" vertical="center" wrapText="1"/>
    </xf>
    <xf numFmtId="0" fontId="38" fillId="22" borderId="1" xfId="3" applyFont="1" applyFill="1" applyBorder="1" applyAlignment="1">
      <alignment horizontal="center" vertical="center"/>
    </xf>
    <xf numFmtId="0" fontId="36" fillId="4" borderId="69" xfId="3" applyFont="1" applyFill="1" applyBorder="1" applyAlignment="1">
      <alignment horizontal="center" vertical="center" wrapText="1"/>
    </xf>
    <xf numFmtId="0" fontId="36" fillId="4" borderId="73" xfId="3" applyFont="1" applyFill="1" applyBorder="1" applyAlignment="1">
      <alignment horizontal="center" vertical="center" wrapText="1"/>
    </xf>
    <xf numFmtId="0" fontId="37" fillId="4" borderId="58" xfId="0" applyFont="1" applyFill="1" applyBorder="1" applyAlignment="1">
      <alignment horizontal="center" vertical="center"/>
    </xf>
    <xf numFmtId="0" fontId="37" fillId="4" borderId="59" xfId="0" applyFont="1" applyFill="1" applyBorder="1" applyAlignment="1">
      <alignment horizontal="center" vertical="center"/>
    </xf>
    <xf numFmtId="0" fontId="36" fillId="25" borderId="69" xfId="3" applyFont="1" applyFill="1" applyBorder="1" applyAlignment="1">
      <alignment horizontal="center" vertical="center" wrapText="1"/>
    </xf>
    <xf numFmtId="0" fontId="36" fillId="25" borderId="73" xfId="3" applyFont="1" applyFill="1" applyBorder="1" applyAlignment="1">
      <alignment horizontal="center" vertical="center" wrapText="1"/>
    </xf>
    <xf numFmtId="0" fontId="36" fillId="4" borderId="74" xfId="3" applyFont="1" applyFill="1" applyBorder="1" applyAlignment="1">
      <alignment horizontal="center" vertical="center" wrapText="1"/>
    </xf>
    <xf numFmtId="17" fontId="27" fillId="0" borderId="1" xfId="4" applyNumberFormat="1" applyFont="1" applyFill="1" applyBorder="1" applyAlignment="1" applyProtection="1">
      <alignment horizontal="center" vertical="center"/>
      <protection locked="0"/>
    </xf>
    <xf numFmtId="17" fontId="27" fillId="0" borderId="1" xfId="4" applyNumberFormat="1" applyFont="1" applyFill="1" applyBorder="1" applyAlignment="1">
      <alignment horizontal="center" vertical="center"/>
    </xf>
    <xf numFmtId="17" fontId="27" fillId="0" borderId="2" xfId="4" applyNumberFormat="1" applyFont="1" applyFill="1" applyBorder="1" applyAlignment="1">
      <alignment horizontal="center" vertical="center"/>
    </xf>
    <xf numFmtId="0" fontId="36" fillId="22" borderId="1" xfId="3" applyFont="1" applyFill="1" applyBorder="1" applyAlignment="1">
      <alignment horizontal="center" vertical="center" wrapText="1"/>
    </xf>
    <xf numFmtId="0" fontId="36" fillId="26" borderId="1" xfId="3" applyFont="1" applyFill="1" applyBorder="1" applyAlignment="1">
      <alignment horizontal="center" vertical="center" wrapText="1"/>
    </xf>
    <xf numFmtId="0" fontId="36" fillId="4" borderId="70" xfId="3" applyFont="1" applyFill="1" applyBorder="1" applyAlignment="1">
      <alignment horizontal="center" vertical="center" wrapText="1"/>
    </xf>
    <xf numFmtId="0" fontId="36" fillId="4" borderId="71" xfId="3" applyFont="1" applyFill="1" applyBorder="1" applyAlignment="1">
      <alignment horizontal="center" vertical="center" wrapText="1"/>
    </xf>
    <xf numFmtId="0" fontId="36" fillId="4" borderId="72" xfId="3" applyFont="1" applyFill="1" applyBorder="1" applyAlignment="1">
      <alignment horizontal="center" vertical="center" wrapText="1"/>
    </xf>
    <xf numFmtId="0" fontId="39" fillId="24" borderId="44" xfId="0" applyFont="1" applyFill="1" applyBorder="1" applyAlignment="1">
      <alignment horizontal="center" vertical="center"/>
    </xf>
    <xf numFmtId="0" fontId="39" fillId="24" borderId="45" xfId="0" applyFont="1" applyFill="1" applyBorder="1" applyAlignment="1">
      <alignment horizontal="center" vertical="center"/>
    </xf>
    <xf numFmtId="0" fontId="39" fillId="24" borderId="46" xfId="0" applyFont="1" applyFill="1" applyBorder="1" applyAlignment="1">
      <alignment horizontal="center" vertical="center"/>
    </xf>
    <xf numFmtId="0" fontId="36" fillId="21" borderId="48" xfId="3" applyFont="1" applyFill="1" applyBorder="1" applyAlignment="1">
      <alignment horizontal="center" vertical="center" wrapText="1"/>
    </xf>
    <xf numFmtId="0" fontId="36" fillId="21" borderId="57" xfId="3" applyFont="1" applyFill="1" applyBorder="1" applyAlignment="1">
      <alignment horizontal="center" vertical="center" wrapText="1"/>
    </xf>
    <xf numFmtId="0" fontId="36" fillId="21" borderId="42" xfId="3" applyFont="1" applyFill="1" applyBorder="1" applyAlignment="1">
      <alignment horizontal="center" vertical="center" wrapText="1"/>
    </xf>
    <xf numFmtId="0" fontId="36" fillId="21" borderId="0" xfId="3" applyFont="1" applyFill="1" applyBorder="1" applyAlignment="1">
      <alignment horizontal="center" vertical="center" wrapText="1"/>
    </xf>
    <xf numFmtId="0" fontId="36" fillId="21" borderId="62" xfId="3" applyFont="1" applyFill="1" applyBorder="1" applyAlignment="1">
      <alignment horizontal="center" vertical="center" wrapText="1"/>
    </xf>
    <xf numFmtId="0" fontId="40" fillId="24" borderId="1" xfId="0" applyFont="1" applyFill="1" applyBorder="1" applyAlignment="1">
      <alignment horizontal="center" vertical="center" wrapText="1"/>
    </xf>
    <xf numFmtId="0" fontId="38" fillId="23" borderId="1" xfId="3" applyFont="1" applyFill="1" applyBorder="1" applyAlignment="1">
      <alignment horizontal="center" vertical="center"/>
    </xf>
    <xf numFmtId="0" fontId="36" fillId="4" borderId="1" xfId="0" applyFont="1" applyFill="1" applyBorder="1" applyAlignment="1">
      <alignment horizontal="center" vertical="center"/>
    </xf>
    <xf numFmtId="0" fontId="36" fillId="25" borderId="63" xfId="0" applyFont="1" applyFill="1" applyBorder="1" applyAlignment="1">
      <alignment horizontal="center" vertical="center"/>
    </xf>
    <xf numFmtId="0" fontId="36" fillId="25" borderId="64" xfId="0" applyFont="1" applyFill="1" applyBorder="1" applyAlignment="1">
      <alignment horizontal="center" vertical="center"/>
    </xf>
    <xf numFmtId="0" fontId="36" fillId="25" borderId="65" xfId="0" applyFont="1" applyFill="1" applyBorder="1" applyAlignment="1">
      <alignment horizontal="center" vertical="center"/>
    </xf>
    <xf numFmtId="0" fontId="36" fillId="25" borderId="43" xfId="0" applyFont="1" applyFill="1" applyBorder="1" applyAlignment="1">
      <alignment horizontal="center" vertical="center"/>
    </xf>
    <xf numFmtId="0" fontId="36" fillId="25" borderId="49" xfId="0" applyFont="1" applyFill="1" applyBorder="1" applyAlignment="1">
      <alignment horizontal="center" vertical="center"/>
    </xf>
    <xf numFmtId="0" fontId="36" fillId="25" borderId="66" xfId="0" applyFont="1" applyFill="1" applyBorder="1" applyAlignment="1">
      <alignment horizontal="center" vertical="center"/>
    </xf>
    <xf numFmtId="0" fontId="36" fillId="4" borderId="63" xfId="0" applyFont="1" applyFill="1" applyBorder="1" applyAlignment="1">
      <alignment horizontal="center" vertical="center" wrapText="1"/>
    </xf>
    <xf numFmtId="0" fontId="36" fillId="4" borderId="64" xfId="0" applyFont="1" applyFill="1" applyBorder="1" applyAlignment="1">
      <alignment horizontal="center" vertical="center" wrapText="1"/>
    </xf>
    <xf numFmtId="0" fontId="36" fillId="4" borderId="42" xfId="0" applyFont="1" applyFill="1" applyBorder="1" applyAlignment="1">
      <alignment horizontal="center" vertical="center" wrapText="1"/>
    </xf>
    <xf numFmtId="0" fontId="36" fillId="4" borderId="0" xfId="0" applyFont="1" applyFill="1" applyBorder="1" applyAlignment="1">
      <alignment horizontal="center" vertical="center" wrapText="1"/>
    </xf>
    <xf numFmtId="0" fontId="36" fillId="22" borderId="1" xfId="3" applyFont="1" applyFill="1" applyBorder="1" applyAlignment="1">
      <alignment horizontal="center" vertical="center"/>
    </xf>
    <xf numFmtId="0" fontId="36" fillId="23" borderId="1" xfId="3" applyFont="1" applyFill="1" applyBorder="1" applyAlignment="1">
      <alignment horizontal="center" vertical="center" wrapText="1"/>
    </xf>
    <xf numFmtId="0" fontId="8" fillId="16" borderId="44" xfId="0" applyFont="1" applyFill="1" applyBorder="1" applyAlignment="1">
      <alignment horizontal="center" vertical="center"/>
    </xf>
    <xf numFmtId="0" fontId="8" fillId="16" borderId="45" xfId="0" applyFont="1" applyFill="1" applyBorder="1" applyAlignment="1">
      <alignment horizontal="center" vertical="center"/>
    </xf>
    <xf numFmtId="0" fontId="8" fillId="16" borderId="46" xfId="0" applyFont="1" applyFill="1" applyBorder="1" applyAlignment="1">
      <alignment horizontal="center" vertical="center"/>
    </xf>
    <xf numFmtId="0" fontId="8" fillId="17" borderId="43" xfId="0" applyFont="1" applyFill="1" applyBorder="1" applyAlignment="1">
      <alignment horizontal="center" vertical="center"/>
    </xf>
    <xf numFmtId="0" fontId="8" fillId="17" borderId="49" xfId="0" applyFont="1" applyFill="1" applyBorder="1" applyAlignment="1">
      <alignment horizontal="center" vertical="center"/>
    </xf>
    <xf numFmtId="0" fontId="18" fillId="10" borderId="23" xfId="1" applyNumberFormat="1" applyFont="1" applyFill="1" applyBorder="1" applyAlignment="1" applyProtection="1">
      <alignment horizontal="left" vertical="top" wrapText="1"/>
      <protection locked="0"/>
    </xf>
    <xf numFmtId="0" fontId="16" fillId="10" borderId="24" xfId="1" applyNumberFormat="1" applyFont="1" applyFill="1" applyBorder="1" applyAlignment="1" applyProtection="1">
      <alignment horizontal="left" vertical="top" wrapText="1"/>
      <protection locked="0"/>
    </xf>
    <xf numFmtId="0" fontId="16" fillId="10" borderId="25" xfId="1" applyNumberFormat="1" applyFont="1" applyFill="1" applyBorder="1" applyAlignment="1" applyProtection="1">
      <alignment horizontal="left" vertical="top" wrapText="1"/>
      <protection locked="0"/>
    </xf>
    <xf numFmtId="0" fontId="17" fillId="8" borderId="19" xfId="0" applyNumberFormat="1" applyFont="1" applyFill="1" applyBorder="1" applyAlignment="1" applyProtection="1">
      <alignment horizontal="center" vertical="center" wrapText="1"/>
      <protection locked="0"/>
    </xf>
    <xf numFmtId="0" fontId="17" fillId="8" borderId="20" xfId="0" applyNumberFormat="1" applyFont="1" applyFill="1" applyBorder="1" applyAlignment="1" applyProtection="1">
      <alignment horizontal="center" vertical="center" wrapText="1"/>
      <protection locked="0"/>
    </xf>
    <xf numFmtId="0" fontId="17" fillId="8" borderId="21" xfId="0" applyNumberFormat="1" applyFont="1" applyFill="1" applyBorder="1" applyAlignment="1" applyProtection="1">
      <alignment horizontal="center" vertical="center" wrapText="1"/>
      <protection locked="0"/>
    </xf>
    <xf numFmtId="14" fontId="18" fillId="0" borderId="19" xfId="0" applyNumberFormat="1" applyFont="1" applyFill="1" applyBorder="1" applyAlignment="1">
      <alignment horizontal="center" vertical="center" wrapText="1"/>
    </xf>
    <xf numFmtId="14" fontId="18" fillId="0" borderId="21" xfId="0" applyNumberFormat="1" applyFont="1" applyFill="1" applyBorder="1" applyAlignment="1">
      <alignment horizontal="center" vertical="center" wrapText="1"/>
    </xf>
    <xf numFmtId="0" fontId="16" fillId="0" borderId="19" xfId="0" applyFont="1" applyFill="1" applyBorder="1" applyAlignment="1">
      <alignment horizontal="center" vertical="center" wrapText="1"/>
    </xf>
    <xf numFmtId="0" fontId="16" fillId="0" borderId="21" xfId="0" applyFont="1" applyFill="1" applyBorder="1" applyAlignment="1">
      <alignment horizontal="center" vertical="center" wrapText="1"/>
    </xf>
    <xf numFmtId="0" fontId="16" fillId="0" borderId="19" xfId="0" applyFont="1" applyFill="1" applyBorder="1" applyAlignment="1">
      <alignment horizontal="left" vertical="center" wrapText="1"/>
    </xf>
    <xf numFmtId="0" fontId="16" fillId="0" borderId="20" xfId="0" applyFont="1" applyFill="1" applyBorder="1" applyAlignment="1">
      <alignment horizontal="left" vertical="center" wrapText="1"/>
    </xf>
    <xf numFmtId="0" fontId="16" fillId="0" borderId="21" xfId="0" applyFont="1" applyFill="1" applyBorder="1" applyAlignment="1">
      <alignment horizontal="left" vertical="center" wrapText="1"/>
    </xf>
    <xf numFmtId="0" fontId="18" fillId="0" borderId="19" xfId="0" applyFont="1" applyFill="1" applyBorder="1" applyAlignment="1">
      <alignment horizontal="left" vertical="center" wrapText="1"/>
    </xf>
    <xf numFmtId="0" fontId="18" fillId="0" borderId="20" xfId="0" applyFont="1" applyFill="1" applyBorder="1" applyAlignment="1">
      <alignment horizontal="left" vertical="center" wrapText="1"/>
    </xf>
    <xf numFmtId="0" fontId="18" fillId="0" borderId="21" xfId="0" applyFont="1" applyFill="1" applyBorder="1" applyAlignment="1">
      <alignment horizontal="left" vertical="center" wrapText="1"/>
    </xf>
    <xf numFmtId="0" fontId="18" fillId="9" borderId="28" xfId="0" applyNumberFormat="1" applyFont="1" applyFill="1" applyBorder="1" applyAlignment="1" applyProtection="1">
      <alignment horizontal="center" vertical="center" wrapText="1"/>
      <protection locked="0"/>
    </xf>
    <xf numFmtId="0" fontId="18" fillId="9" borderId="22" xfId="0" applyNumberFormat="1" applyFont="1" applyFill="1" applyBorder="1" applyAlignment="1" applyProtection="1">
      <alignment horizontal="center" vertical="center" wrapText="1"/>
      <protection locked="0"/>
    </xf>
    <xf numFmtId="0" fontId="21" fillId="6" borderId="19" xfId="0" applyNumberFormat="1" applyFont="1" applyFill="1" applyBorder="1" applyAlignment="1" applyProtection="1">
      <alignment vertical="center" wrapText="1"/>
      <protection locked="0"/>
    </xf>
    <xf numFmtId="0" fontId="21" fillId="6" borderId="20" xfId="0" applyNumberFormat="1" applyFont="1" applyFill="1" applyBorder="1" applyAlignment="1" applyProtection="1">
      <alignment vertical="center" wrapText="1"/>
      <protection locked="0"/>
    </xf>
    <xf numFmtId="0" fontId="21" fillId="6" borderId="21" xfId="0" applyNumberFormat="1" applyFont="1" applyFill="1" applyBorder="1" applyAlignment="1" applyProtection="1">
      <alignment vertical="center" wrapText="1"/>
      <protection locked="0"/>
    </xf>
    <xf numFmtId="0" fontId="26" fillId="0" borderId="19" xfId="0" applyNumberFormat="1" applyFont="1" applyFill="1" applyBorder="1" applyAlignment="1" applyProtection="1">
      <alignment horizontal="center" vertical="center" wrapText="1"/>
      <protection locked="0"/>
    </xf>
    <xf numFmtId="0" fontId="26" fillId="0" borderId="21" xfId="0" applyNumberFormat="1" applyFont="1" applyFill="1" applyBorder="1" applyAlignment="1" applyProtection="1">
      <alignment horizontal="center" vertical="center" wrapText="1"/>
      <protection locked="0"/>
    </xf>
    <xf numFmtId="0" fontId="19" fillId="0" borderId="19" xfId="0" applyNumberFormat="1" applyFont="1" applyFill="1" applyBorder="1" applyAlignment="1" applyProtection="1">
      <alignment horizontal="center" vertical="center" wrapText="1"/>
    </xf>
    <xf numFmtId="0" fontId="19" fillId="0" borderId="20" xfId="0" applyNumberFormat="1" applyFont="1" applyFill="1" applyBorder="1" applyAlignment="1" applyProtection="1">
      <alignment horizontal="center" vertical="center" wrapText="1"/>
    </xf>
    <xf numFmtId="0" fontId="19" fillId="0" borderId="21" xfId="0" applyNumberFormat="1" applyFont="1" applyFill="1" applyBorder="1" applyAlignment="1" applyProtection="1">
      <alignment horizontal="center" vertical="center" wrapText="1"/>
    </xf>
    <xf numFmtId="0" fontId="19" fillId="6" borderId="19" xfId="0" applyNumberFormat="1" applyFont="1" applyFill="1" applyBorder="1" applyAlignment="1" applyProtection="1">
      <alignment horizontal="center" vertical="center" wrapText="1"/>
    </xf>
    <xf numFmtId="0" fontId="19" fillId="6" borderId="20" xfId="0" applyNumberFormat="1" applyFont="1" applyFill="1" applyBorder="1" applyAlignment="1" applyProtection="1">
      <alignment horizontal="center" vertical="center" wrapText="1"/>
    </xf>
    <xf numFmtId="0" fontId="19" fillId="6" borderId="21" xfId="0" applyNumberFormat="1" applyFont="1" applyFill="1" applyBorder="1" applyAlignment="1" applyProtection="1">
      <alignment horizontal="center" vertical="center" wrapText="1"/>
    </xf>
    <xf numFmtId="0" fontId="18" fillId="6" borderId="19" xfId="0" applyNumberFormat="1" applyFont="1" applyFill="1" applyBorder="1" applyAlignment="1" applyProtection="1">
      <alignment vertical="center" wrapText="1"/>
      <protection locked="0"/>
    </xf>
    <xf numFmtId="0" fontId="18" fillId="6" borderId="20" xfId="0" applyNumberFormat="1" applyFont="1" applyFill="1" applyBorder="1" applyAlignment="1" applyProtection="1">
      <alignment vertical="center" wrapText="1"/>
      <protection locked="0"/>
    </xf>
    <xf numFmtId="0" fontId="18" fillId="6" borderId="21" xfId="0" applyNumberFormat="1" applyFont="1" applyFill="1" applyBorder="1" applyAlignment="1" applyProtection="1">
      <alignment vertical="center" wrapText="1"/>
      <protection locked="0"/>
    </xf>
    <xf numFmtId="0" fontId="20" fillId="10" borderId="29" xfId="0" applyNumberFormat="1" applyFont="1" applyFill="1" applyBorder="1" applyAlignment="1" applyProtection="1">
      <alignment horizontal="center" vertical="center" wrapText="1"/>
    </xf>
    <xf numFmtId="0" fontId="20" fillId="10" borderId="19" xfId="0" applyNumberFormat="1" applyFont="1" applyFill="1" applyBorder="1" applyAlignment="1" applyProtection="1">
      <alignment vertical="center" wrapText="1"/>
      <protection locked="0"/>
    </xf>
    <xf numFmtId="0" fontId="20" fillId="10" borderId="20" xfId="0" applyNumberFormat="1" applyFont="1" applyFill="1" applyBorder="1" applyAlignment="1" applyProtection="1">
      <alignment vertical="center" wrapText="1"/>
      <protection locked="0"/>
    </xf>
    <xf numFmtId="0" fontId="20" fillId="10" borderId="21" xfId="0" applyNumberFormat="1" applyFont="1" applyFill="1" applyBorder="1" applyAlignment="1" applyProtection="1">
      <alignment vertical="center" wrapText="1"/>
      <protection locked="0"/>
    </xf>
    <xf numFmtId="0" fontId="21" fillId="9" borderId="19" xfId="0" applyNumberFormat="1" applyFont="1" applyFill="1" applyBorder="1" applyAlignment="1" applyProtection="1">
      <alignment vertical="center" wrapText="1"/>
      <protection locked="0"/>
    </xf>
    <xf numFmtId="0" fontId="21" fillId="9" borderId="20" xfId="0" applyNumberFormat="1" applyFont="1" applyFill="1" applyBorder="1" applyAlignment="1" applyProtection="1">
      <alignment vertical="center" wrapText="1"/>
      <protection locked="0"/>
    </xf>
    <xf numFmtId="0" fontId="21" fillId="9" borderId="21" xfId="0" applyNumberFormat="1" applyFont="1" applyFill="1" applyBorder="1" applyAlignment="1" applyProtection="1">
      <alignment vertical="center" wrapText="1"/>
      <protection locked="0"/>
    </xf>
    <xf numFmtId="0" fontId="25" fillId="9" borderId="19" xfId="0" applyNumberFormat="1" applyFont="1" applyFill="1" applyBorder="1" applyAlignment="1" applyProtection="1">
      <alignment horizontal="center" vertical="center" wrapText="1"/>
      <protection locked="0"/>
    </xf>
    <xf numFmtId="0" fontId="25" fillId="9" borderId="21" xfId="0" applyNumberFormat="1" applyFont="1" applyFill="1" applyBorder="1" applyAlignment="1" applyProtection="1">
      <alignment horizontal="center" vertical="center" wrapText="1"/>
      <protection locked="0"/>
    </xf>
    <xf numFmtId="0" fontId="18" fillId="9" borderId="19" xfId="0" applyNumberFormat="1" applyFont="1" applyFill="1" applyBorder="1" applyAlignment="1" applyProtection="1">
      <alignment horizontal="center" vertical="center" wrapText="1"/>
      <protection locked="0"/>
    </xf>
    <xf numFmtId="0" fontId="18" fillId="9" borderId="20" xfId="0" applyNumberFormat="1" applyFont="1" applyFill="1" applyBorder="1" applyAlignment="1" applyProtection="1">
      <alignment horizontal="center" vertical="center" wrapText="1"/>
      <protection locked="0"/>
    </xf>
    <xf numFmtId="0" fontId="18" fillId="9" borderId="21" xfId="0" applyNumberFormat="1" applyFont="1" applyFill="1" applyBorder="1" applyAlignment="1" applyProtection="1">
      <alignment horizontal="center" vertical="center" wrapText="1"/>
      <protection locked="0"/>
    </xf>
    <xf numFmtId="0" fontId="21" fillId="9" borderId="19" xfId="0" applyNumberFormat="1" applyFont="1" applyFill="1" applyBorder="1" applyAlignment="1" applyProtection="1">
      <alignment horizontal="center" vertical="center" wrapText="1"/>
      <protection locked="0"/>
    </xf>
    <xf numFmtId="0" fontId="21" fillId="9" borderId="20" xfId="0" applyNumberFormat="1" applyFont="1" applyFill="1" applyBorder="1" applyAlignment="1" applyProtection="1">
      <alignment horizontal="center" vertical="center" wrapText="1"/>
      <protection locked="0"/>
    </xf>
    <xf numFmtId="0" fontId="21" fillId="9" borderId="21" xfId="0" applyNumberFormat="1" applyFont="1" applyFill="1" applyBorder="1" applyAlignment="1" applyProtection="1">
      <alignment horizontal="center" vertical="center" wrapText="1"/>
      <protection locked="0"/>
    </xf>
    <xf numFmtId="0" fontId="25" fillId="0" borderId="19" xfId="0" applyNumberFormat="1" applyFont="1" applyFill="1" applyBorder="1" applyAlignment="1" applyProtection="1">
      <alignment horizontal="center" vertical="center" wrapText="1"/>
      <protection locked="0"/>
    </xf>
    <xf numFmtId="0" fontId="25" fillId="0" borderId="21" xfId="0" applyNumberFormat="1" applyFont="1" applyFill="1" applyBorder="1" applyAlignment="1" applyProtection="1">
      <alignment horizontal="center" vertical="center" wrapText="1"/>
      <protection locked="0"/>
    </xf>
    <xf numFmtId="0" fontId="16" fillId="10" borderId="19" xfId="0" applyNumberFormat="1" applyFont="1" applyFill="1" applyBorder="1" applyAlignment="1" applyProtection="1">
      <alignment horizontal="center" vertical="center" wrapText="1"/>
    </xf>
    <xf numFmtId="0" fontId="16" fillId="10" borderId="20" xfId="0" applyNumberFormat="1" applyFont="1" applyFill="1" applyBorder="1" applyAlignment="1" applyProtection="1">
      <alignment horizontal="center" vertical="center" wrapText="1"/>
    </xf>
    <xf numFmtId="0" fontId="16" fillId="10" borderId="21" xfId="0" applyNumberFormat="1" applyFont="1" applyFill="1" applyBorder="1" applyAlignment="1" applyProtection="1">
      <alignment horizontal="center" vertical="center" wrapText="1"/>
    </xf>
    <xf numFmtId="0" fontId="18" fillId="10" borderId="19" xfId="0" applyNumberFormat="1" applyFont="1" applyFill="1" applyBorder="1" applyAlignment="1" applyProtection="1">
      <alignment horizontal="center" vertical="center" wrapText="1"/>
    </xf>
    <xf numFmtId="0" fontId="18" fillId="10" borderId="20" xfId="0" applyNumberFormat="1" applyFont="1" applyFill="1" applyBorder="1" applyAlignment="1" applyProtection="1">
      <alignment horizontal="center" vertical="center" wrapText="1"/>
    </xf>
    <xf numFmtId="0" fontId="20" fillId="0" borderId="29" xfId="0" applyNumberFormat="1" applyFont="1" applyFill="1" applyBorder="1" applyAlignment="1" applyProtection="1">
      <alignment horizontal="center" vertical="center" wrapText="1"/>
    </xf>
    <xf numFmtId="0" fontId="16" fillId="6" borderId="29" xfId="0" applyNumberFormat="1" applyFont="1" applyFill="1" applyBorder="1" applyAlignment="1" applyProtection="1">
      <alignment horizontal="center" vertical="center" wrapText="1"/>
      <protection locked="0"/>
    </xf>
    <xf numFmtId="0" fontId="25" fillId="0" borderId="29" xfId="0" applyNumberFormat="1" applyFont="1" applyFill="1" applyBorder="1" applyAlignment="1" applyProtection="1">
      <alignment horizontal="center" vertical="center" wrapText="1"/>
      <protection locked="0"/>
    </xf>
    <xf numFmtId="0" fontId="20" fillId="10" borderId="19" xfId="0" applyNumberFormat="1" applyFont="1" applyFill="1" applyBorder="1" applyAlignment="1" applyProtection="1">
      <alignment horizontal="center" vertical="center" wrapText="1"/>
    </xf>
    <xf numFmtId="0" fontId="20" fillId="10" borderId="20" xfId="0" applyNumberFormat="1" applyFont="1" applyFill="1" applyBorder="1" applyAlignment="1" applyProtection="1">
      <alignment horizontal="center" vertical="center" wrapText="1"/>
    </xf>
    <xf numFmtId="0" fontId="20" fillId="10" borderId="21" xfId="0" applyNumberFormat="1" applyFont="1" applyFill="1" applyBorder="1" applyAlignment="1" applyProtection="1">
      <alignment horizontal="center" vertical="center" wrapText="1"/>
    </xf>
    <xf numFmtId="0" fontId="19" fillId="10" borderId="19" xfId="0" applyNumberFormat="1" applyFont="1" applyFill="1" applyBorder="1" applyAlignment="1" applyProtection="1">
      <alignment horizontal="center" vertical="center" wrapText="1"/>
    </xf>
    <xf numFmtId="0" fontId="19" fillId="10" borderId="20" xfId="0" applyNumberFormat="1" applyFont="1" applyFill="1" applyBorder="1" applyAlignment="1" applyProtection="1">
      <alignment horizontal="center" vertical="center" wrapText="1"/>
    </xf>
    <xf numFmtId="0" fontId="21" fillId="0" borderId="29" xfId="0" applyNumberFormat="1" applyFont="1" applyFill="1" applyBorder="1" applyAlignment="1" applyProtection="1">
      <alignment horizontal="center" vertical="center" wrapText="1"/>
    </xf>
    <xf numFmtId="0" fontId="25" fillId="6" borderId="19" xfId="0" applyNumberFormat="1" applyFont="1" applyFill="1" applyBorder="1" applyAlignment="1" applyProtection="1">
      <alignment horizontal="center" vertical="center" wrapText="1"/>
      <protection locked="0"/>
    </xf>
    <xf numFmtId="0" fontId="25" fillId="6" borderId="21" xfId="0" applyNumberFormat="1" applyFont="1" applyFill="1" applyBorder="1" applyAlignment="1" applyProtection="1">
      <alignment horizontal="center" vertical="center" wrapText="1"/>
      <protection locked="0"/>
    </xf>
    <xf numFmtId="0" fontId="18" fillId="9" borderId="29" xfId="0" applyNumberFormat="1" applyFont="1" applyFill="1" applyBorder="1" applyAlignment="1" applyProtection="1">
      <alignment horizontal="center" vertical="center" wrapText="1"/>
      <protection locked="0"/>
    </xf>
    <xf numFmtId="0" fontId="17" fillId="8" borderId="19" xfId="0" applyNumberFormat="1" applyFont="1" applyFill="1" applyBorder="1" applyAlignment="1" applyProtection="1">
      <alignment vertical="center" wrapText="1"/>
      <protection locked="0"/>
    </xf>
    <xf numFmtId="0" fontId="17" fillId="8" borderId="20" xfId="0" applyNumberFormat="1" applyFont="1" applyFill="1" applyBorder="1" applyAlignment="1" applyProtection="1">
      <alignment vertical="center" wrapText="1"/>
      <protection locked="0"/>
    </xf>
    <xf numFmtId="0" fontId="17" fillId="8" borderId="21" xfId="0" applyNumberFormat="1" applyFont="1" applyFill="1" applyBorder="1" applyAlignment="1" applyProtection="1">
      <alignment vertical="center" wrapText="1"/>
      <protection locked="0"/>
    </xf>
    <xf numFmtId="0" fontId="18" fillId="0" borderId="29" xfId="0" applyNumberFormat="1" applyFont="1" applyFill="1" applyBorder="1" applyAlignment="1" applyProtection="1">
      <alignment horizontal="center" vertical="center" wrapText="1"/>
      <protection locked="0"/>
    </xf>
    <xf numFmtId="0" fontId="18" fillId="9" borderId="23" xfId="0" applyNumberFormat="1" applyFont="1" applyFill="1" applyBorder="1" applyAlignment="1" applyProtection="1">
      <alignment horizontal="center" vertical="center" wrapText="1"/>
      <protection locked="0"/>
    </xf>
    <xf numFmtId="0" fontId="18" fillId="9" borderId="25" xfId="0" applyNumberFormat="1" applyFont="1" applyFill="1" applyBorder="1" applyAlignment="1" applyProtection="1">
      <alignment horizontal="center" vertical="center" wrapText="1"/>
      <protection locked="0"/>
    </xf>
    <xf numFmtId="0" fontId="18" fillId="9" borderId="16" xfId="0" applyNumberFormat="1" applyFont="1" applyFill="1" applyBorder="1" applyAlignment="1" applyProtection="1">
      <alignment horizontal="center" vertical="center" wrapText="1"/>
      <protection locked="0"/>
    </xf>
    <xf numFmtId="0" fontId="18" fillId="9" borderId="18" xfId="0" applyNumberFormat="1" applyFont="1" applyFill="1" applyBorder="1" applyAlignment="1" applyProtection="1">
      <alignment horizontal="center" vertical="center" wrapText="1"/>
      <protection locked="0"/>
    </xf>
    <xf numFmtId="167" fontId="18" fillId="9" borderId="29" xfId="0" applyNumberFormat="1" applyFont="1" applyFill="1" applyBorder="1" applyAlignment="1" applyProtection="1">
      <alignment horizontal="center" vertical="center" wrapText="1"/>
      <protection locked="0"/>
    </xf>
    <xf numFmtId="0" fontId="25" fillId="6" borderId="29" xfId="0" applyNumberFormat="1" applyFont="1" applyFill="1" applyBorder="1" applyAlignment="1" applyProtection="1">
      <alignment horizontal="center" vertical="center" wrapText="1"/>
      <protection locked="0"/>
    </xf>
    <xf numFmtId="2" fontId="16" fillId="0" borderId="19" xfId="0" applyNumberFormat="1" applyFont="1" applyFill="1" applyBorder="1" applyAlignment="1" applyProtection="1">
      <alignment horizontal="center" vertical="center" wrapText="1"/>
      <protection locked="0"/>
    </xf>
    <xf numFmtId="2" fontId="16" fillId="0" borderId="21" xfId="0" applyNumberFormat="1" applyFont="1" applyFill="1" applyBorder="1" applyAlignment="1" applyProtection="1">
      <alignment horizontal="center" vertical="center" wrapText="1"/>
      <protection locked="0"/>
    </xf>
    <xf numFmtId="167" fontId="18" fillId="9" borderId="19" xfId="0" applyNumberFormat="1" applyFont="1" applyFill="1" applyBorder="1" applyAlignment="1" applyProtection="1">
      <alignment horizontal="center" vertical="center" wrapText="1"/>
      <protection locked="0"/>
    </xf>
    <xf numFmtId="0" fontId="5" fillId="0" borderId="23" xfId="0" applyNumberFormat="1" applyFont="1" applyBorder="1" applyAlignment="1" applyProtection="1">
      <alignment horizontal="center"/>
      <protection locked="0"/>
    </xf>
    <xf numFmtId="0" fontId="5" fillId="0" borderId="24" xfId="0" applyNumberFormat="1" applyFont="1" applyBorder="1" applyAlignment="1" applyProtection="1">
      <alignment horizontal="center"/>
      <protection locked="0"/>
    </xf>
    <xf numFmtId="0" fontId="5" fillId="0" borderId="25" xfId="0" applyNumberFormat="1" applyFont="1" applyBorder="1" applyAlignment="1" applyProtection="1">
      <alignment horizontal="center"/>
      <protection locked="0"/>
    </xf>
    <xf numFmtId="0" fontId="5" fillId="0" borderId="26" xfId="0" applyNumberFormat="1" applyFont="1" applyBorder="1" applyAlignment="1" applyProtection="1">
      <alignment horizontal="center"/>
      <protection locked="0"/>
    </xf>
    <xf numFmtId="0" fontId="5" fillId="0" borderId="0" xfId="0" applyNumberFormat="1" applyFont="1" applyBorder="1" applyAlignment="1" applyProtection="1">
      <alignment horizontal="center"/>
      <protection locked="0"/>
    </xf>
    <xf numFmtId="0" fontId="5" fillId="0" borderId="27" xfId="0" applyNumberFormat="1" applyFont="1" applyBorder="1" applyAlignment="1" applyProtection="1">
      <alignment horizontal="center"/>
      <protection locked="0"/>
    </xf>
    <xf numFmtId="0" fontId="5" fillId="0" borderId="16" xfId="0" applyNumberFormat="1" applyFont="1" applyBorder="1" applyAlignment="1" applyProtection="1">
      <alignment horizontal="center"/>
      <protection locked="0"/>
    </xf>
    <xf numFmtId="0" fontId="5" fillId="0" borderId="17" xfId="0" applyNumberFormat="1" applyFont="1" applyBorder="1" applyAlignment="1" applyProtection="1">
      <alignment horizontal="center"/>
      <protection locked="0"/>
    </xf>
    <xf numFmtId="0" fontId="5" fillId="0" borderId="18" xfId="0" applyNumberFormat="1" applyFont="1" applyBorder="1" applyAlignment="1" applyProtection="1">
      <alignment horizontal="center"/>
      <protection locked="0"/>
    </xf>
    <xf numFmtId="0" fontId="17" fillId="8" borderId="16" xfId="0" applyNumberFormat="1" applyFont="1" applyFill="1" applyBorder="1" applyAlignment="1" applyProtection="1">
      <alignment horizontal="center" vertical="center" wrapText="1"/>
      <protection locked="0"/>
    </xf>
    <xf numFmtId="0" fontId="17" fillId="8" borderId="17" xfId="0" applyNumberFormat="1" applyFont="1" applyFill="1" applyBorder="1" applyAlignment="1" applyProtection="1">
      <alignment horizontal="center" vertical="center" wrapText="1"/>
      <protection locked="0"/>
    </xf>
    <xf numFmtId="0" fontId="17" fillId="8" borderId="18" xfId="0" applyNumberFormat="1" applyFont="1" applyFill="1" applyBorder="1" applyAlignment="1" applyProtection="1">
      <alignment horizontal="center" vertical="center" wrapText="1"/>
      <protection locked="0"/>
    </xf>
    <xf numFmtId="0" fontId="18" fillId="10" borderId="19" xfId="0" applyNumberFormat="1" applyFont="1" applyFill="1" applyBorder="1" applyAlignment="1" applyProtection="1">
      <alignment horizontal="left" vertical="top" wrapText="1"/>
      <protection locked="0"/>
    </xf>
    <xf numFmtId="0" fontId="16" fillId="10" borderId="20" xfId="0" applyNumberFormat="1" applyFont="1" applyFill="1" applyBorder="1" applyAlignment="1" applyProtection="1">
      <alignment horizontal="left" vertical="top" wrapText="1"/>
      <protection locked="0"/>
    </xf>
    <xf numFmtId="0" fontId="16" fillId="10" borderId="21" xfId="0" applyNumberFormat="1" applyFont="1" applyFill="1" applyBorder="1" applyAlignment="1" applyProtection="1">
      <alignment horizontal="left" vertical="top" wrapText="1"/>
      <protection locked="0"/>
    </xf>
    <xf numFmtId="0" fontId="16" fillId="10" borderId="19" xfId="0" applyNumberFormat="1" applyFont="1" applyFill="1" applyBorder="1" applyAlignment="1" applyProtection="1">
      <alignment horizontal="left" vertical="center" wrapText="1"/>
      <protection locked="0"/>
    </xf>
    <xf numFmtId="0" fontId="16" fillId="10" borderId="20" xfId="0" applyNumberFormat="1" applyFont="1" applyFill="1" applyBorder="1" applyAlignment="1" applyProtection="1">
      <alignment horizontal="left" vertical="center" wrapText="1"/>
      <protection locked="0"/>
    </xf>
    <xf numFmtId="0" fontId="16" fillId="10" borderId="21" xfId="0" applyNumberFormat="1" applyFont="1" applyFill="1" applyBorder="1" applyAlignment="1" applyProtection="1">
      <alignment horizontal="left" vertical="center" wrapText="1"/>
      <protection locked="0"/>
    </xf>
    <xf numFmtId="0" fontId="18" fillId="6" borderId="29" xfId="0" applyNumberFormat="1" applyFont="1" applyFill="1" applyBorder="1" applyAlignment="1" applyProtection="1">
      <alignment horizontal="left" vertical="center" wrapText="1"/>
      <protection locked="0"/>
    </xf>
    <xf numFmtId="0" fontId="19" fillId="10" borderId="19" xfId="0" applyNumberFormat="1" applyFont="1" applyFill="1" applyBorder="1" applyAlignment="1" applyProtection="1">
      <alignment vertical="center" wrapText="1"/>
      <protection locked="0"/>
    </xf>
    <xf numFmtId="0" fontId="19" fillId="10" borderId="20" xfId="0" applyNumberFormat="1" applyFont="1" applyFill="1" applyBorder="1" applyAlignment="1" applyProtection="1">
      <alignment vertical="center" wrapText="1"/>
      <protection locked="0"/>
    </xf>
    <xf numFmtId="0" fontId="19" fillId="10" borderId="21" xfId="0" applyNumberFormat="1" applyFont="1" applyFill="1" applyBorder="1" applyAlignment="1" applyProtection="1">
      <alignment vertical="center" wrapText="1"/>
      <protection locked="0"/>
    </xf>
    <xf numFmtId="2" fontId="22" fillId="6" borderId="19" xfId="0" applyNumberFormat="1" applyFont="1" applyFill="1" applyBorder="1" applyAlignment="1" applyProtection="1">
      <alignment horizontal="center" vertical="center" wrapText="1"/>
    </xf>
    <xf numFmtId="2" fontId="22" fillId="6" borderId="20" xfId="0" applyNumberFormat="1" applyFont="1" applyFill="1" applyBorder="1" applyAlignment="1" applyProtection="1">
      <alignment horizontal="center" vertical="center" wrapText="1"/>
    </xf>
    <xf numFmtId="2" fontId="16" fillId="0" borderId="19" xfId="0" applyNumberFormat="1" applyFont="1" applyBorder="1" applyAlignment="1" applyProtection="1">
      <alignment horizontal="center" vertical="center" wrapText="1"/>
      <protection locked="0"/>
    </xf>
    <xf numFmtId="2" fontId="16" fillId="0" borderId="21" xfId="0" applyNumberFormat="1" applyFont="1" applyBorder="1" applyAlignment="1" applyProtection="1">
      <alignment horizontal="center" vertical="center" wrapText="1"/>
      <protection locked="0"/>
    </xf>
    <xf numFmtId="2" fontId="16" fillId="10" borderId="19" xfId="0" applyNumberFormat="1" applyFont="1" applyFill="1" applyBorder="1" applyAlignment="1" applyProtection="1">
      <alignment horizontal="center" vertical="center" wrapText="1"/>
      <protection locked="0"/>
    </xf>
    <xf numFmtId="2" fontId="16" fillId="10" borderId="20" xfId="0" applyNumberFormat="1" applyFont="1" applyFill="1" applyBorder="1" applyAlignment="1" applyProtection="1">
      <alignment horizontal="center" vertical="center" wrapText="1"/>
      <protection locked="0"/>
    </xf>
    <xf numFmtId="2" fontId="16" fillId="10" borderId="21" xfId="0" applyNumberFormat="1" applyFont="1" applyFill="1" applyBorder="1" applyAlignment="1" applyProtection="1">
      <alignment horizontal="center" vertical="center" wrapText="1"/>
      <protection locked="0"/>
    </xf>
    <xf numFmtId="2" fontId="22" fillId="6" borderId="21" xfId="0" applyNumberFormat="1" applyFont="1" applyFill="1" applyBorder="1" applyAlignment="1" applyProtection="1">
      <alignment horizontal="center" vertical="center" wrapText="1"/>
    </xf>
    <xf numFmtId="0" fontId="23" fillId="0" borderId="34" xfId="0" applyNumberFormat="1" applyFont="1" applyBorder="1" applyAlignment="1" applyProtection="1">
      <alignment horizontal="center" vertical="center"/>
      <protection locked="0"/>
    </xf>
    <xf numFmtId="0" fontId="24" fillId="0" borderId="11" xfId="0" applyNumberFormat="1" applyFont="1" applyBorder="1" applyAlignment="1" applyProtection="1">
      <alignment horizontal="center" vertical="center"/>
      <protection locked="0"/>
    </xf>
    <xf numFmtId="0" fontId="24" fillId="0" borderId="35" xfId="0" applyNumberFormat="1" applyFont="1" applyBorder="1" applyAlignment="1" applyProtection="1">
      <alignment horizontal="center" vertical="center"/>
      <protection locked="0"/>
    </xf>
    <xf numFmtId="0" fontId="24" fillId="0" borderId="36" xfId="0" applyNumberFormat="1" applyFont="1" applyBorder="1" applyAlignment="1" applyProtection="1">
      <alignment horizontal="center" vertical="center"/>
      <protection locked="0"/>
    </xf>
    <xf numFmtId="0" fontId="24" fillId="0" borderId="0" xfId="0" applyNumberFormat="1" applyFont="1" applyBorder="1" applyAlignment="1" applyProtection="1">
      <alignment horizontal="center" vertical="center"/>
      <protection locked="0"/>
    </xf>
    <xf numFmtId="0" fontId="24" fillId="0" borderId="37" xfId="0" applyNumberFormat="1" applyFont="1" applyBorder="1" applyAlignment="1" applyProtection="1">
      <alignment horizontal="center" vertical="center"/>
      <protection locked="0"/>
    </xf>
    <xf numFmtId="0" fontId="46" fillId="0" borderId="36" xfId="0" applyNumberFormat="1" applyFont="1" applyBorder="1" applyAlignment="1" applyProtection="1">
      <alignment horizontal="center" vertical="center"/>
      <protection locked="0"/>
    </xf>
    <xf numFmtId="0" fontId="46" fillId="0" borderId="0" xfId="0" applyNumberFormat="1" applyFont="1" applyBorder="1" applyAlignment="1" applyProtection="1">
      <alignment horizontal="center" vertical="center"/>
      <protection locked="0"/>
    </xf>
    <xf numFmtId="0" fontId="46" fillId="0" borderId="37" xfId="0" applyNumberFormat="1" applyFont="1" applyBorder="1" applyAlignment="1" applyProtection="1">
      <alignment horizontal="center" vertical="center"/>
      <protection locked="0"/>
    </xf>
    <xf numFmtId="0" fontId="46" fillId="0" borderId="38" xfId="0" applyNumberFormat="1" applyFont="1" applyBorder="1" applyAlignment="1" applyProtection="1">
      <alignment horizontal="center" vertical="center"/>
      <protection locked="0"/>
    </xf>
    <xf numFmtId="0" fontId="46" fillId="0" borderId="6" xfId="0" applyNumberFormat="1" applyFont="1" applyBorder="1" applyAlignment="1" applyProtection="1">
      <alignment horizontal="center" vertical="center"/>
      <protection locked="0"/>
    </xf>
    <xf numFmtId="0" fontId="46" fillId="0" borderId="39" xfId="0" applyNumberFormat="1" applyFont="1" applyBorder="1" applyAlignment="1" applyProtection="1">
      <alignment horizontal="center" vertical="center"/>
      <protection locked="0"/>
    </xf>
    <xf numFmtId="0" fontId="17" fillId="8" borderId="7" xfId="0" applyNumberFormat="1" applyFont="1" applyFill="1" applyBorder="1" applyAlignment="1" applyProtection="1">
      <alignment horizontal="center" vertical="center" wrapText="1"/>
      <protection locked="0"/>
    </xf>
    <xf numFmtId="0" fontId="17" fillId="8" borderId="8" xfId="0" applyNumberFormat="1" applyFont="1" applyFill="1" applyBorder="1" applyAlignment="1" applyProtection="1">
      <alignment horizontal="center" vertical="center" wrapText="1"/>
      <protection locked="0"/>
    </xf>
    <xf numFmtId="0" fontId="17" fillId="8" borderId="9" xfId="0" applyNumberFormat="1" applyFont="1" applyFill="1" applyBorder="1" applyAlignment="1" applyProtection="1">
      <alignment horizontal="center" vertical="center" wrapText="1"/>
      <protection locked="0"/>
    </xf>
    <xf numFmtId="0" fontId="18" fillId="9" borderId="10" xfId="0" applyNumberFormat="1" applyFont="1" applyFill="1" applyBorder="1" applyAlignment="1" applyProtection="1">
      <alignment horizontal="center" vertical="center" wrapText="1"/>
      <protection locked="0"/>
    </xf>
    <xf numFmtId="0" fontId="18" fillId="9" borderId="11" xfId="0" applyNumberFormat="1" applyFont="1" applyFill="1" applyBorder="1" applyAlignment="1" applyProtection="1">
      <alignment horizontal="center" vertical="center" wrapText="1"/>
      <protection locked="0"/>
    </xf>
    <xf numFmtId="0" fontId="18" fillId="9" borderId="12" xfId="0" applyNumberFormat="1" applyFont="1" applyFill="1" applyBorder="1" applyAlignment="1" applyProtection="1">
      <alignment horizontal="center" vertical="center" wrapText="1"/>
      <protection locked="0"/>
    </xf>
    <xf numFmtId="0" fontId="18" fillId="9" borderId="17" xfId="0" applyNumberFormat="1" applyFont="1" applyFill="1" applyBorder="1" applyAlignment="1" applyProtection="1">
      <alignment horizontal="center" vertical="center" wrapText="1"/>
      <protection locked="0"/>
    </xf>
    <xf numFmtId="167" fontId="18" fillId="9" borderId="20" xfId="0" applyNumberFormat="1" applyFont="1" applyFill="1" applyBorder="1" applyAlignment="1" applyProtection="1">
      <alignment horizontal="center" vertical="center" wrapText="1"/>
      <protection locked="0"/>
    </xf>
    <xf numFmtId="167" fontId="18" fillId="9" borderId="21" xfId="0" applyNumberFormat="1" applyFont="1" applyFill="1" applyBorder="1" applyAlignment="1" applyProtection="1">
      <alignment horizontal="center" vertical="center" wrapText="1"/>
      <protection locked="0"/>
    </xf>
    <xf numFmtId="0" fontId="18" fillId="9" borderId="94" xfId="0" applyNumberFormat="1" applyFont="1" applyFill="1" applyBorder="1" applyAlignment="1" applyProtection="1">
      <alignment horizontal="center" vertical="center" wrapText="1"/>
      <protection locked="0"/>
    </xf>
    <xf numFmtId="0" fontId="18" fillId="9" borderId="13" xfId="0" applyNumberFormat="1" applyFont="1" applyFill="1" applyBorder="1" applyAlignment="1" applyProtection="1">
      <alignment horizontal="center" vertical="center" wrapText="1"/>
      <protection locked="0"/>
    </xf>
    <xf numFmtId="0" fontId="18" fillId="9" borderId="14" xfId="0" applyNumberFormat="1" applyFont="1" applyFill="1" applyBorder="1" applyAlignment="1" applyProtection="1">
      <alignment horizontal="center" vertical="center" wrapText="1"/>
      <protection locked="0"/>
    </xf>
    <xf numFmtId="0" fontId="18" fillId="9" borderId="15" xfId="0" applyNumberFormat="1" applyFont="1" applyFill="1" applyBorder="1" applyAlignment="1" applyProtection="1">
      <alignment horizontal="center" vertical="center" wrapText="1"/>
      <protection locked="0"/>
    </xf>
    <xf numFmtId="0" fontId="19" fillId="0" borderId="19" xfId="0" applyNumberFormat="1" applyFont="1" applyFill="1" applyBorder="1" applyAlignment="1" applyProtection="1">
      <alignment vertical="center" wrapText="1"/>
      <protection locked="0"/>
    </xf>
    <xf numFmtId="0" fontId="19" fillId="0" borderId="20" xfId="0" applyNumberFormat="1" applyFont="1" applyFill="1" applyBorder="1" applyAlignment="1" applyProtection="1">
      <alignment vertical="center" wrapText="1"/>
      <protection locked="0"/>
    </xf>
    <xf numFmtId="0" fontId="19" fillId="0" borderId="21" xfId="0" applyNumberFormat="1" applyFont="1" applyFill="1" applyBorder="1" applyAlignment="1" applyProtection="1">
      <alignment vertical="center" wrapText="1"/>
      <protection locked="0"/>
    </xf>
    <xf numFmtId="4" fontId="22" fillId="0" borderId="20" xfId="0" applyNumberFormat="1" applyFont="1" applyFill="1" applyBorder="1" applyAlignment="1" applyProtection="1">
      <alignment horizontal="center" vertical="center" wrapText="1"/>
      <protection locked="0"/>
    </xf>
    <xf numFmtId="4" fontId="19" fillId="0" borderId="20" xfId="0" applyNumberFormat="1" applyFont="1" applyFill="1" applyBorder="1" applyAlignment="1" applyProtection="1">
      <alignment horizontal="center" vertical="center" wrapText="1"/>
      <protection locked="0"/>
    </xf>
    <xf numFmtId="4" fontId="19" fillId="0" borderId="21" xfId="0" applyNumberFormat="1" applyFont="1" applyFill="1" applyBorder="1" applyAlignment="1" applyProtection="1">
      <alignment horizontal="center" vertical="center" wrapText="1"/>
      <protection locked="0"/>
    </xf>
    <xf numFmtId="0" fontId="18" fillId="9" borderId="26" xfId="0" applyNumberFormat="1" applyFont="1" applyFill="1" applyBorder="1" applyAlignment="1" applyProtection="1">
      <alignment horizontal="center" vertical="center" wrapText="1"/>
      <protection locked="0"/>
    </xf>
    <xf numFmtId="0" fontId="18" fillId="9" borderId="0" xfId="0" applyNumberFormat="1" applyFont="1" applyFill="1" applyAlignment="1" applyProtection="1">
      <alignment horizontal="center" vertical="center" wrapText="1"/>
      <protection locked="0"/>
    </xf>
    <xf numFmtId="0" fontId="18" fillId="9" borderId="27" xfId="0" applyNumberFormat="1" applyFont="1" applyFill="1" applyBorder="1" applyAlignment="1" applyProtection="1">
      <alignment horizontal="center" vertical="center" wrapText="1"/>
      <protection locked="0"/>
    </xf>
    <xf numFmtId="2" fontId="25" fillId="10" borderId="82" xfId="0" applyNumberFormat="1" applyFont="1" applyFill="1" applyBorder="1" applyAlignment="1" applyProtection="1">
      <alignment horizontal="center" vertical="center" wrapText="1"/>
      <protection locked="0"/>
    </xf>
    <xf numFmtId="2" fontId="25" fillId="10" borderId="83" xfId="0" applyNumberFormat="1" applyFont="1" applyFill="1" applyBorder="1" applyAlignment="1" applyProtection="1">
      <alignment horizontal="center" vertical="center" wrapText="1"/>
      <protection locked="0"/>
    </xf>
    <xf numFmtId="0" fontId="18" fillId="10" borderId="81" xfId="0" applyNumberFormat="1" applyFont="1" applyFill="1" applyBorder="1" applyAlignment="1" applyProtection="1">
      <alignment horizontal="center" vertical="center" wrapText="1"/>
      <protection locked="0"/>
    </xf>
    <xf numFmtId="0" fontId="18" fillId="10" borderId="82" xfId="0" applyNumberFormat="1" applyFont="1" applyFill="1" applyBorder="1" applyAlignment="1" applyProtection="1">
      <alignment horizontal="center" vertical="center" wrapText="1"/>
      <protection locked="0"/>
    </xf>
    <xf numFmtId="2" fontId="16" fillId="0" borderId="20" xfId="0" applyNumberFormat="1" applyFont="1" applyFill="1" applyBorder="1" applyAlignment="1" applyProtection="1">
      <alignment horizontal="center" vertical="center" wrapText="1"/>
      <protection locked="0"/>
    </xf>
    <xf numFmtId="0" fontId="17" fillId="8" borderId="23" xfId="0" applyNumberFormat="1" applyFont="1" applyFill="1" applyBorder="1" applyAlignment="1" applyProtection="1">
      <alignment horizontal="center" vertical="center" wrapText="1"/>
      <protection locked="0"/>
    </xf>
    <xf numFmtId="0" fontId="17" fillId="8" borderId="24" xfId="0" applyNumberFormat="1" applyFont="1" applyFill="1" applyBorder="1" applyAlignment="1" applyProtection="1">
      <alignment horizontal="center" vertical="center" wrapText="1"/>
      <protection locked="0"/>
    </xf>
    <xf numFmtId="0" fontId="17" fillId="8" borderId="25" xfId="0" applyNumberFormat="1" applyFont="1" applyFill="1" applyBorder="1" applyAlignment="1" applyProtection="1">
      <alignment horizontal="center" vertical="center" wrapText="1"/>
      <protection locked="0"/>
    </xf>
    <xf numFmtId="3" fontId="18" fillId="0" borderId="20" xfId="0" applyNumberFormat="1" applyFont="1" applyFill="1" applyBorder="1" applyAlignment="1" applyProtection="1">
      <alignment horizontal="center" vertical="center" wrapText="1"/>
      <protection locked="0"/>
    </xf>
    <xf numFmtId="3" fontId="16" fillId="0" borderId="20" xfId="0" applyNumberFormat="1" applyFont="1" applyFill="1" applyBorder="1" applyAlignment="1" applyProtection="1">
      <alignment horizontal="center" vertical="center" wrapText="1"/>
      <protection locked="0"/>
    </xf>
    <xf numFmtId="3" fontId="16" fillId="0" borderId="21" xfId="0" applyNumberFormat="1" applyFont="1" applyFill="1" applyBorder="1" applyAlignment="1" applyProtection="1">
      <alignment horizontal="center" vertical="center" wrapText="1"/>
      <protection locked="0"/>
    </xf>
    <xf numFmtId="2" fontId="22" fillId="0" borderId="20" xfId="0" applyNumberFormat="1" applyFont="1" applyBorder="1" applyAlignment="1" applyProtection="1">
      <alignment horizontal="center" vertical="center" wrapText="1"/>
    </xf>
    <xf numFmtId="2" fontId="22" fillId="0" borderId="21" xfId="0" applyNumberFormat="1" applyFont="1" applyBorder="1" applyAlignment="1" applyProtection="1">
      <alignment horizontal="center" vertical="center" wrapText="1"/>
    </xf>
    <xf numFmtId="0" fontId="18" fillId="9" borderId="0" xfId="0" applyNumberFormat="1" applyFont="1" applyFill="1" applyBorder="1" applyAlignment="1" applyProtection="1">
      <alignment horizontal="center" vertical="center" wrapText="1"/>
      <protection locked="0"/>
    </xf>
    <xf numFmtId="3" fontId="22" fillId="0" borderId="81" xfId="0" applyNumberFormat="1" applyFont="1" applyFill="1" applyBorder="1" applyAlignment="1" applyProtection="1">
      <alignment horizontal="center" vertical="center" wrapText="1"/>
      <protection locked="0"/>
    </xf>
    <xf numFmtId="3" fontId="22" fillId="0" borderId="82" xfId="0" applyNumberFormat="1" applyFont="1" applyFill="1" applyBorder="1" applyAlignment="1" applyProtection="1">
      <alignment horizontal="center" vertical="center" wrapText="1"/>
      <protection locked="0"/>
    </xf>
    <xf numFmtId="166" fontId="26" fillId="0" borderId="82" xfId="0" applyNumberFormat="1" applyFont="1" applyFill="1" applyBorder="1" applyAlignment="1" applyProtection="1">
      <alignment horizontal="center" vertical="center" wrapText="1"/>
      <protection locked="0"/>
    </xf>
    <xf numFmtId="166" fontId="26" fillId="0" borderId="83" xfId="0" applyNumberFormat="1" applyFont="1" applyFill="1" applyBorder="1" applyAlignment="1" applyProtection="1">
      <alignment horizontal="center" vertical="center" wrapText="1"/>
      <protection locked="0"/>
    </xf>
    <xf numFmtId="0" fontId="19" fillId="0" borderId="29" xfId="0" applyNumberFormat="1" applyFont="1" applyBorder="1" applyAlignment="1" applyProtection="1">
      <alignment horizontal="center" vertical="center" wrapText="1"/>
    </xf>
    <xf numFmtId="0" fontId="21" fillId="9" borderId="29" xfId="0" applyNumberFormat="1" applyFont="1" applyFill="1" applyBorder="1" applyAlignment="1" applyProtection="1">
      <alignment horizontal="center" vertical="center" wrapText="1"/>
      <protection locked="0"/>
    </xf>
    <xf numFmtId="0" fontId="19" fillId="0" borderId="19" xfId="0" applyNumberFormat="1" applyFont="1" applyBorder="1" applyAlignment="1" applyProtection="1">
      <alignment horizontal="center" vertical="center" wrapText="1"/>
    </xf>
    <xf numFmtId="0" fontId="19" fillId="0" borderId="20" xfId="0" applyNumberFormat="1" applyFont="1" applyBorder="1" applyAlignment="1" applyProtection="1">
      <alignment horizontal="center" vertical="center" wrapText="1"/>
    </xf>
    <xf numFmtId="0" fontId="19" fillId="0" borderId="21" xfId="0" applyNumberFormat="1" applyFont="1" applyBorder="1" applyAlignment="1" applyProtection="1">
      <alignment horizontal="center" vertical="center" wrapText="1"/>
    </xf>
    <xf numFmtId="0" fontId="16" fillId="6" borderId="19" xfId="0" applyNumberFormat="1" applyFont="1" applyFill="1" applyBorder="1" applyAlignment="1" applyProtection="1">
      <alignment horizontal="center" vertical="center" wrapText="1"/>
      <protection locked="0"/>
    </xf>
    <xf numFmtId="0" fontId="16" fillId="6" borderId="20" xfId="0" applyNumberFormat="1" applyFont="1" applyFill="1" applyBorder="1" applyAlignment="1" applyProtection="1">
      <alignment horizontal="center" vertical="center" wrapText="1"/>
      <protection locked="0"/>
    </xf>
    <xf numFmtId="0" fontId="16" fillId="6" borderId="21" xfId="0" applyNumberFormat="1" applyFont="1" applyFill="1" applyBorder="1" applyAlignment="1" applyProtection="1">
      <alignment horizontal="center" vertical="center" wrapText="1"/>
      <protection locked="0"/>
    </xf>
    <xf numFmtId="0" fontId="19" fillId="6" borderId="29" xfId="0" applyNumberFormat="1" applyFont="1" applyFill="1" applyBorder="1" applyAlignment="1" applyProtection="1">
      <alignment horizontal="center" vertical="center" wrapText="1"/>
    </xf>
    <xf numFmtId="3" fontId="22" fillId="0" borderId="20" xfId="0" applyNumberFormat="1" applyFont="1" applyFill="1" applyBorder="1" applyAlignment="1" applyProtection="1">
      <alignment horizontal="center" vertical="center" wrapText="1"/>
      <protection locked="0"/>
    </xf>
    <xf numFmtId="3" fontId="19" fillId="0" borderId="20" xfId="0" applyNumberFormat="1" applyFont="1" applyFill="1" applyBorder="1" applyAlignment="1" applyProtection="1">
      <alignment horizontal="center" vertical="center" wrapText="1"/>
      <protection locked="0"/>
    </xf>
    <xf numFmtId="3" fontId="19" fillId="0" borderId="21" xfId="0" applyNumberFormat="1" applyFont="1" applyFill="1" applyBorder="1" applyAlignment="1" applyProtection="1">
      <alignment horizontal="center" vertical="center" wrapText="1"/>
      <protection locked="0"/>
    </xf>
    <xf numFmtId="0" fontId="25" fillId="9" borderId="29" xfId="0" applyNumberFormat="1" applyFont="1" applyFill="1" applyBorder="1" applyAlignment="1" applyProtection="1">
      <alignment horizontal="center" vertical="center" wrapText="1"/>
      <protection locked="0"/>
    </xf>
    <xf numFmtId="0" fontId="48" fillId="0" borderId="77" xfId="0" applyFont="1" applyBorder="1" applyAlignment="1">
      <alignment horizontal="center" wrapText="1" readingOrder="1"/>
    </xf>
    <xf numFmtId="0" fontId="48" fillId="0" borderId="79" xfId="0" applyFont="1" applyBorder="1" applyAlignment="1">
      <alignment horizontal="left" wrapText="1" readingOrder="1"/>
    </xf>
  </cellXfs>
  <cellStyles count="8">
    <cellStyle name="Check Cell" xfId="3" builtinId="23"/>
    <cellStyle name="Comma 2" xfId="5" xr:uid="{E03E413F-ED42-4BC8-A377-752D344417FE}"/>
    <cellStyle name="Normal" xfId="0" builtinId="0"/>
    <cellStyle name="Normal 2" xfId="7" xr:uid="{0793D9FC-951A-4209-9BDE-49F19C77FE4D}"/>
    <cellStyle name="Normal 36" xfId="1" xr:uid="{00000000-0005-0000-0000-000001000000}"/>
    <cellStyle name="Normal 4" xfId="6" xr:uid="{023F3573-6125-47DF-ABB6-3B11AE348A5B}"/>
    <cellStyle name="Normal 8" xfId="2" xr:uid="{00000000-0005-0000-0000-000002000000}"/>
    <cellStyle name="Normal 8 3" xfId="4" xr:uid="{38DDD64A-A975-49F3-93A6-FF2F14F465F9}"/>
  </cellStyles>
  <dxfs count="224">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alignment wrapText="1"/>
    </dxf>
    <dxf>
      <font>
        <color rgb="FFFFFF00"/>
      </font>
    </dxf>
    <dxf>
      <font>
        <color rgb="FFFFFF00"/>
      </font>
    </dxf>
    <dxf>
      <font>
        <color rgb="FFFFFF00"/>
      </font>
    </dxf>
    <dxf>
      <fill>
        <patternFill>
          <bgColor theme="0"/>
        </patternFill>
      </fill>
    </dxf>
    <dxf>
      <fill>
        <patternFill>
          <bgColor theme="0"/>
        </patternFill>
      </fill>
    </dxf>
    <dxf>
      <fill>
        <patternFill>
          <bgColor theme="0"/>
        </patternFill>
      </fill>
    </dxf>
    <dxf>
      <font>
        <sz val="12"/>
      </font>
    </dxf>
    <dxf>
      <font>
        <sz val="12"/>
      </font>
    </dxf>
    <dxf>
      <font>
        <sz val="12"/>
      </font>
    </dxf>
    <dxf>
      <numFmt numFmtId="2" formatCode="0.00"/>
    </dxf>
    <dxf>
      <font>
        <sz val="12"/>
      </font>
    </dxf>
    <dxf>
      <fill>
        <patternFill patternType="solid">
          <bgColor rgb="FFFFFF00"/>
        </patternFill>
      </fill>
    </dxf>
    <dxf>
      <fill>
        <patternFill patternType="solid">
          <bgColor rgb="FFFFFF00"/>
        </patternFill>
      </fill>
    </dxf>
    <dxf>
      <fill>
        <patternFill patternType="solid">
          <bgColor rgb="FFFFFF00"/>
        </patternFill>
      </fill>
    </dxf>
    <dxf>
      <font>
        <color rgb="FFFFFF00"/>
      </font>
    </dxf>
    <dxf>
      <font>
        <color rgb="FFFFFF00"/>
      </font>
    </dxf>
    <dxf>
      <font>
        <color rgb="FFFFFF00"/>
      </font>
    </dxf>
    <dxf>
      <fill>
        <patternFill>
          <bgColor theme="0"/>
        </patternFill>
      </fill>
    </dxf>
    <dxf>
      <fill>
        <patternFill>
          <bgColor theme="0"/>
        </patternFill>
      </fill>
    </dxf>
    <dxf>
      <fill>
        <patternFill>
          <bgColor theme="0"/>
        </patternFill>
      </fill>
    </dxf>
    <dxf>
      <font>
        <sz val="12"/>
      </font>
    </dxf>
    <dxf>
      <font>
        <sz val="12"/>
      </font>
    </dxf>
    <dxf>
      <font>
        <sz val="12"/>
      </font>
    </dxf>
    <dxf>
      <numFmt numFmtId="2" formatCode="0.00"/>
    </dxf>
    <dxf>
      <font>
        <sz val="12"/>
      </font>
    </dxf>
    <dxf>
      <fill>
        <patternFill patternType="solid">
          <bgColor rgb="FFFFFF00"/>
        </patternFill>
      </fill>
    </dxf>
    <dxf>
      <fill>
        <patternFill patternType="solid">
          <bgColor rgb="FFFFFF00"/>
        </patternFill>
      </fill>
    </dxf>
    <dxf>
      <fill>
        <patternFill patternType="solid">
          <bgColor rgb="FFFFFF00"/>
        </patternFill>
      </fill>
    </dxf>
    <dxf>
      <alignment horizontal="center" vertical="bottom" textRotation="0" wrapText="0" indent="0" justifyLastLine="0" shrinkToFit="0" readingOrder="0"/>
    </dxf>
    <dxf>
      <font>
        <b val="0"/>
        <strike val="0"/>
        <outline val="0"/>
        <shadow val="0"/>
        <u val="none"/>
        <vertAlign val="baseline"/>
        <sz val="14"/>
        <color theme="1"/>
        <name val="Arial Narrow"/>
        <family val="2"/>
        <scheme val="none"/>
      </font>
      <numFmt numFmtId="22" formatCode="mmm\-yy"/>
      <protection locked="1" hidden="0"/>
    </dxf>
    <dxf>
      <alignment horizontal="center" vertical="bottom" textRotation="0" wrapText="0" indent="0" justifyLastLine="0" shrinkToFit="0" readingOrder="0"/>
    </dxf>
    <dxf>
      <font>
        <b val="0"/>
        <strike val="0"/>
        <outline val="0"/>
        <shadow val="0"/>
        <u val="none"/>
        <vertAlign val="baseline"/>
        <sz val="14"/>
        <color theme="1"/>
        <name val="Arial Narrow"/>
        <family val="2"/>
        <scheme val="none"/>
      </font>
      <numFmt numFmtId="22" formatCode="mmm\-yy"/>
      <protection locked="1" hidden="0"/>
    </dxf>
    <dxf>
      <alignment horizontal="center" vertical="bottom" textRotation="0" wrapText="0" indent="0" justifyLastLine="0" shrinkToFit="0" readingOrder="0"/>
    </dxf>
    <dxf>
      <font>
        <b val="0"/>
        <strike val="0"/>
        <outline val="0"/>
        <shadow val="0"/>
        <u val="none"/>
        <vertAlign val="baseline"/>
        <sz val="14"/>
        <color theme="1"/>
        <name val="Arial Narrow"/>
        <family val="2"/>
        <scheme val="none"/>
      </font>
      <numFmt numFmtId="22" formatCode="mmm\-yy"/>
      <protection locked="1" hidden="0"/>
    </dxf>
    <dxf>
      <alignment horizontal="center" vertical="bottom" textRotation="0" wrapText="0" indent="0" justifyLastLine="0" shrinkToFit="0" readingOrder="0"/>
    </dxf>
    <dxf>
      <font>
        <b val="0"/>
        <strike val="0"/>
        <outline val="0"/>
        <shadow val="0"/>
        <u val="none"/>
        <vertAlign val="baseline"/>
        <sz val="14"/>
        <color theme="1"/>
        <name val="Arial Narrow"/>
        <family val="2"/>
        <scheme val="none"/>
      </font>
      <numFmt numFmtId="22" formatCode="mmm\-yy"/>
      <protection locked="1" hidden="0"/>
    </dxf>
    <dxf>
      <alignment horizontal="center" vertical="bottom" textRotation="0" wrapText="0" indent="0" justifyLastLine="0" shrinkToFit="0" readingOrder="0"/>
    </dxf>
    <dxf>
      <font>
        <b val="0"/>
        <strike val="0"/>
        <outline val="0"/>
        <shadow val="0"/>
        <u val="none"/>
        <vertAlign val="baseline"/>
        <sz val="14"/>
        <color theme="1"/>
        <name val="Arial Narrow"/>
        <family val="2"/>
        <scheme val="none"/>
      </font>
      <numFmt numFmtId="22" formatCode="mmm\-yy"/>
      <protection locked="1" hidden="0"/>
    </dxf>
    <dxf>
      <alignment horizontal="center" vertical="bottom" textRotation="0" wrapText="0" indent="0" justifyLastLine="0" shrinkToFit="0" readingOrder="0"/>
    </dxf>
    <dxf>
      <font>
        <b val="0"/>
        <strike val="0"/>
        <outline val="0"/>
        <shadow val="0"/>
        <u val="none"/>
        <vertAlign val="baseline"/>
        <sz val="14"/>
        <color theme="1"/>
        <name val="Arial Narrow"/>
        <family val="2"/>
        <scheme val="none"/>
      </font>
      <numFmt numFmtId="22" formatCode="mmm\-yy"/>
      <protection locked="1" hidden="0"/>
    </dxf>
    <dxf>
      <alignment horizontal="center" vertical="bottom" textRotation="0" wrapText="0" indent="0" justifyLastLine="0" shrinkToFit="0" readingOrder="0"/>
    </dxf>
    <dxf>
      <font>
        <b val="0"/>
        <strike val="0"/>
        <outline val="0"/>
        <shadow val="0"/>
        <u val="none"/>
        <vertAlign val="baseline"/>
        <sz val="14"/>
        <color theme="1"/>
        <name val="Arial Narrow"/>
        <family val="2"/>
        <scheme val="none"/>
      </font>
      <numFmt numFmtId="22" formatCode="mmm\-yy"/>
      <protection locked="1" hidden="0"/>
    </dxf>
    <dxf>
      <alignment horizontal="center" vertical="bottom" textRotation="0" wrapText="0" indent="0" justifyLastLine="0" shrinkToFit="0" readingOrder="0"/>
    </dxf>
    <dxf>
      <font>
        <b val="0"/>
        <strike val="0"/>
        <outline val="0"/>
        <shadow val="0"/>
        <u val="none"/>
        <vertAlign val="baseline"/>
        <sz val="14"/>
        <color theme="1"/>
        <name val="Arial Narrow"/>
        <family val="2"/>
        <scheme val="none"/>
      </font>
      <numFmt numFmtId="22" formatCode="mmm\-yy"/>
      <protection locked="1" hidden="0"/>
    </dxf>
    <dxf>
      <alignment horizontal="center" vertical="bottom" textRotation="0" wrapText="0" indent="0" justifyLastLine="0" shrinkToFit="0" readingOrder="0"/>
    </dxf>
    <dxf>
      <font>
        <b val="0"/>
        <strike val="0"/>
        <outline val="0"/>
        <shadow val="0"/>
        <u val="none"/>
        <vertAlign val="baseline"/>
        <sz val="14"/>
        <color theme="1"/>
        <name val="Arial Narrow"/>
        <family val="2"/>
        <scheme val="none"/>
      </font>
      <numFmt numFmtId="22" formatCode="mmm\-yy"/>
      <protection locked="1" hidden="0"/>
    </dxf>
    <dxf>
      <alignment horizontal="center" vertical="bottom" textRotation="0" wrapText="0" indent="0" justifyLastLine="0" shrinkToFit="0" readingOrder="0"/>
    </dxf>
    <dxf>
      <font>
        <b val="0"/>
        <strike val="0"/>
        <outline val="0"/>
        <shadow val="0"/>
        <u val="none"/>
        <vertAlign val="baseline"/>
        <sz val="14"/>
        <color theme="1"/>
        <name val="Arial Narrow"/>
        <family val="2"/>
        <scheme val="none"/>
      </font>
      <numFmt numFmtId="22" formatCode="mmm\-yy"/>
      <protection locked="1" hidden="0"/>
    </dxf>
    <dxf>
      <font>
        <b val="0"/>
        <i val="0"/>
        <strike val="0"/>
        <condense val="0"/>
        <extend val="0"/>
        <outline val="0"/>
        <shadow val="0"/>
        <u val="none"/>
        <vertAlign val="baseline"/>
        <sz val="14"/>
        <color theme="1"/>
        <name val="Calibri"/>
        <scheme val="minor"/>
      </font>
      <numFmt numFmtId="1" formatCode="0"/>
      <alignment horizontal="center" vertical="bottom" textRotation="0" wrapText="0" indent="0" justifyLastLine="0" shrinkToFit="0" readingOrder="0"/>
    </dxf>
    <dxf>
      <font>
        <b val="0"/>
        <strike val="0"/>
        <outline val="0"/>
        <shadow val="0"/>
        <u val="none"/>
        <vertAlign val="baseline"/>
        <sz val="14"/>
        <color theme="1"/>
        <name val="Arial Narrow"/>
        <family val="2"/>
        <scheme val="none"/>
      </font>
      <numFmt numFmtId="1" formatCode="0"/>
      <alignment horizontal="center" vertical="bottom" textRotation="0" wrapText="0" indent="0" justifyLastLine="0" shrinkToFit="0" readingOrder="0"/>
      <border diagonalUp="0" diagonalDown="0" outline="0">
        <left style="thin">
          <color rgb="FFC00000"/>
        </left>
        <right/>
        <top style="thin">
          <color rgb="FFC00000"/>
        </top>
        <bottom style="thin">
          <color rgb="FFC00000"/>
        </bottom>
      </border>
      <protection locked="1" hidden="0"/>
    </dxf>
    <dxf>
      <alignment horizontal="center" vertical="bottom" textRotation="0" wrapText="0" indent="0" justifyLastLine="0" shrinkToFit="0" readingOrder="0"/>
    </dxf>
    <dxf>
      <font>
        <b val="0"/>
        <strike val="0"/>
        <outline val="0"/>
        <shadow val="0"/>
        <u val="none"/>
        <vertAlign val="baseline"/>
        <sz val="14"/>
        <color theme="1"/>
        <name val="Arial Narrow"/>
        <family val="2"/>
        <scheme val="none"/>
      </font>
      <alignment horizontal="center" vertical="bottom" textRotation="0" wrapText="0" indent="0" justifyLastLine="0" shrinkToFit="0" readingOrder="0"/>
      <border diagonalUp="0" diagonalDown="0" outline="0">
        <left style="thin">
          <color rgb="FFC00000"/>
        </left>
        <right style="thin">
          <color rgb="FFC00000"/>
        </right>
        <top style="thin">
          <color rgb="FFC00000"/>
        </top>
        <bottom style="thin">
          <color rgb="FFC00000"/>
        </bottom>
      </border>
      <protection locked="1" hidden="0"/>
    </dxf>
    <dxf>
      <font>
        <b val="0"/>
        <i val="0"/>
        <strike val="0"/>
        <condense val="0"/>
        <extend val="0"/>
        <outline val="0"/>
        <shadow val="0"/>
        <u val="none"/>
        <vertAlign val="baseline"/>
        <sz val="14"/>
        <color theme="1"/>
        <name val="Calibri"/>
        <scheme val="minor"/>
      </font>
      <numFmt numFmtId="1" formatCode="0"/>
      <alignment horizontal="center" vertical="bottom" textRotation="0" wrapText="0" indent="0" justifyLastLine="0" shrinkToFit="0" readingOrder="0"/>
    </dxf>
    <dxf>
      <font>
        <b val="0"/>
        <strike val="0"/>
        <outline val="0"/>
        <shadow val="0"/>
        <u val="none"/>
        <vertAlign val="baseline"/>
        <sz val="14"/>
        <color theme="1"/>
        <name val="Arial Narrow"/>
        <family val="2"/>
        <scheme val="none"/>
      </font>
      <numFmt numFmtId="2" formatCode="0.00"/>
      <alignment horizontal="center" vertical="bottom" textRotation="0" wrapText="0" indent="0" justifyLastLine="0" shrinkToFit="0" readingOrder="0"/>
      <border diagonalUp="0" diagonalDown="0" outline="0">
        <left style="thin">
          <color rgb="FFC00000"/>
        </left>
        <right style="thin">
          <color rgb="FFC00000"/>
        </right>
        <top style="thin">
          <color rgb="FFC00000"/>
        </top>
        <bottom style="thin">
          <color rgb="FFC00000"/>
        </bottom>
      </border>
      <protection locked="1" hidden="0"/>
    </dxf>
    <dxf>
      <alignment horizontal="center" vertical="bottom" textRotation="0" wrapText="0" indent="0" justifyLastLine="0" shrinkToFit="0" readingOrder="0"/>
    </dxf>
    <dxf>
      <font>
        <b val="0"/>
        <i val="0"/>
        <strike val="0"/>
        <condense val="0"/>
        <extend val="0"/>
        <outline val="0"/>
        <shadow val="0"/>
        <u val="none"/>
        <vertAlign val="baseline"/>
        <sz val="14"/>
        <color theme="1"/>
        <name val="Arial Narrow"/>
        <family val="2"/>
        <scheme val="none"/>
      </font>
      <numFmt numFmtId="2" formatCode="0.00"/>
      <alignment horizontal="center" vertical="bottom" textRotation="0" wrapText="0" indent="0" justifyLastLine="0" shrinkToFit="0" readingOrder="0"/>
      <border diagonalUp="0" diagonalDown="0" outline="0">
        <left style="thin">
          <color rgb="FFC00000"/>
        </left>
        <right style="thin">
          <color rgb="FFC00000"/>
        </right>
        <top style="thin">
          <color rgb="FFC00000"/>
        </top>
        <bottom style="thin">
          <color rgb="FFC00000"/>
        </bottom>
      </border>
      <protection locked="1" hidden="0"/>
    </dxf>
    <dxf>
      <alignment horizontal="center" vertical="bottom" textRotation="0" wrapText="0" indent="0" justifyLastLine="0" shrinkToFit="0" readingOrder="0"/>
    </dxf>
    <dxf>
      <font>
        <b val="0"/>
        <strike val="0"/>
        <outline val="0"/>
        <shadow val="0"/>
        <u val="none"/>
        <vertAlign val="baseline"/>
        <sz val="14"/>
        <color theme="1"/>
        <name val="Arial Narrow"/>
        <family val="2"/>
        <scheme val="none"/>
      </font>
      <alignment horizontal="center" vertical="bottom" textRotation="0" wrapText="0" indent="0" justifyLastLine="0" shrinkToFit="0" readingOrder="0"/>
      <border diagonalUp="0" diagonalDown="0" outline="0">
        <left style="thin">
          <color rgb="FFC00000"/>
        </left>
        <right style="thin">
          <color rgb="FFC00000"/>
        </right>
        <top style="thin">
          <color rgb="FFC00000"/>
        </top>
        <bottom style="thin">
          <color rgb="FFC00000"/>
        </bottom>
      </border>
      <protection locked="1" hidden="0"/>
    </dxf>
    <dxf>
      <font>
        <b/>
        <strike val="0"/>
        <outline val="0"/>
        <shadow val="0"/>
        <u val="none"/>
        <vertAlign val="baseline"/>
        <sz val="14"/>
        <color theme="1"/>
        <name val="Arial Narrow"/>
        <family val="2"/>
        <scheme val="none"/>
      </font>
      <border diagonalUp="0" diagonalDown="0" outline="0">
        <left/>
        <right style="thin">
          <color rgb="FFC00000"/>
        </right>
        <top style="thin">
          <color rgb="FFC00000"/>
        </top>
        <bottom style="thin">
          <color rgb="FFC00000"/>
        </bottom>
      </border>
      <protection locked="1" hidden="0"/>
    </dxf>
    <dxf>
      <border>
        <top style="thin">
          <color rgb="FFC00000"/>
        </top>
      </border>
    </dxf>
    <dxf>
      <border diagonalUp="0" diagonalDown="0">
        <left style="thin">
          <color rgb="FFC00000"/>
        </left>
        <right style="thin">
          <color rgb="FFC00000"/>
        </right>
        <top style="thin">
          <color rgb="FFC00000"/>
        </top>
        <bottom style="thin">
          <color rgb="FFC00000"/>
        </bottom>
      </border>
    </dxf>
    <dxf>
      <font>
        <b val="0"/>
        <strike val="0"/>
        <outline val="0"/>
        <shadow val="0"/>
        <u val="none"/>
        <vertAlign val="baseline"/>
        <sz val="14"/>
        <color theme="1"/>
        <name val="Arial Narrow"/>
        <family val="2"/>
        <scheme val="none"/>
      </font>
      <numFmt numFmtId="22" formatCode="mmm\-yy"/>
      <protection locked="1" hidden="0"/>
    </dxf>
    <dxf>
      <border>
        <bottom style="thin">
          <color rgb="FFC00000"/>
        </bottom>
      </border>
    </dxf>
    <dxf>
      <font>
        <b/>
        <i val="0"/>
        <strike val="0"/>
        <condense val="0"/>
        <extend val="0"/>
        <outline val="0"/>
        <shadow val="0"/>
        <u val="none"/>
        <vertAlign val="baseline"/>
        <sz val="14"/>
        <color theme="0"/>
        <name val="Arial Narrow"/>
        <family val="2"/>
        <scheme val="none"/>
      </font>
      <numFmt numFmtId="22" formatCode="mmm\-yy"/>
      <fill>
        <patternFill>
          <fgColor indexed="64"/>
          <bgColor rgb="FFC00000"/>
        </patternFill>
      </fill>
      <alignment horizontal="left" vertical="bottom" textRotation="0" wrapText="0" indent="0" justifyLastLine="0" shrinkToFit="0" readingOrder="0"/>
      <border diagonalUp="0" diagonalDown="0" outline="0">
        <left style="thin">
          <color rgb="FFC00000"/>
        </left>
        <right style="thin">
          <color rgb="FFC00000"/>
        </right>
        <top/>
        <bottom/>
      </border>
      <protection locked="0" hidden="0"/>
    </dxf>
    <dxf>
      <font>
        <sz val="16"/>
      </font>
    </dxf>
    <dxf>
      <font>
        <sz val="16"/>
      </font>
    </dxf>
    <dxf>
      <font>
        <sz val="16"/>
      </font>
    </dxf>
    <dxf>
      <font>
        <name val="Arial Narrow"/>
        <scheme val="none"/>
      </font>
    </dxf>
    <dxf>
      <font>
        <name val="Arial Narrow"/>
        <scheme val="none"/>
      </font>
    </dxf>
    <dxf>
      <font>
        <name val="Arial Narrow"/>
        <scheme val="none"/>
      </font>
    </dxf>
    <dxf>
      <numFmt numFmtId="2" formatCode="0.00"/>
    </dxf>
    <dxf>
      <numFmt numFmtId="2" formatCode="0.00"/>
    </dxf>
    <dxf>
      <numFmt numFmtId="2" formatCode="0.00"/>
    </dxf>
    <dxf>
      <numFmt numFmtId="1" formatCode="0"/>
    </dxf>
    <dxf>
      <protection locked="0"/>
    </dxf>
    <dxf>
      <protection locked="0"/>
    </dxf>
    <dxf>
      <protection locked="0"/>
    </dxf>
    <dxf>
      <numFmt numFmtId="2" formatCode="0.00"/>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ont>
        <sz val="16"/>
      </font>
    </dxf>
    <dxf>
      <font>
        <sz val="16"/>
      </font>
    </dxf>
    <dxf>
      <font>
        <sz val="16"/>
      </font>
    </dxf>
    <dxf>
      <font>
        <name val="Arial Narrow"/>
      </font>
    </dxf>
    <dxf>
      <font>
        <name val="Arial Narrow"/>
      </font>
    </dxf>
    <dxf>
      <font>
        <name val="Arial Narrow"/>
      </font>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alignment horizontal="center"/>
    </dxf>
    <dxf>
      <alignment vertical="center"/>
    </dxf>
    <dxf>
      <alignment wrapText="1"/>
    </dxf>
    <dxf>
      <font>
        <b/>
      </font>
    </dxf>
    <dxf>
      <fill>
        <patternFill patternType="solid">
          <bgColor rgb="FFFFFF00"/>
        </patternFill>
      </fill>
    </dxf>
    <dxf>
      <fill>
        <patternFill patternType="solid">
          <bgColor rgb="FFFFFF00"/>
        </patternFill>
      </fill>
    </dxf>
    <dxf>
      <alignment horizontal="center"/>
    </dxf>
    <dxf>
      <alignment horizontal="center"/>
    </dxf>
    <dxf>
      <font>
        <sz val="11"/>
      </font>
    </dxf>
    <dxf>
      <alignment horizont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alignment horizontal="center"/>
    </dxf>
    <dxf>
      <alignment vertical="center"/>
    </dxf>
    <dxf>
      <alignment wrapText="1"/>
    </dxf>
    <dxf>
      <font>
        <sz val="18"/>
      </font>
    </dxf>
    <dxf>
      <fill>
        <patternFill patternType="solid">
          <bgColor rgb="FFFFFF00"/>
        </patternFill>
      </fill>
    </dxf>
    <dxf>
      <fill>
        <patternFill>
          <bgColor theme="7" tint="0.79998168889431442"/>
        </patternFill>
      </fill>
    </dxf>
    <dxf>
      <numFmt numFmtId="2" formatCode="0.00"/>
    </dxf>
    <dxf>
      <numFmt numFmtId="2" formatCode="0.00"/>
    </dxf>
    <dxf>
      <fill>
        <patternFill patternType="solid">
          <fgColor indexed="64"/>
          <bgColor rgb="FFFFC000"/>
        </patternFill>
      </fill>
      <alignment horizontal="center" vertical="center"/>
    </dxf>
    <dxf>
      <fill>
        <patternFill patternType="solid">
          <bgColor theme="5" tint="0.39997558519241921"/>
        </patternFill>
      </fill>
    </dxf>
    <dxf>
      <alignment horizontal="center" vertical="center"/>
    </dxf>
    <dxf>
      <alignment horizontal="center" vertical="center"/>
    </dxf>
    <dxf>
      <alignment wrapText="1"/>
    </dxf>
    <dxf>
      <alignment vertical="center"/>
    </dxf>
    <dxf>
      <alignment horizontal="center"/>
    </dxf>
    <dxf>
      <alignment wrapText="1"/>
    </dxf>
    <dxf>
      <fill>
        <patternFill patternType="solid">
          <bgColor rgb="FF00B0F0"/>
        </patternFill>
      </fill>
    </dxf>
    <dxf>
      <alignment vertical="center"/>
    </dxf>
    <dxf>
      <fill>
        <patternFill patternType="solid">
          <fgColor indexed="64"/>
          <bgColor rgb="FFFFC000"/>
        </patternFill>
      </fill>
      <alignment horizontal="center"/>
    </dxf>
    <dxf>
      <fill>
        <patternFill patternType="solid">
          <fgColor indexed="64"/>
          <bgColor rgb="FF92D050"/>
        </patternFill>
      </fill>
      <alignment horizontal="center"/>
    </dxf>
    <dxf>
      <font>
        <sz val="11"/>
      </font>
    </dxf>
    <dxf>
      <font>
        <sz val="11"/>
      </font>
    </dxf>
    <dxf>
      <font>
        <sz val="11"/>
      </font>
    </dxf>
    <dxf>
      <font>
        <sz val="11"/>
      </font>
    </dxf>
    <dxf>
      <font>
        <sz val="11"/>
      </font>
    </dxf>
    <dxf>
      <alignment vertical="center"/>
    </dxf>
    <dxf>
      <alignment vertical="center"/>
    </dxf>
    <dxf>
      <fill>
        <patternFill patternType="none">
          <fgColor indexed="64"/>
          <bgColor indexed="65"/>
        </patternFill>
      </fill>
    </dxf>
    <dxf>
      <fill>
        <patternFill patternType="solid">
          <bgColor rgb="FFFFC000"/>
        </patternFill>
      </fill>
    </dxf>
    <dxf>
      <numFmt numFmtId="2" formatCode="0.00"/>
    </dxf>
    <dxf>
      <numFmt numFmtId="2" formatCode="0.00"/>
    </dxf>
    <dxf>
      <numFmt numFmtId="166" formatCode="0.0000"/>
    </dxf>
    <dxf>
      <numFmt numFmtId="2" formatCode="0.00"/>
    </dxf>
    <dxf>
      <numFmt numFmtId="2" formatCode="0.00"/>
    </dxf>
    <dxf>
      <alignment horizontal="center"/>
    </dxf>
    <dxf>
      <alignment vertical="center"/>
    </dxf>
    <dxf>
      <fill>
        <patternFill>
          <bgColor rgb="FFFFC000"/>
        </patternFill>
      </fill>
    </dxf>
    <dxf>
      <fill>
        <patternFill>
          <bgColor rgb="FF92D050"/>
        </patternFill>
      </fill>
    </dxf>
    <dxf>
      <fill>
        <patternFill>
          <bgColor rgb="FF92D050"/>
        </patternFill>
      </fill>
    </dxf>
    <dxf>
      <fill>
        <patternFill patternType="solid">
          <bgColor rgb="FFFF0000"/>
        </patternFill>
      </fill>
    </dxf>
    <dxf>
      <numFmt numFmtId="4" formatCode="#,##0.00"/>
    </dxf>
    <dxf>
      <numFmt numFmtId="4" formatCode="#,##0.00"/>
    </dxf>
    <dxf>
      <alignment horizontal="center"/>
    </dxf>
    <dxf>
      <alignment vertical="center"/>
    </dxf>
    <dxf>
      <fill>
        <patternFill patternType="solid">
          <bgColor rgb="FFFFFF00"/>
        </patternFill>
      </fill>
    </dxf>
    <dxf>
      <alignment wrapText="1"/>
    </dxf>
    <dxf>
      <alignment horizontal="center" vertical="center"/>
    </dxf>
    <dxf>
      <alignment horizontal="center" vertical="center"/>
    </dxf>
    <dxf>
      <numFmt numFmtId="2" formatCode="0.00"/>
    </dxf>
    <dxf>
      <numFmt numFmtId="166" formatCode="0.0000"/>
    </dxf>
    <dxf>
      <font>
        <sz val="14"/>
      </font>
    </dxf>
    <dxf>
      <font>
        <sz val="12"/>
      </font>
      <alignment horizontal="center" vertical="center" wrapText="1"/>
    </dxf>
    <dxf>
      <numFmt numFmtId="2" formatCode="0.00"/>
    </dxf>
    <dxf>
      <alignment horizontal="center"/>
    </dxf>
    <dxf>
      <alignment vertical="center"/>
    </dxf>
    <dxf>
      <alignment horizontal="center"/>
    </dxf>
    <dxf>
      <alignment vertical="center"/>
    </dxf>
    <dxf>
      <alignment horizontal="center"/>
    </dxf>
    <dxf>
      <alignment vertical="center"/>
    </dxf>
    <dxf>
      <alignment wrapText="1"/>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alignment horizontal="center"/>
    </dxf>
    <dxf>
      <alignment vertical="center"/>
    </dxf>
    <dxf>
      <alignment wrapText="1"/>
    </dxf>
    <dxf>
      <font>
        <b/>
        <i val="0"/>
      </font>
      <fill>
        <patternFill>
          <bgColor rgb="FF00B0F0"/>
        </patternFill>
      </fill>
    </dxf>
    <dxf>
      <font>
        <b/>
        <i val="0"/>
      </font>
      <fill>
        <patternFill>
          <bgColor theme="8" tint="0.39994506668294322"/>
        </patternFill>
      </fill>
    </dxf>
    <dxf>
      <font>
        <b/>
        <i val="0"/>
      </font>
      <fill>
        <patternFill>
          <bgColor theme="5" tint="0.39994506668294322"/>
        </patternFill>
      </fill>
    </dxf>
    <dxf>
      <font>
        <b/>
        <i val="0"/>
      </font>
      <fill>
        <patternFill>
          <bgColor rgb="FFFFFF00"/>
        </patternFill>
      </fill>
    </dxf>
    <dxf>
      <font>
        <b/>
        <i val="0"/>
      </font>
      <fill>
        <patternFill>
          <bgColor theme="8" tint="0.39994506668294322"/>
        </patternFill>
      </fill>
    </dxf>
    <dxf>
      <font>
        <b/>
        <i val="0"/>
      </font>
      <fill>
        <patternFill>
          <bgColor theme="8" tint="0.39994506668294322"/>
        </patternFill>
      </fill>
    </dxf>
    <dxf>
      <font>
        <b/>
        <i val="0"/>
      </font>
      <fill>
        <patternFill>
          <bgColor theme="7"/>
        </patternFill>
      </fill>
    </dxf>
    <dxf>
      <font>
        <b/>
        <i val="0"/>
      </font>
      <fill>
        <patternFill>
          <bgColor theme="8" tint="0.39994506668294322"/>
        </patternFill>
      </fill>
    </dxf>
    <dxf>
      <font>
        <b/>
        <i val="0"/>
      </font>
      <fill>
        <patternFill>
          <bgColor theme="7"/>
        </patternFill>
      </fill>
    </dxf>
    <dxf>
      <font>
        <b/>
        <i val="0"/>
      </font>
      <fill>
        <patternFill>
          <bgColor theme="9"/>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ont>
        <b/>
        <sz val="11"/>
        <color theme="1"/>
      </font>
    </dxf>
    <dxf>
      <fill>
        <patternFill patternType="solid">
          <fgColor theme="0"/>
          <bgColor theme="7" tint="0.59996337778862885"/>
        </patternFill>
      </fill>
      <border>
        <left style="thin">
          <color rgb="FFFFFF00"/>
        </left>
        <right style="thin">
          <color rgb="FFFFFF00"/>
        </right>
        <top style="thin">
          <color rgb="FFFFFF00"/>
        </top>
        <bottom style="thin">
          <color rgb="FFFFFF00"/>
        </bottom>
      </border>
    </dxf>
    <dxf>
      <font>
        <b/>
        <sz val="11"/>
        <color theme="1"/>
      </font>
    </dxf>
    <dxf>
      <fill>
        <patternFill patternType="solid">
          <fgColor theme="0"/>
          <bgColor rgb="FFFFFF00"/>
        </patternFill>
      </fill>
      <border>
        <left style="thin">
          <color theme="1" tint="-0.499984740745262"/>
        </left>
        <right style="thin">
          <color theme="1" tint="-0.499984740745262"/>
        </right>
        <top style="thin">
          <color theme="1" tint="-0.499984740745262"/>
        </top>
        <bottom style="thin">
          <color theme="1" tint="-0.499984740745262"/>
        </bottom>
      </border>
    </dxf>
    <dxf>
      <fill>
        <patternFill>
          <bgColor rgb="FF92D050"/>
        </patternFill>
      </fill>
    </dxf>
  </dxfs>
  <tableStyles count="3" defaultTableStyle="TableStyleMedium2" defaultPivotStyle="PivotStyleLight16">
    <tableStyle name="Slicer Style 1" pivot="0" table="0" count="1" xr9:uid="{00000000-0011-0000-FFFF-FFFF00000000}">
      <tableStyleElement type="wholeTable" dxfId="223"/>
    </tableStyle>
    <tableStyle name="Timeline Style 1" pivot="0" table="0" count="8" xr9:uid="{00000000-0011-0000-FFFF-FFFF01000000}">
      <tableStyleElement type="wholeTable" dxfId="222"/>
      <tableStyleElement type="headerRow" dxfId="221"/>
    </tableStyle>
    <tableStyle name="Timeline Style 2" pivot="0" table="0" count="8" xr9:uid="{00000000-0011-0000-FFFF-FFFF02000000}">
      <tableStyleElement type="wholeTable" dxfId="220"/>
      <tableStyleElement type="headerRow" dxfId="219"/>
    </tableStyle>
  </tableStyles>
  <colors>
    <mruColors>
      <color rgb="FF6CAAC7"/>
      <color rgb="FF95C100"/>
      <color rgb="FFE87B06"/>
      <color rgb="FFF3BFBF"/>
      <color rgb="FFE8412B"/>
      <color rgb="FFFFF265"/>
      <color rgb="FF95C11E"/>
      <color rgb="FFE67B06"/>
      <color rgb="FF5F5E5E"/>
      <color rgb="FF99082B"/>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2">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26" Type="http://schemas.openxmlformats.org/officeDocument/2006/relationships/pivotCacheDefinition" Target="pivotCache/pivotCacheDefinition3.xml"/><Relationship Id="rId39"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externalLink" Target="externalLinks/externalLink12.xml"/><Relationship Id="rId34" Type="http://schemas.microsoft.com/office/2007/relationships/slicerCache" Target="slicerCaches/slicerCache2.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5" Type="http://schemas.openxmlformats.org/officeDocument/2006/relationships/pivotCacheDefinition" Target="pivotCache/pivotCacheDefinition2.xml"/><Relationship Id="rId33" Type="http://schemas.microsoft.com/office/2007/relationships/slicerCache" Target="slicerCaches/slicerCache1.xml"/><Relationship Id="rId38" Type="http://schemas.microsoft.com/office/2007/relationships/slicerCache" Target="slicerCaches/slicerCache6.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externalLink" Target="externalLinks/externalLink11.xml"/><Relationship Id="rId29" Type="http://schemas.openxmlformats.org/officeDocument/2006/relationships/pivotCacheDefinition" Target="pivotCache/pivotCacheDefinition6.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24" Type="http://schemas.openxmlformats.org/officeDocument/2006/relationships/pivotCacheDefinition" Target="pivotCache/pivotCacheDefinition1.xml"/><Relationship Id="rId32" Type="http://schemas.openxmlformats.org/officeDocument/2006/relationships/pivotCacheDefinition" Target="pivotCache/pivotCacheDefinition9.xml"/><Relationship Id="rId37" Type="http://schemas.microsoft.com/office/2007/relationships/slicerCache" Target="slicerCaches/slicerCache5.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6.xml"/><Relationship Id="rId23" Type="http://schemas.openxmlformats.org/officeDocument/2006/relationships/externalLink" Target="externalLinks/externalLink14.xml"/><Relationship Id="rId28" Type="http://schemas.openxmlformats.org/officeDocument/2006/relationships/pivotCacheDefinition" Target="pivotCache/pivotCacheDefinition5.xml"/><Relationship Id="rId36" Type="http://schemas.microsoft.com/office/2007/relationships/slicerCache" Target="slicerCaches/slicerCache4.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31" Type="http://schemas.openxmlformats.org/officeDocument/2006/relationships/pivotCacheDefinition" Target="pivotCache/pivotCacheDefinition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externalLink" Target="externalLinks/externalLink13.xml"/><Relationship Id="rId27" Type="http://schemas.openxmlformats.org/officeDocument/2006/relationships/pivotCacheDefinition" Target="pivotCache/pivotCacheDefinition4.xml"/><Relationship Id="rId30" Type="http://schemas.openxmlformats.org/officeDocument/2006/relationships/pivotCacheDefinition" Target="pivotCache/pivotCacheDefinition7.xml"/><Relationship Id="rId35" Type="http://schemas.microsoft.com/office/2007/relationships/slicerCache" Target="slicerCaches/slicerCache3.xml"/><Relationship Id="rId43" Type="http://schemas.openxmlformats.org/officeDocument/2006/relationships/calcChain" Target="calcChain.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187570024387448"/>
          <c:y val="8.2987328569178259E-2"/>
          <c:w val="0.7579280423605762"/>
          <c:h val="0.69755156652924799"/>
        </c:manualLayout>
      </c:layout>
      <c:barChart>
        <c:barDir val="col"/>
        <c:grouping val="stacked"/>
        <c:varyColors val="0"/>
        <c:ser>
          <c:idx val="6"/>
          <c:order val="0"/>
          <c:tx>
            <c:strRef>
              <c:f>'5. GRAFICAS'!$S$2</c:f>
              <c:strCache>
                <c:ptCount val="1"/>
                <c:pt idx="0">
                  <c:v>Fatal</c:v>
                </c:pt>
              </c:strCache>
            </c:strRef>
          </c:tx>
          <c:spPr>
            <a:solidFill>
              <a:srgbClr val="99082B"/>
            </a:solidFill>
          </c:spPr>
          <c:invertIfNegative val="0"/>
          <c:cat>
            <c:strRef>
              <c:extLst>
                <c:ext xmlns:c15="http://schemas.microsoft.com/office/drawing/2012/chart" uri="{02D57815-91ED-43cb-92C2-25804820EDAC}">
                  <c15:fullRef>
                    <c15:sqref>'5. GRAFICAS'!$T$1:$AJ$1</c15:sqref>
                  </c15:fullRef>
                </c:ext>
              </c:extLst>
              <c:f>('5. GRAFICAS'!$T$1:$U$1,'5. GRAFICAS'!$AH$1:$AJ$1)</c:f>
              <c:strCache>
                <c:ptCount val="5"/>
                <c:pt idx="0">
                  <c:v>2017</c:v>
                </c:pt>
                <c:pt idx="1">
                  <c:v>2018</c:v>
                </c:pt>
                <c:pt idx="2">
                  <c:v>2019</c:v>
                </c:pt>
                <c:pt idx="3">
                  <c:v>Jan-20</c:v>
                </c:pt>
                <c:pt idx="4">
                  <c:v>feb-20</c:v>
                </c:pt>
              </c:strCache>
            </c:strRef>
          </c:cat>
          <c:val>
            <c:numRef>
              <c:extLst>
                <c:ext xmlns:c15="http://schemas.microsoft.com/office/drawing/2012/chart" uri="{02D57815-91ED-43cb-92C2-25804820EDAC}">
                  <c15:fullRef>
                    <c15:sqref>'5. GRAFICAS'!$T$2:$AJ$2</c15:sqref>
                  </c15:fullRef>
                </c:ext>
              </c:extLst>
              <c:f>('5. GRAFICAS'!$T$2:$U$2,'5. GRAFICAS'!$AH$2:$AJ$2)</c:f>
              <c:numCache>
                <c:formatCode>0</c:formatCode>
                <c:ptCount val="5"/>
                <c:pt idx="0" formatCode="General">
                  <c:v>1</c:v>
                </c:pt>
                <c:pt idx="1">
                  <c:v>0</c:v>
                </c:pt>
                <c:pt idx="2">
                  <c:v>0</c:v>
                </c:pt>
                <c:pt idx="3" formatCode="General">
                  <c:v>0</c:v>
                </c:pt>
                <c:pt idx="4" formatCode="General">
                  <c:v>0</c:v>
                </c:pt>
              </c:numCache>
            </c:numRef>
          </c:val>
          <c:extLst>
            <c:ext xmlns:c16="http://schemas.microsoft.com/office/drawing/2014/chart" uri="{C3380CC4-5D6E-409C-BE32-E72D297353CC}">
              <c16:uniqueId val="{00000000-4A14-47B3-B42D-D5AC968466B9}"/>
            </c:ext>
          </c:extLst>
        </c:ser>
        <c:ser>
          <c:idx val="1"/>
          <c:order val="1"/>
          <c:tx>
            <c:strRef>
              <c:f>'5. GRAFICAS'!$S$3</c:f>
              <c:strCache>
                <c:ptCount val="1"/>
                <c:pt idx="0">
                  <c:v>LTI</c:v>
                </c:pt>
              </c:strCache>
            </c:strRef>
          </c:tx>
          <c:spPr>
            <a:solidFill>
              <a:srgbClr val="6CAAC7"/>
            </a:solidFill>
          </c:spPr>
          <c:invertIfNegative val="0"/>
          <c:cat>
            <c:strRef>
              <c:extLst>
                <c:ext xmlns:c15="http://schemas.microsoft.com/office/drawing/2012/chart" uri="{02D57815-91ED-43cb-92C2-25804820EDAC}">
                  <c15:fullRef>
                    <c15:sqref>'5. GRAFICAS'!$T$1:$AJ$1</c15:sqref>
                  </c15:fullRef>
                </c:ext>
              </c:extLst>
              <c:f>('5. GRAFICAS'!$T$1:$U$1,'5. GRAFICAS'!$AH$1:$AJ$1)</c:f>
              <c:strCache>
                <c:ptCount val="5"/>
                <c:pt idx="0">
                  <c:v>2017</c:v>
                </c:pt>
                <c:pt idx="1">
                  <c:v>2018</c:v>
                </c:pt>
                <c:pt idx="2">
                  <c:v>2019</c:v>
                </c:pt>
                <c:pt idx="3">
                  <c:v>Jan-20</c:v>
                </c:pt>
                <c:pt idx="4">
                  <c:v>feb-20</c:v>
                </c:pt>
              </c:strCache>
            </c:strRef>
          </c:cat>
          <c:val>
            <c:numRef>
              <c:extLst>
                <c:ext xmlns:c15="http://schemas.microsoft.com/office/drawing/2012/chart" uri="{02D57815-91ED-43cb-92C2-25804820EDAC}">
                  <c15:fullRef>
                    <c15:sqref>'5. GRAFICAS'!$T$3:$AJ$3</c15:sqref>
                  </c15:fullRef>
                </c:ext>
              </c:extLst>
              <c:f>('5. GRAFICAS'!$T$3:$U$3,'5. GRAFICAS'!$AH$3:$AJ$3)</c:f>
              <c:numCache>
                <c:formatCode>0</c:formatCode>
                <c:ptCount val="5"/>
                <c:pt idx="0" formatCode="General">
                  <c:v>7</c:v>
                </c:pt>
                <c:pt idx="1">
                  <c:v>3</c:v>
                </c:pt>
                <c:pt idx="2">
                  <c:v>9</c:v>
                </c:pt>
                <c:pt idx="3" formatCode="General">
                  <c:v>0</c:v>
                </c:pt>
                <c:pt idx="4" formatCode="General">
                  <c:v>0</c:v>
                </c:pt>
              </c:numCache>
            </c:numRef>
          </c:val>
          <c:extLst>
            <c:ext xmlns:c16="http://schemas.microsoft.com/office/drawing/2014/chart" uri="{C3380CC4-5D6E-409C-BE32-E72D297353CC}">
              <c16:uniqueId val="{00000001-4A14-47B3-B42D-D5AC968466B9}"/>
            </c:ext>
          </c:extLst>
        </c:ser>
        <c:ser>
          <c:idx val="2"/>
          <c:order val="2"/>
          <c:tx>
            <c:strRef>
              <c:f>'5. GRAFICAS'!$S$4</c:f>
              <c:strCache>
                <c:ptCount val="1"/>
                <c:pt idx="0">
                  <c:v>RWI</c:v>
                </c:pt>
              </c:strCache>
            </c:strRef>
          </c:tx>
          <c:spPr>
            <a:solidFill>
              <a:srgbClr val="E67B06"/>
            </a:solidFill>
          </c:spPr>
          <c:invertIfNegative val="0"/>
          <c:cat>
            <c:strRef>
              <c:extLst>
                <c:ext xmlns:c15="http://schemas.microsoft.com/office/drawing/2012/chart" uri="{02D57815-91ED-43cb-92C2-25804820EDAC}">
                  <c15:fullRef>
                    <c15:sqref>'5. GRAFICAS'!$T$1:$AJ$1</c15:sqref>
                  </c15:fullRef>
                </c:ext>
              </c:extLst>
              <c:f>('5. GRAFICAS'!$T$1:$U$1,'5. GRAFICAS'!$AH$1:$AJ$1)</c:f>
              <c:strCache>
                <c:ptCount val="5"/>
                <c:pt idx="0">
                  <c:v>2017</c:v>
                </c:pt>
                <c:pt idx="1">
                  <c:v>2018</c:v>
                </c:pt>
                <c:pt idx="2">
                  <c:v>2019</c:v>
                </c:pt>
                <c:pt idx="3">
                  <c:v>Jan-20</c:v>
                </c:pt>
                <c:pt idx="4">
                  <c:v>feb-20</c:v>
                </c:pt>
              </c:strCache>
            </c:strRef>
          </c:cat>
          <c:val>
            <c:numRef>
              <c:extLst>
                <c:ext xmlns:c15="http://schemas.microsoft.com/office/drawing/2012/chart" uri="{02D57815-91ED-43cb-92C2-25804820EDAC}">
                  <c15:fullRef>
                    <c15:sqref>'5. GRAFICAS'!$T$4:$AJ$4</c15:sqref>
                  </c15:fullRef>
                </c:ext>
              </c:extLst>
              <c:f>('5. GRAFICAS'!$T$4:$U$4,'5. GRAFICAS'!$AH$4:$AJ$4)</c:f>
              <c:numCache>
                <c:formatCode>0</c:formatCode>
                <c:ptCount val="5"/>
                <c:pt idx="0" formatCode="General">
                  <c:v>2</c:v>
                </c:pt>
                <c:pt idx="1">
                  <c:v>0</c:v>
                </c:pt>
                <c:pt idx="2">
                  <c:v>1</c:v>
                </c:pt>
                <c:pt idx="3" formatCode="General">
                  <c:v>1</c:v>
                </c:pt>
                <c:pt idx="4" formatCode="General">
                  <c:v>0</c:v>
                </c:pt>
              </c:numCache>
            </c:numRef>
          </c:val>
          <c:extLst>
            <c:ext xmlns:c16="http://schemas.microsoft.com/office/drawing/2014/chart" uri="{C3380CC4-5D6E-409C-BE32-E72D297353CC}">
              <c16:uniqueId val="{00000002-4A14-47B3-B42D-D5AC968466B9}"/>
            </c:ext>
          </c:extLst>
        </c:ser>
        <c:ser>
          <c:idx val="3"/>
          <c:order val="3"/>
          <c:tx>
            <c:strRef>
              <c:f>'5. GRAFICAS'!$S$5</c:f>
              <c:strCache>
                <c:ptCount val="1"/>
                <c:pt idx="0">
                  <c:v>MTI</c:v>
                </c:pt>
              </c:strCache>
            </c:strRef>
          </c:tx>
          <c:spPr>
            <a:solidFill>
              <a:srgbClr val="95C11E"/>
            </a:solidFill>
          </c:spPr>
          <c:invertIfNegative val="0"/>
          <c:cat>
            <c:strRef>
              <c:extLst>
                <c:ext xmlns:c15="http://schemas.microsoft.com/office/drawing/2012/chart" uri="{02D57815-91ED-43cb-92C2-25804820EDAC}">
                  <c15:fullRef>
                    <c15:sqref>'5. GRAFICAS'!$T$1:$AJ$1</c15:sqref>
                  </c15:fullRef>
                </c:ext>
              </c:extLst>
              <c:f>('5. GRAFICAS'!$T$1:$U$1,'5. GRAFICAS'!$AH$1:$AJ$1)</c:f>
              <c:strCache>
                <c:ptCount val="5"/>
                <c:pt idx="0">
                  <c:v>2017</c:v>
                </c:pt>
                <c:pt idx="1">
                  <c:v>2018</c:v>
                </c:pt>
                <c:pt idx="2">
                  <c:v>2019</c:v>
                </c:pt>
                <c:pt idx="3">
                  <c:v>Jan-20</c:v>
                </c:pt>
                <c:pt idx="4">
                  <c:v>feb-20</c:v>
                </c:pt>
              </c:strCache>
            </c:strRef>
          </c:cat>
          <c:val>
            <c:numRef>
              <c:extLst>
                <c:ext xmlns:c15="http://schemas.microsoft.com/office/drawing/2012/chart" uri="{02D57815-91ED-43cb-92C2-25804820EDAC}">
                  <c15:fullRef>
                    <c15:sqref>'5. GRAFICAS'!$T$5:$AJ$5</c15:sqref>
                  </c15:fullRef>
                </c:ext>
              </c:extLst>
              <c:f>('5. GRAFICAS'!$T$5:$U$5,'5. GRAFICAS'!$AH$5:$AJ$5)</c:f>
              <c:numCache>
                <c:formatCode>0</c:formatCode>
                <c:ptCount val="5"/>
                <c:pt idx="0" formatCode="General">
                  <c:v>9</c:v>
                </c:pt>
                <c:pt idx="1">
                  <c:v>5</c:v>
                </c:pt>
                <c:pt idx="2">
                  <c:v>5</c:v>
                </c:pt>
                <c:pt idx="3" formatCode="General">
                  <c:v>0</c:v>
                </c:pt>
                <c:pt idx="4" formatCode="General">
                  <c:v>0</c:v>
                </c:pt>
              </c:numCache>
            </c:numRef>
          </c:val>
          <c:extLst>
            <c:ext xmlns:c16="http://schemas.microsoft.com/office/drawing/2014/chart" uri="{C3380CC4-5D6E-409C-BE32-E72D297353CC}">
              <c16:uniqueId val="{00000003-4A14-47B3-B42D-D5AC968466B9}"/>
            </c:ext>
          </c:extLst>
        </c:ser>
        <c:ser>
          <c:idx val="4"/>
          <c:order val="4"/>
          <c:tx>
            <c:strRef>
              <c:f>'5. GRAFICAS'!$S$6</c:f>
              <c:strCache>
                <c:ptCount val="1"/>
                <c:pt idx="0">
                  <c:v>FAI</c:v>
                </c:pt>
              </c:strCache>
            </c:strRef>
          </c:tx>
          <c:spPr>
            <a:solidFill>
              <a:srgbClr val="FFF265"/>
            </a:solidFill>
          </c:spPr>
          <c:invertIfNegative val="0"/>
          <c:cat>
            <c:strRef>
              <c:extLst>
                <c:ext xmlns:c15="http://schemas.microsoft.com/office/drawing/2012/chart" uri="{02D57815-91ED-43cb-92C2-25804820EDAC}">
                  <c15:fullRef>
                    <c15:sqref>'5. GRAFICAS'!$T$1:$AJ$1</c15:sqref>
                  </c15:fullRef>
                </c:ext>
              </c:extLst>
              <c:f>('5. GRAFICAS'!$T$1:$U$1,'5. GRAFICAS'!$AH$1:$AJ$1)</c:f>
              <c:strCache>
                <c:ptCount val="5"/>
                <c:pt idx="0">
                  <c:v>2017</c:v>
                </c:pt>
                <c:pt idx="1">
                  <c:v>2018</c:v>
                </c:pt>
                <c:pt idx="2">
                  <c:v>2019</c:v>
                </c:pt>
                <c:pt idx="3">
                  <c:v>Jan-20</c:v>
                </c:pt>
                <c:pt idx="4">
                  <c:v>feb-20</c:v>
                </c:pt>
              </c:strCache>
            </c:strRef>
          </c:cat>
          <c:val>
            <c:numRef>
              <c:extLst>
                <c:ext xmlns:c15="http://schemas.microsoft.com/office/drawing/2012/chart" uri="{02D57815-91ED-43cb-92C2-25804820EDAC}">
                  <c15:fullRef>
                    <c15:sqref>'5. GRAFICAS'!$T$6:$AJ$6</c15:sqref>
                  </c15:fullRef>
                </c:ext>
              </c:extLst>
              <c:f>('5. GRAFICAS'!$T$6:$U$6,'5. GRAFICAS'!$AH$6:$AJ$6)</c:f>
              <c:numCache>
                <c:formatCode>0</c:formatCode>
                <c:ptCount val="5"/>
                <c:pt idx="0" formatCode="General">
                  <c:v>41</c:v>
                </c:pt>
                <c:pt idx="1">
                  <c:v>24</c:v>
                </c:pt>
                <c:pt idx="2">
                  <c:v>18</c:v>
                </c:pt>
                <c:pt idx="3" formatCode="General">
                  <c:v>6</c:v>
                </c:pt>
                <c:pt idx="4" formatCode="General">
                  <c:v>1</c:v>
                </c:pt>
              </c:numCache>
            </c:numRef>
          </c:val>
          <c:extLst>
            <c:ext xmlns:c16="http://schemas.microsoft.com/office/drawing/2014/chart" uri="{C3380CC4-5D6E-409C-BE32-E72D297353CC}">
              <c16:uniqueId val="{00000004-4A14-47B3-B42D-D5AC968466B9}"/>
            </c:ext>
          </c:extLst>
        </c:ser>
        <c:dLbls>
          <c:showLegendKey val="0"/>
          <c:showVal val="0"/>
          <c:showCatName val="0"/>
          <c:showSerName val="0"/>
          <c:showPercent val="0"/>
          <c:showBubbleSize val="0"/>
        </c:dLbls>
        <c:gapWidth val="75"/>
        <c:overlap val="100"/>
        <c:axId val="162435840"/>
        <c:axId val="162437760"/>
      </c:barChart>
      <c:lineChart>
        <c:grouping val="standard"/>
        <c:varyColors val="0"/>
        <c:ser>
          <c:idx val="0"/>
          <c:order val="5"/>
          <c:tx>
            <c:strRef>
              <c:f>'5. GRAFICAS'!$S$7</c:f>
              <c:strCache>
                <c:ptCount val="1"/>
                <c:pt idx="0">
                  <c:v>AIFR YTD</c:v>
                </c:pt>
              </c:strCache>
            </c:strRef>
          </c:tx>
          <c:spPr>
            <a:ln>
              <a:solidFill>
                <a:srgbClr val="D0023C"/>
              </a:solidFill>
            </a:ln>
          </c:spPr>
          <c:marker>
            <c:spPr>
              <a:solidFill>
                <a:schemeClr val="accent2"/>
              </a:solidFill>
              <a:ln>
                <a:solidFill>
                  <a:srgbClr val="FF0000"/>
                </a:solidFill>
              </a:ln>
            </c:spPr>
          </c:marker>
          <c:dLbls>
            <c:dLbl>
              <c:idx val="3"/>
              <c:layout>
                <c:manualLayout>
                  <c:x val="-1.0591553081680895E-2"/>
                  <c:y val="-4.7786156153470691E-2"/>
                </c:manualLayout>
              </c:layout>
              <c:spPr/>
              <c:txPr>
                <a:bodyPr/>
                <a:lstStyle/>
                <a:p>
                  <a:pPr>
                    <a:defRPr sz="3600" b="1">
                      <a:solidFill>
                        <a:srgbClr val="C00000"/>
                      </a:solidFill>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230-4F62-8928-737BDE669BCF}"/>
                </c:ext>
              </c:extLst>
            </c:dLbl>
            <c:spPr>
              <a:noFill/>
              <a:ln>
                <a:noFill/>
              </a:ln>
              <a:effectLst/>
            </c:spPr>
            <c:txPr>
              <a:bodyPr/>
              <a:lstStyle/>
              <a:p>
                <a:pPr>
                  <a:defRPr>
                    <a:solidFill>
                      <a:srgbClr val="C00000"/>
                    </a:solidFil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extLst>
                <c:ext xmlns:c15="http://schemas.microsoft.com/office/drawing/2012/chart" uri="{02D57815-91ED-43cb-92C2-25804820EDAC}">
                  <c15:fullRef>
                    <c15:sqref>'5. GRAFICAS'!$T$1:$AJ$1</c15:sqref>
                  </c15:fullRef>
                </c:ext>
              </c:extLst>
              <c:f>('5. GRAFICAS'!$T$1:$U$1,'5. GRAFICAS'!$AH$1:$AJ$1)</c:f>
              <c:strCache>
                <c:ptCount val="5"/>
                <c:pt idx="0">
                  <c:v>2017</c:v>
                </c:pt>
                <c:pt idx="1">
                  <c:v>2018</c:v>
                </c:pt>
                <c:pt idx="2">
                  <c:v>2019</c:v>
                </c:pt>
                <c:pt idx="3">
                  <c:v>Jan-20</c:v>
                </c:pt>
                <c:pt idx="4">
                  <c:v>feb-20</c:v>
                </c:pt>
              </c:strCache>
            </c:strRef>
          </c:cat>
          <c:val>
            <c:numRef>
              <c:extLst>
                <c:ext xmlns:c15="http://schemas.microsoft.com/office/drawing/2012/chart" uri="{02D57815-91ED-43cb-92C2-25804820EDAC}">
                  <c15:fullRef>
                    <c15:sqref>'5. GRAFICAS'!$T$7:$AJ$7</c15:sqref>
                  </c15:fullRef>
                </c:ext>
              </c:extLst>
              <c:f>('5. GRAFICAS'!$T$7:$U$7,'5. GRAFICAS'!$AH$7:$AJ$7)</c:f>
              <c:numCache>
                <c:formatCode>0.00</c:formatCode>
                <c:ptCount val="5"/>
                <c:pt idx="0">
                  <c:v>2.67</c:v>
                </c:pt>
                <c:pt idx="1">
                  <c:v>1.88</c:v>
                </c:pt>
                <c:pt idx="2">
                  <c:v>2.2599999999999998</c:v>
                </c:pt>
                <c:pt idx="3">
                  <c:v>5.455039811224931</c:v>
                </c:pt>
                <c:pt idx="4">
                  <c:v>5.6842431646377438</c:v>
                </c:pt>
              </c:numCache>
            </c:numRef>
          </c:val>
          <c:smooth val="0"/>
          <c:extLst>
            <c:ext xmlns:c16="http://schemas.microsoft.com/office/drawing/2014/chart" uri="{C3380CC4-5D6E-409C-BE32-E72D297353CC}">
              <c16:uniqueId val="{00000006-4A14-47B3-B42D-D5AC968466B9}"/>
            </c:ext>
          </c:extLst>
        </c:ser>
        <c:ser>
          <c:idx val="5"/>
          <c:order val="6"/>
          <c:tx>
            <c:strRef>
              <c:f>'5. GRAFICAS'!$S$8</c:f>
              <c:strCache>
                <c:ptCount val="1"/>
                <c:pt idx="0">
                  <c:v>TRIFR YTD</c:v>
                </c:pt>
              </c:strCache>
            </c:strRef>
          </c:tx>
          <c:spPr>
            <a:ln w="38100">
              <a:solidFill>
                <a:schemeClr val="tx1"/>
              </a:solidFill>
            </a:ln>
          </c:spPr>
          <c:marker>
            <c:symbol val="diamond"/>
            <c:size val="5"/>
            <c:spPr>
              <a:solidFill>
                <a:srgbClr val="5F5E5E"/>
              </a:solidFill>
              <a:ln w="19050">
                <a:solidFill>
                  <a:schemeClr val="tx1"/>
                </a:solidFill>
              </a:ln>
            </c:spPr>
          </c:marker>
          <c:dLbls>
            <c:dLbl>
              <c:idx val="3"/>
              <c:layout>
                <c:manualLayout>
                  <c:x val="9.9167920436169258E-4"/>
                  <c:y val="-4.6498835528706366E-2"/>
                </c:manualLayout>
              </c:layout>
              <c:spPr>
                <a:noFill/>
                <a:ln>
                  <a:noFill/>
                </a:ln>
                <a:effectLst/>
              </c:spPr>
              <c:txPr>
                <a:bodyPr/>
                <a:lstStyle/>
                <a:p>
                  <a:pPr algn="ctr" rtl="0">
                    <a:defRPr sz="3600" b="1">
                      <a:solidFill>
                        <a:schemeClr val="tx1"/>
                      </a:solidFill>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230-4F62-8928-737BDE669BCF}"/>
                </c:ext>
              </c:extLst>
            </c:dLbl>
            <c:spPr>
              <a:noFill/>
              <a:ln>
                <a:noFill/>
              </a:ln>
              <a:effectLst/>
            </c:spPr>
            <c:txPr>
              <a:bodyPr/>
              <a:lstStyle/>
              <a:p>
                <a:pPr algn="ctr" rtl="0">
                  <a:defRPr>
                    <a:solidFill>
                      <a:schemeClr val="tx1"/>
                    </a:solidFil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extLst>
                <c:ext xmlns:c15="http://schemas.microsoft.com/office/drawing/2012/chart" uri="{02D57815-91ED-43cb-92C2-25804820EDAC}">
                  <c15:fullRef>
                    <c15:sqref>'5. GRAFICAS'!$T$1:$AJ$1</c15:sqref>
                  </c15:fullRef>
                </c:ext>
              </c:extLst>
              <c:f>('5. GRAFICAS'!$T$1:$U$1,'5. GRAFICAS'!$AH$1:$AJ$1)</c:f>
              <c:strCache>
                <c:ptCount val="5"/>
                <c:pt idx="0">
                  <c:v>2017</c:v>
                </c:pt>
                <c:pt idx="1">
                  <c:v>2018</c:v>
                </c:pt>
                <c:pt idx="2">
                  <c:v>2019</c:v>
                </c:pt>
                <c:pt idx="3">
                  <c:v>Jan-20</c:v>
                </c:pt>
                <c:pt idx="4">
                  <c:v>feb-20</c:v>
                </c:pt>
              </c:strCache>
            </c:strRef>
          </c:cat>
          <c:val>
            <c:numRef>
              <c:extLst>
                <c:ext xmlns:c15="http://schemas.microsoft.com/office/drawing/2012/chart" uri="{02D57815-91ED-43cb-92C2-25804820EDAC}">
                  <c15:fullRef>
                    <c15:sqref>'5. GRAFICAS'!$T$8:$AJ$8</c15:sqref>
                  </c15:fullRef>
                </c:ext>
              </c:extLst>
              <c:f>('5. GRAFICAS'!$T$8:$U$8,'5. GRAFICAS'!$AH$8:$AJ$8)</c:f>
              <c:numCache>
                <c:formatCode>0.00</c:formatCode>
                <c:ptCount val="5"/>
                <c:pt idx="0">
                  <c:v>0.85</c:v>
                </c:pt>
                <c:pt idx="1">
                  <c:v>0.47</c:v>
                </c:pt>
                <c:pt idx="2">
                  <c:v>1.03</c:v>
                </c:pt>
                <c:pt idx="3">
                  <c:v>0.77929140160356158</c:v>
                </c:pt>
                <c:pt idx="4">
                  <c:v>0.71053039557971798</c:v>
                </c:pt>
              </c:numCache>
            </c:numRef>
          </c:val>
          <c:smooth val="0"/>
          <c:extLst>
            <c:ext xmlns:c16="http://schemas.microsoft.com/office/drawing/2014/chart" uri="{C3380CC4-5D6E-409C-BE32-E72D297353CC}">
              <c16:uniqueId val="{00000009-4A14-47B3-B42D-D5AC968466B9}"/>
            </c:ext>
          </c:extLst>
        </c:ser>
        <c:dLbls>
          <c:showLegendKey val="0"/>
          <c:showVal val="0"/>
          <c:showCatName val="0"/>
          <c:showSerName val="0"/>
          <c:showPercent val="0"/>
          <c:showBubbleSize val="0"/>
        </c:dLbls>
        <c:marker val="1"/>
        <c:smooth val="0"/>
        <c:axId val="162445952"/>
        <c:axId val="162444032"/>
      </c:lineChart>
      <c:catAx>
        <c:axId val="162435840"/>
        <c:scaling>
          <c:orientation val="minMax"/>
        </c:scaling>
        <c:delete val="0"/>
        <c:axPos val="b"/>
        <c:numFmt formatCode="General" sourceLinked="1"/>
        <c:majorTickMark val="none"/>
        <c:minorTickMark val="none"/>
        <c:tickLblPos val="nextTo"/>
        <c:crossAx val="162437760"/>
        <c:crosses val="autoZero"/>
        <c:auto val="1"/>
        <c:lblAlgn val="ctr"/>
        <c:lblOffset val="100"/>
        <c:noMultiLvlLbl val="0"/>
      </c:catAx>
      <c:valAx>
        <c:axId val="162437760"/>
        <c:scaling>
          <c:orientation val="minMax"/>
          <c:max val="70"/>
        </c:scaling>
        <c:delete val="0"/>
        <c:axPos val="l"/>
        <c:majorGridlines>
          <c:spPr>
            <a:ln>
              <a:solidFill>
                <a:schemeClr val="bg1">
                  <a:lumMod val="85000"/>
                </a:schemeClr>
              </a:solidFill>
            </a:ln>
          </c:spPr>
        </c:majorGridlines>
        <c:title>
          <c:tx>
            <c:rich>
              <a:bodyPr/>
              <a:lstStyle/>
              <a:p>
                <a:pPr>
                  <a:defRPr/>
                </a:pPr>
                <a:r>
                  <a:rPr lang="en-AU"/>
                  <a:t># DE LESIONES</a:t>
                </a:r>
              </a:p>
            </c:rich>
          </c:tx>
          <c:layout>
            <c:manualLayout>
              <c:xMode val="edge"/>
              <c:yMode val="edge"/>
              <c:x val="2.9703435353757919E-2"/>
              <c:y val="0.34319378923540267"/>
            </c:manualLayout>
          </c:layout>
          <c:overlay val="0"/>
        </c:title>
        <c:numFmt formatCode="General" sourceLinked="1"/>
        <c:majorTickMark val="none"/>
        <c:minorTickMark val="none"/>
        <c:tickLblPos val="nextTo"/>
        <c:spPr>
          <a:ln w="9525">
            <a:noFill/>
          </a:ln>
        </c:spPr>
        <c:crossAx val="162435840"/>
        <c:crosses val="autoZero"/>
        <c:crossBetween val="between"/>
        <c:majorUnit val="10"/>
      </c:valAx>
      <c:valAx>
        <c:axId val="162444032"/>
        <c:scaling>
          <c:orientation val="minMax"/>
        </c:scaling>
        <c:delete val="0"/>
        <c:axPos val="r"/>
        <c:title>
          <c:tx>
            <c:rich>
              <a:bodyPr/>
              <a:lstStyle/>
              <a:p>
                <a:pPr>
                  <a:defRPr/>
                </a:pPr>
                <a:r>
                  <a:rPr lang="en-AU"/>
                  <a:t>ÍNDICE DE FRECUENCIA DE LESIONES</a:t>
                </a:r>
              </a:p>
            </c:rich>
          </c:tx>
          <c:layout>
            <c:manualLayout>
              <c:xMode val="edge"/>
              <c:yMode val="edge"/>
              <c:x val="0.96088825517323129"/>
              <c:y val="6.3069095728891245E-2"/>
            </c:manualLayout>
          </c:layout>
          <c:overlay val="0"/>
        </c:title>
        <c:numFmt formatCode="0.00" sourceLinked="1"/>
        <c:majorTickMark val="out"/>
        <c:minorTickMark val="none"/>
        <c:tickLblPos val="nextTo"/>
        <c:crossAx val="162445952"/>
        <c:crosses val="max"/>
        <c:crossBetween val="between"/>
        <c:majorUnit val="1"/>
      </c:valAx>
      <c:catAx>
        <c:axId val="162445952"/>
        <c:scaling>
          <c:orientation val="minMax"/>
        </c:scaling>
        <c:delete val="1"/>
        <c:axPos val="b"/>
        <c:numFmt formatCode="General" sourceLinked="1"/>
        <c:majorTickMark val="out"/>
        <c:minorTickMark val="none"/>
        <c:tickLblPos val="nextTo"/>
        <c:crossAx val="162444032"/>
        <c:crosses val="autoZero"/>
        <c:auto val="1"/>
        <c:lblAlgn val="ctr"/>
        <c:lblOffset val="100"/>
        <c:noMultiLvlLbl val="0"/>
      </c:catAx>
      <c:spPr>
        <a:noFill/>
        <a:ln w="57150"/>
      </c:spPr>
    </c:plotArea>
    <c:legend>
      <c:legendPos val="b"/>
      <c:overlay val="0"/>
      <c:spPr>
        <a:solidFill>
          <a:sysClr val="window" lastClr="FFFFFF"/>
        </a:solidFill>
      </c:spPr>
    </c:legend>
    <c:plotVisOnly val="1"/>
    <c:dispBlanksAs val="gap"/>
    <c:showDLblsOverMax val="0"/>
  </c:chart>
  <c:txPr>
    <a:bodyPr/>
    <a:lstStyle/>
    <a:p>
      <a:pPr>
        <a:defRPr sz="2400">
          <a:latin typeface="Arial Narrow" panose="020B060602020203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949718358807993"/>
          <c:y val="6.2789195770906525E-2"/>
          <c:w val="0.82436910655440854"/>
          <c:h val="0.70085048191199284"/>
        </c:manualLayout>
      </c:layout>
      <c:lineChart>
        <c:grouping val="standard"/>
        <c:varyColors val="0"/>
        <c:ser>
          <c:idx val="7"/>
          <c:order val="0"/>
          <c:tx>
            <c:strRef>
              <c:f>'5. GRAFICAS'!$S$9</c:f>
              <c:strCache>
                <c:ptCount val="1"/>
                <c:pt idx="0">
                  <c:v>TRIFR 12MM</c:v>
                </c:pt>
              </c:strCache>
            </c:strRef>
          </c:tx>
          <c:spPr>
            <a:ln w="38100">
              <a:solidFill>
                <a:srgbClr val="D0023C"/>
              </a:solidFill>
            </a:ln>
          </c:spPr>
          <c:marker>
            <c:symbol val="diamond"/>
            <c:size val="9"/>
            <c:spPr>
              <a:solidFill>
                <a:srgbClr val="D0023C"/>
              </a:solidFill>
            </c:spPr>
          </c:marker>
          <c:dLbls>
            <c:dLbl>
              <c:idx val="11"/>
              <c:spPr>
                <a:noFill/>
                <a:ln>
                  <a:noFill/>
                </a:ln>
                <a:effectLst/>
              </c:spPr>
              <c:txPr>
                <a:bodyPr/>
                <a:lstStyle/>
                <a:p>
                  <a:pPr>
                    <a:defRPr sz="3600" b="1">
                      <a:solidFill>
                        <a:srgbClr val="C00000"/>
                      </a:solidFill>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0-9279-4F70-B2B6-7E8C5FCE537A}"/>
                </c:ext>
              </c:extLst>
            </c:dLbl>
            <c:spPr>
              <a:noFill/>
              <a:ln>
                <a:noFill/>
              </a:ln>
              <a:effectLst/>
            </c:spPr>
            <c:txPr>
              <a:bodyPr/>
              <a:lstStyle/>
              <a:p>
                <a:pPr>
                  <a:defRPr>
                    <a:solidFill>
                      <a:srgbClr val="C00000"/>
                    </a:solidFil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extLst>
                <c:ext xmlns:c15="http://schemas.microsoft.com/office/drawing/2012/chart" uri="{02D57815-91ED-43cb-92C2-25804820EDAC}">
                  <c15:fullRef>
                    <c15:sqref>'5. GRAFICAS'!$T$1:$AI$1</c15:sqref>
                  </c15:fullRef>
                </c:ext>
              </c:extLst>
              <c:f>('5. GRAFICAS'!$V$1:$AG$1,'5. GRAFICAS'!$AI$1)</c:f>
              <c:strCache>
                <c:ptCount val="13"/>
                <c:pt idx="0">
                  <c:v>Jan-19</c:v>
                </c:pt>
                <c:pt idx="1">
                  <c:v>Feb-19</c:v>
                </c:pt>
                <c:pt idx="2">
                  <c:v>Mar-19</c:v>
                </c:pt>
                <c:pt idx="3">
                  <c:v>Apr-19</c:v>
                </c:pt>
                <c:pt idx="4">
                  <c:v>May-19</c:v>
                </c:pt>
                <c:pt idx="5">
                  <c:v>Jun-19</c:v>
                </c:pt>
                <c:pt idx="6">
                  <c:v>Jul-19</c:v>
                </c:pt>
                <c:pt idx="7">
                  <c:v>Aug-19</c:v>
                </c:pt>
                <c:pt idx="8">
                  <c:v>Sep-19</c:v>
                </c:pt>
                <c:pt idx="9">
                  <c:v>Oct-19</c:v>
                </c:pt>
                <c:pt idx="10">
                  <c:v>Nov-19</c:v>
                </c:pt>
                <c:pt idx="11">
                  <c:v>Dic-19</c:v>
                </c:pt>
                <c:pt idx="12">
                  <c:v>Jan-20</c:v>
                </c:pt>
              </c:strCache>
            </c:strRef>
          </c:cat>
          <c:val>
            <c:numRef>
              <c:extLst>
                <c:ext xmlns:c15="http://schemas.microsoft.com/office/drawing/2012/chart" uri="{02D57815-91ED-43cb-92C2-25804820EDAC}">
                  <c15:fullRef>
                    <c15:sqref>'5. GRAFICAS'!$T$9:$AI$9</c15:sqref>
                  </c15:fullRef>
                </c:ext>
              </c:extLst>
              <c:f>('5. GRAFICAS'!$V$9:$AG$9,'5. GRAFICAS'!$AI$9)</c:f>
              <c:numCache>
                <c:formatCode>0.00</c:formatCode>
                <c:ptCount val="13"/>
                <c:pt idx="0">
                  <c:v>0.47</c:v>
                </c:pt>
                <c:pt idx="1">
                  <c:v>0.53</c:v>
                </c:pt>
                <c:pt idx="2">
                  <c:v>0.53</c:v>
                </c:pt>
                <c:pt idx="3">
                  <c:v>0.6</c:v>
                </c:pt>
                <c:pt idx="4">
                  <c:v>0.48</c:v>
                </c:pt>
                <c:pt idx="5">
                  <c:v>0.66</c:v>
                </c:pt>
                <c:pt idx="6">
                  <c:v>0.79</c:v>
                </c:pt>
                <c:pt idx="7">
                  <c:v>0.87310456553602622</c:v>
                </c:pt>
                <c:pt idx="8">
                  <c:v>0.94053168245838448</c:v>
                </c:pt>
                <c:pt idx="9">
                  <c:v>0.90431031661061867</c:v>
                </c:pt>
                <c:pt idx="10">
                  <c:v>0.85217958120940784</c:v>
                </c:pt>
                <c:pt idx="11">
                  <c:v>1.03</c:v>
                </c:pt>
                <c:pt idx="12">
                  <c:v>1.0223445405776914</c:v>
                </c:pt>
              </c:numCache>
            </c:numRef>
          </c:val>
          <c:smooth val="0"/>
          <c:extLst>
            <c:ext xmlns:c16="http://schemas.microsoft.com/office/drawing/2014/chart" uri="{C3380CC4-5D6E-409C-BE32-E72D297353CC}">
              <c16:uniqueId val="{00000008-4ED7-43AD-979E-84234889A954}"/>
            </c:ext>
          </c:extLst>
        </c:ser>
        <c:ser>
          <c:idx val="8"/>
          <c:order val="1"/>
          <c:tx>
            <c:strRef>
              <c:f>'5. GRAFICAS'!$S$10</c:f>
              <c:strCache>
                <c:ptCount val="1"/>
                <c:pt idx="0">
                  <c:v>TRIFR 3MM</c:v>
                </c:pt>
              </c:strCache>
            </c:strRef>
          </c:tx>
          <c:spPr>
            <a:ln w="44450">
              <a:solidFill>
                <a:srgbClr val="5F5E5E"/>
              </a:solidFill>
            </a:ln>
          </c:spPr>
          <c:marker>
            <c:symbol val="diamond"/>
            <c:size val="10"/>
            <c:spPr>
              <a:solidFill>
                <a:srgbClr val="5F5E5E"/>
              </a:solidFill>
            </c:spPr>
          </c:marker>
          <c:dLbls>
            <c:dLbl>
              <c:idx val="0"/>
              <c:layout>
                <c:manualLayout>
                  <c:x val="-4.5706143855960779E-2"/>
                  <c:y val="8.5777714758075128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279-4F70-B2B6-7E8C5FCE537A}"/>
                </c:ext>
              </c:extLst>
            </c:dLbl>
            <c:dLbl>
              <c:idx val="1"/>
              <c:layout>
                <c:manualLayout>
                  <c:x val="-1.2036821669008071E-2"/>
                  <c:y val="2.12721478670663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279-4F70-B2B6-7E8C5FCE537A}"/>
                </c:ext>
              </c:extLst>
            </c:dLbl>
            <c:dLbl>
              <c:idx val="2"/>
              <c:layout>
                <c:manualLayout>
                  <c:x val="-2.8871482762484524E-2"/>
                  <c:y val="2.12721478670663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279-4F70-B2B6-7E8C5FCE537A}"/>
                </c:ext>
              </c:extLst>
            </c:dLbl>
            <c:dLbl>
              <c:idx val="3"/>
              <c:layout>
                <c:manualLayout>
                  <c:x val="-3.5803402036268833E-2"/>
                  <c:y val="4.666090064958366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279-4F70-B2B6-7E8C5FCE537A}"/>
                </c:ext>
              </c:extLst>
            </c:dLbl>
            <c:dLbl>
              <c:idx val="4"/>
              <c:layout>
                <c:manualLayout>
                  <c:x val="5.7881136064374368E-3"/>
                  <c:y val="-2.769187535635999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279-4F70-B2B6-7E8C5FCE537A}"/>
                </c:ext>
              </c:extLst>
            </c:dLbl>
            <c:dLbl>
              <c:idx val="8"/>
              <c:layout>
                <c:manualLayout>
                  <c:x val="-1.4017370032946499E-2"/>
                  <c:y val="-8.572331028782824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279-4F70-B2B6-7E8C5FCE537A}"/>
                </c:ext>
              </c:extLst>
            </c:dLbl>
            <c:dLbl>
              <c:idx val="9"/>
              <c:layout>
                <c:manualLayout>
                  <c:x val="-2.1939563488700076E-2"/>
                  <c:y val="-5.8521075163702481E-2"/>
                </c:manualLayout>
              </c:layout>
              <c:spPr>
                <a:noFill/>
                <a:ln>
                  <a:noFill/>
                </a:ln>
                <a:effectLst/>
              </c:spPr>
              <c:txPr>
                <a:bodyPr/>
                <a:lstStyle/>
                <a:p>
                  <a:pPr>
                    <a:defRPr sz="3600" b="1">
                      <a:solidFill>
                        <a:srgbClr val="5F5E5E"/>
                      </a:solidFill>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279-4F70-B2B6-7E8C5FCE537A}"/>
                </c:ext>
              </c:extLst>
            </c:dLbl>
            <c:dLbl>
              <c:idx val="11"/>
              <c:layout>
                <c:manualLayout>
                  <c:x val="-2.3017246911455687E-2"/>
                  <c:y val="5.2309969540636353E-2"/>
                </c:manualLayout>
              </c:layout>
              <c:spPr>
                <a:noFill/>
                <a:ln>
                  <a:noFill/>
                </a:ln>
                <a:effectLst/>
              </c:spPr>
              <c:txPr>
                <a:bodyPr/>
                <a:lstStyle/>
                <a:p>
                  <a:pPr>
                    <a:defRPr sz="3600" b="1">
                      <a:solidFill>
                        <a:srgbClr val="5F5E5E"/>
                      </a:solidFill>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279-4F70-B2B6-7E8C5FCE537A}"/>
                </c:ext>
              </c:extLst>
            </c:dLbl>
            <c:spPr>
              <a:noFill/>
              <a:ln>
                <a:noFill/>
              </a:ln>
              <a:effectLst/>
            </c:spPr>
            <c:txPr>
              <a:bodyPr/>
              <a:lstStyle/>
              <a:p>
                <a:pPr>
                  <a:defRPr sz="2400" b="0">
                    <a:solidFill>
                      <a:srgbClr val="5F5E5E"/>
                    </a:solidFil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extLst>
                <c:ext xmlns:c15="http://schemas.microsoft.com/office/drawing/2012/chart" uri="{02D57815-91ED-43cb-92C2-25804820EDAC}">
                  <c15:fullRef>
                    <c15:sqref>'5. GRAFICAS'!$T$1:$AI$1</c15:sqref>
                  </c15:fullRef>
                </c:ext>
              </c:extLst>
              <c:f>('5. GRAFICAS'!$V$1:$AG$1,'5. GRAFICAS'!$AI$1)</c:f>
              <c:strCache>
                <c:ptCount val="13"/>
                <c:pt idx="0">
                  <c:v>Jan-19</c:v>
                </c:pt>
                <c:pt idx="1">
                  <c:v>Feb-19</c:v>
                </c:pt>
                <c:pt idx="2">
                  <c:v>Mar-19</c:v>
                </c:pt>
                <c:pt idx="3">
                  <c:v>Apr-19</c:v>
                </c:pt>
                <c:pt idx="4">
                  <c:v>May-19</c:v>
                </c:pt>
                <c:pt idx="5">
                  <c:v>Jun-19</c:v>
                </c:pt>
                <c:pt idx="6">
                  <c:v>Jul-19</c:v>
                </c:pt>
                <c:pt idx="7">
                  <c:v>Aug-19</c:v>
                </c:pt>
                <c:pt idx="8">
                  <c:v>Sep-19</c:v>
                </c:pt>
                <c:pt idx="9">
                  <c:v>Oct-19</c:v>
                </c:pt>
                <c:pt idx="10">
                  <c:v>Nov-19</c:v>
                </c:pt>
                <c:pt idx="11">
                  <c:v>Dic-19</c:v>
                </c:pt>
                <c:pt idx="12">
                  <c:v>Jan-20</c:v>
                </c:pt>
              </c:strCache>
            </c:strRef>
          </c:cat>
          <c:val>
            <c:numRef>
              <c:extLst>
                <c:ext xmlns:c15="http://schemas.microsoft.com/office/drawing/2012/chart" uri="{02D57815-91ED-43cb-92C2-25804820EDAC}">
                  <c15:fullRef>
                    <c15:sqref>'5. GRAFICAS'!$T$10:$AI$10</c15:sqref>
                  </c15:fullRef>
                </c:ext>
              </c:extLst>
              <c:f>('5. GRAFICAS'!$V$10:$AG$10,'5. GRAFICAS'!$AI$10)</c:f>
              <c:numCache>
                <c:formatCode>0.00</c:formatCode>
                <c:ptCount val="13"/>
                <c:pt idx="0">
                  <c:v>0.44</c:v>
                </c:pt>
                <c:pt idx="1">
                  <c:v>0.47</c:v>
                </c:pt>
                <c:pt idx="2">
                  <c:v>0.53</c:v>
                </c:pt>
                <c:pt idx="3">
                  <c:v>0.56999999999999995</c:v>
                </c:pt>
                <c:pt idx="4">
                  <c:v>0.28000000000000003</c:v>
                </c:pt>
                <c:pt idx="5">
                  <c:v>1.42</c:v>
                </c:pt>
                <c:pt idx="6">
                  <c:v>1.56</c:v>
                </c:pt>
                <c:pt idx="7">
                  <c:v>1.7966356333195113</c:v>
                </c:pt>
                <c:pt idx="8">
                  <c:v>1.2670474054735865</c:v>
                </c:pt>
                <c:pt idx="9">
                  <c:v>1.0900000000000001</c:v>
                </c:pt>
                <c:pt idx="10">
                  <c:v>0.84851228525815459</c:v>
                </c:pt>
                <c:pt idx="11">
                  <c:v>0.88</c:v>
                </c:pt>
                <c:pt idx="12">
                  <c:v>0.81828985053595149</c:v>
                </c:pt>
              </c:numCache>
            </c:numRef>
          </c:val>
          <c:smooth val="0"/>
          <c:extLst>
            <c:ext xmlns:c16="http://schemas.microsoft.com/office/drawing/2014/chart" uri="{C3380CC4-5D6E-409C-BE32-E72D297353CC}">
              <c16:uniqueId val="{00000011-4ED7-43AD-979E-84234889A954}"/>
            </c:ext>
          </c:extLst>
        </c:ser>
        <c:dLbls>
          <c:showLegendKey val="0"/>
          <c:showVal val="0"/>
          <c:showCatName val="0"/>
          <c:showSerName val="0"/>
          <c:showPercent val="0"/>
          <c:showBubbleSize val="0"/>
        </c:dLbls>
        <c:marker val="1"/>
        <c:smooth val="0"/>
        <c:axId val="193040768"/>
        <c:axId val="193042304"/>
      </c:lineChart>
      <c:catAx>
        <c:axId val="193040768"/>
        <c:scaling>
          <c:orientation val="minMax"/>
        </c:scaling>
        <c:delete val="0"/>
        <c:axPos val="b"/>
        <c:numFmt formatCode="General" sourceLinked="0"/>
        <c:majorTickMark val="none"/>
        <c:minorTickMark val="none"/>
        <c:tickLblPos val="nextTo"/>
        <c:crossAx val="193042304"/>
        <c:crosses val="autoZero"/>
        <c:auto val="1"/>
        <c:lblAlgn val="ctr"/>
        <c:lblOffset val="100"/>
        <c:noMultiLvlLbl val="0"/>
      </c:catAx>
      <c:valAx>
        <c:axId val="193042304"/>
        <c:scaling>
          <c:orientation val="minMax"/>
          <c:max val="1.8"/>
          <c:min val="0.2"/>
        </c:scaling>
        <c:delete val="0"/>
        <c:axPos val="l"/>
        <c:majorGridlines>
          <c:spPr>
            <a:ln>
              <a:solidFill>
                <a:schemeClr val="bg1">
                  <a:lumMod val="85000"/>
                </a:schemeClr>
              </a:solidFill>
            </a:ln>
          </c:spPr>
        </c:majorGridlines>
        <c:title>
          <c:tx>
            <c:rich>
              <a:bodyPr/>
              <a:lstStyle/>
              <a:p>
                <a:pPr>
                  <a:defRPr sz="2000"/>
                </a:pPr>
                <a:r>
                  <a:rPr lang="en-AU" sz="2000"/>
                  <a:t>ÍNDICE DE FRECUENCIA DE L. REGISTRABLES</a:t>
                </a:r>
              </a:p>
            </c:rich>
          </c:tx>
          <c:layout>
            <c:manualLayout>
              <c:xMode val="edge"/>
              <c:yMode val="edge"/>
              <c:x val="3.4849661383817572E-2"/>
              <c:y val="7.0622906448531753E-2"/>
            </c:manualLayout>
          </c:layout>
          <c:overlay val="0"/>
        </c:title>
        <c:numFmt formatCode="0.00" sourceLinked="1"/>
        <c:majorTickMark val="none"/>
        <c:minorTickMark val="none"/>
        <c:tickLblPos val="nextTo"/>
        <c:spPr>
          <a:ln w="9525">
            <a:noFill/>
          </a:ln>
        </c:spPr>
        <c:crossAx val="193040768"/>
        <c:crosses val="autoZero"/>
        <c:crossBetween val="between"/>
        <c:majorUnit val="0.30000000000000004"/>
      </c:valAx>
    </c:plotArea>
    <c:legend>
      <c:legendPos val="b"/>
      <c:overlay val="0"/>
      <c:spPr>
        <a:solidFill>
          <a:sysClr val="window" lastClr="FFFFFF"/>
        </a:solidFill>
      </c:spPr>
      <c:txPr>
        <a:bodyPr/>
        <a:lstStyle/>
        <a:p>
          <a:pPr>
            <a:defRPr b="1"/>
          </a:pPr>
          <a:endParaRPr lang="en-US"/>
        </a:p>
      </c:txPr>
    </c:legend>
    <c:plotVisOnly val="1"/>
    <c:dispBlanksAs val="gap"/>
    <c:showDLblsOverMax val="0"/>
  </c:chart>
  <c:txPr>
    <a:bodyPr/>
    <a:lstStyle/>
    <a:p>
      <a:pPr>
        <a:defRPr sz="2400">
          <a:latin typeface="Arial Narrow" panose="020B060602020203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[dashboard.xlsx]Resumen de Graficos!PivotTable1</c:name>
    <c:fmtId val="0"/>
  </c:pivotSource>
  <c:chart>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anchor="ctr" anchorCtr="1"/>
            <a:lstStyle/>
            <a:p>
              <a:pPr>
                <a:defRPr sz="32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anchor="ctr" anchorCtr="1"/>
            <a:lstStyle/>
            <a:p>
              <a:pPr>
                <a:defRPr sz="32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87B06"/>
          </a:solidFill>
          <a:ln>
            <a:noFill/>
          </a:ln>
          <a:effectLst/>
        </c:spPr>
        <c:marker>
          <c:symbol val="none"/>
        </c:marker>
        <c:dLbl>
          <c:idx val="0"/>
          <c:spPr>
            <a:noFill/>
            <a:ln>
              <a:noFill/>
            </a:ln>
            <a:effectLst/>
          </c:spPr>
          <c:txPr>
            <a:bodyPr rot="0" spcFirstLastPara="1" vertOverflow="ellipsis" vert="horz" wrap="square" anchor="ctr" anchorCtr="1"/>
            <a:lstStyle/>
            <a:p>
              <a:pPr>
                <a:defRPr sz="32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32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60000"/>
              <a:lumOff val="40000"/>
            </a:schemeClr>
          </a:solidFill>
          <a:ln>
            <a:noFill/>
          </a:ln>
          <a:effectLst/>
        </c:spPr>
        <c:marker>
          <c:symbol val="none"/>
        </c:marker>
        <c:dLbl>
          <c:idx val="0"/>
          <c:spPr>
            <a:solidFill>
              <a:schemeClr val="bg1"/>
            </a:solidFill>
            <a:ln>
              <a:noFill/>
            </a:ln>
            <a:effectLst/>
          </c:spPr>
          <c:txPr>
            <a:bodyPr rot="0" spcFirstLastPara="1" vertOverflow="ellipsis" vert="horz" wrap="square" anchor="ctr" anchorCtr="1"/>
            <a:lstStyle/>
            <a:p>
              <a:pPr>
                <a:defRPr sz="18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pivotFmt>
      <c:pivotFmt>
        <c:idx val="8"/>
        <c:spPr>
          <a:solidFill>
            <a:srgbClr val="5F5E5E"/>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pivotFmt>
      <c:pivotFmt>
        <c:idx val="10"/>
        <c:spPr>
          <a:solidFill>
            <a:srgbClr val="D0023C"/>
          </a:solidFill>
          <a:ln>
            <a:noFill/>
          </a:ln>
          <a:effectLst/>
        </c:spPr>
        <c:dLbl>
          <c:idx val="0"/>
          <c:spPr>
            <a:solidFill>
              <a:schemeClr val="bg1"/>
            </a:solidFill>
            <a:ln>
              <a:noFill/>
            </a:ln>
            <a:effectLst/>
          </c:spPr>
          <c:txPr>
            <a:bodyPr rot="0" spcFirstLastPara="1" vertOverflow="ellipsis" vert="horz" wrap="square" anchor="ctr" anchorCtr="1"/>
            <a:lstStyle/>
            <a:p>
              <a:pPr>
                <a:defRPr sz="30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3">
              <a:lumMod val="60000"/>
              <a:lumOff val="40000"/>
            </a:schemeClr>
          </a:solidFill>
          <a:ln>
            <a:noFill/>
          </a:ln>
          <a:effectLst/>
        </c:spPr>
        <c:dLbl>
          <c:idx val="0"/>
          <c:spPr>
            <a:solidFill>
              <a:schemeClr val="bg1"/>
            </a:solidFill>
            <a:ln>
              <a:noFill/>
            </a:ln>
            <a:effectLst/>
          </c:spPr>
          <c:txPr>
            <a:bodyPr rot="0" spcFirstLastPara="1" vertOverflow="ellipsis" vert="horz" wrap="square" anchor="ctr" anchorCtr="1"/>
            <a:lstStyle/>
            <a:p>
              <a:pPr>
                <a:defRPr sz="30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pivotFmt>
      <c:pivotFmt>
        <c:idx val="14"/>
      </c:pivotFmt>
      <c:pivotFmt>
        <c:idx val="15"/>
      </c:pivotFmt>
      <c:pivotFmt>
        <c:idx val="16"/>
      </c:pivotFmt>
      <c:pivotFmt>
        <c:idx val="17"/>
        <c:spPr>
          <a:solidFill>
            <a:srgbClr val="F0B400"/>
          </a:solidFill>
          <a:ln>
            <a:noFill/>
          </a:ln>
          <a:effectLst/>
        </c:spPr>
        <c:dLbl>
          <c:idx val="0"/>
          <c:layout>
            <c:manualLayout>
              <c:x val="-1.5771664995050895E-16"/>
              <c:y val="-2.3622837044901764E-2"/>
            </c:manualLayout>
          </c:layout>
          <c:spPr>
            <a:solidFill>
              <a:schemeClr val="bg1"/>
            </a:solidFill>
            <a:ln>
              <a:noFill/>
            </a:ln>
            <a:effectLst/>
          </c:spPr>
          <c:txPr>
            <a:bodyPr rot="0" spcFirstLastPara="1" vertOverflow="ellipsis" vert="horz" wrap="square" anchor="ctr" anchorCtr="1"/>
            <a:lstStyle/>
            <a:p>
              <a:pPr>
                <a:defRPr sz="30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D0023C"/>
          </a:solidFill>
          <a:ln>
            <a:noFill/>
          </a:ln>
          <a:effectLst/>
        </c:spPr>
        <c:dLbl>
          <c:idx val="0"/>
          <c:layout>
            <c:manualLayout>
              <c:x val="0"/>
              <c:y val="6.3168407669717619E-3"/>
            </c:manualLayout>
          </c:layout>
          <c:spPr>
            <a:solidFill>
              <a:schemeClr val="bg1"/>
            </a:solidFill>
            <a:ln>
              <a:noFill/>
            </a:ln>
            <a:effectLst/>
          </c:spPr>
          <c:txPr>
            <a:bodyPr rot="0" spcFirstLastPara="1" vertOverflow="ellipsis" vert="horz" wrap="square" anchor="ctr" anchorCtr="1"/>
            <a:lstStyle/>
            <a:p>
              <a:pPr>
                <a:defRPr sz="30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00B0F0"/>
          </a:solidFill>
          <a:ln>
            <a:noFill/>
          </a:ln>
          <a:effectLst/>
        </c:spPr>
      </c:pivotFmt>
      <c:pivotFmt>
        <c:idx val="20"/>
      </c:pivotFmt>
      <c:pivotFmt>
        <c:idx val="21"/>
      </c:pivotFmt>
      <c:pivotFmt>
        <c:idx val="22"/>
        <c:spPr>
          <a:solidFill>
            <a:srgbClr val="00B0F0"/>
          </a:solidFill>
          <a:ln>
            <a:noFill/>
          </a:ln>
          <a:effectLst/>
        </c:spPr>
      </c:pivotFmt>
      <c:pivotFmt>
        <c:idx val="23"/>
      </c:pivotFmt>
      <c:pivotFmt>
        <c:idx val="24"/>
      </c:pivotFmt>
      <c:pivotFmt>
        <c:idx val="25"/>
      </c:pivotFmt>
      <c:pivotFmt>
        <c:idx val="26"/>
      </c:pivotFmt>
      <c:pivotFmt>
        <c:idx val="27"/>
      </c:pivotFmt>
      <c:pivotFmt>
        <c:idx val="28"/>
        <c:spPr>
          <a:solidFill>
            <a:srgbClr val="FFFF00"/>
          </a:solidFill>
          <a:ln>
            <a:noFill/>
          </a:ln>
          <a:effectLst/>
        </c:spPr>
        <c:marker>
          <c:symbol val="none"/>
        </c:marker>
        <c:dLbl>
          <c:idx val="0"/>
          <c:spPr>
            <a:noFill/>
            <a:ln>
              <a:noFill/>
            </a:ln>
            <a:effectLst/>
          </c:spPr>
          <c:txPr>
            <a:bodyPr rot="0" spcFirstLastPara="1" vertOverflow="ellipsis" vert="horz" wrap="square" anchor="ctr" anchorCtr="1"/>
            <a:lstStyle/>
            <a:p>
              <a:pPr>
                <a:defRPr sz="32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pivotFmt>
      <c:pivotFmt>
        <c:idx val="30"/>
        <c:spPr>
          <a:solidFill>
            <a:srgbClr val="00B0F0"/>
          </a:solidFill>
          <a:ln>
            <a:noFill/>
          </a:ln>
          <a:effectLst/>
        </c:spPr>
      </c:pivotFmt>
      <c:pivotFmt>
        <c:idx val="31"/>
        <c:spPr>
          <a:solidFill>
            <a:srgbClr val="00B0F0"/>
          </a:solidFill>
          <a:ln>
            <a:noFill/>
          </a:ln>
          <a:effectLst/>
        </c:spPr>
      </c:pivotFmt>
      <c:pivotFmt>
        <c:idx val="32"/>
        <c:spPr>
          <a:solidFill>
            <a:srgbClr val="00B0F0"/>
          </a:solidFill>
          <a:ln>
            <a:noFill/>
          </a:ln>
          <a:effectLst/>
        </c:spPr>
      </c:pivotFmt>
      <c:pivotFmt>
        <c:idx val="33"/>
        <c:spPr>
          <a:solidFill>
            <a:srgbClr val="00B0F0"/>
          </a:solidFill>
          <a:ln>
            <a:noFill/>
          </a:ln>
          <a:effectLst/>
        </c:spPr>
      </c:pivotFmt>
      <c:pivotFmt>
        <c:idx val="34"/>
        <c:spPr>
          <a:solidFill>
            <a:schemeClr val="accent6"/>
          </a:solidFill>
          <a:ln>
            <a:noFill/>
          </a:ln>
          <a:effectLst/>
        </c:spPr>
      </c:pivotFmt>
      <c:pivotFmt>
        <c:idx val="35"/>
        <c:spPr>
          <a:solidFill>
            <a:schemeClr val="accent6"/>
          </a:solidFill>
          <a:ln>
            <a:noFill/>
          </a:ln>
          <a:effectLst/>
        </c:spPr>
      </c:pivotFmt>
    </c:pivotFmts>
    <c:plotArea>
      <c:layout>
        <c:manualLayout>
          <c:layoutTarget val="inner"/>
          <c:xMode val="edge"/>
          <c:yMode val="edge"/>
          <c:x val="9.9058027726189699E-2"/>
          <c:y val="4.932062161539736E-2"/>
          <c:w val="0.90068300169345616"/>
          <c:h val="0.30204884197937554"/>
        </c:manualLayout>
      </c:layout>
      <c:barChart>
        <c:barDir val="col"/>
        <c:grouping val="stacked"/>
        <c:varyColors val="0"/>
        <c:ser>
          <c:idx val="0"/>
          <c:order val="0"/>
          <c:tx>
            <c:strRef>
              <c:f>'Resumen de Graficos'!$B$3</c:f>
              <c:strCache>
                <c:ptCount val="1"/>
                <c:pt idx="0">
                  <c:v> Mortal (FI) </c:v>
                </c:pt>
              </c:strCache>
            </c:strRef>
          </c:tx>
          <c:spPr>
            <a:solidFill>
              <a:srgbClr val="C00000"/>
            </a:solidFill>
            <a:ln>
              <a:noFill/>
            </a:ln>
            <a:effectLst/>
          </c:spPr>
          <c:invertIfNegative val="0"/>
          <c:dLbls>
            <c:spPr>
              <a:noFill/>
              <a:ln>
                <a:noFill/>
              </a:ln>
              <a:effectLst/>
            </c:spPr>
            <c:txPr>
              <a:bodyPr rot="0" spcFirstLastPara="1" vertOverflow="ellipsis" vert="horz" wrap="square" anchor="ctr" anchorCtr="1"/>
              <a:lstStyle/>
              <a:p>
                <a:pPr>
                  <a:defRPr sz="32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'Resumen de Graficos'!$A$4:$A$24</c:f>
              <c:multiLvlStrCache>
                <c:ptCount val="16"/>
                <c:lvl>
                  <c:pt idx="0">
                    <c:v>ene-19</c:v>
                  </c:pt>
                  <c:pt idx="1">
                    <c:v>feb-19</c:v>
                  </c:pt>
                  <c:pt idx="2">
                    <c:v>mar-19</c:v>
                  </c:pt>
                  <c:pt idx="3">
                    <c:v>abr-19</c:v>
                  </c:pt>
                  <c:pt idx="4">
                    <c:v>may-19</c:v>
                  </c:pt>
                  <c:pt idx="5">
                    <c:v>jun-19</c:v>
                  </c:pt>
                  <c:pt idx="6">
                    <c:v>jul-19</c:v>
                  </c:pt>
                  <c:pt idx="7">
                    <c:v>ago-19</c:v>
                  </c:pt>
                  <c:pt idx="8">
                    <c:v>ene-19</c:v>
                  </c:pt>
                  <c:pt idx="9">
                    <c:v>feb-19</c:v>
                  </c:pt>
                  <c:pt idx="10">
                    <c:v>mar-19</c:v>
                  </c:pt>
                  <c:pt idx="11">
                    <c:v>abr-19</c:v>
                  </c:pt>
                  <c:pt idx="12">
                    <c:v>may-19</c:v>
                  </c:pt>
                  <c:pt idx="13">
                    <c:v>jun-19</c:v>
                  </c:pt>
                  <c:pt idx="14">
                    <c:v>jul-19</c:v>
                  </c:pt>
                  <c:pt idx="15">
                    <c:v>ago-19</c:v>
                  </c:pt>
                </c:lvl>
                <c:lvl>
                  <c:pt idx="0">
                    <c:v>Las Bambas</c:v>
                  </c:pt>
                  <c:pt idx="8">
                    <c:v>SSEE</c:v>
                  </c:pt>
                </c:lvl>
              </c:multiLvlStrCache>
            </c:multiLvlStrRef>
          </c:cat>
          <c:val>
            <c:numRef>
              <c:f>'Resumen de Graficos'!$B$4:$B$24</c:f>
              <c:numCache>
                <c:formatCode>General</c:formatCode>
                <c:ptCount val="16"/>
              </c:numCache>
            </c:numRef>
          </c:val>
          <c:extLst>
            <c:ext xmlns:c16="http://schemas.microsoft.com/office/drawing/2014/chart" uri="{C3380CC4-5D6E-409C-BE32-E72D297353CC}">
              <c16:uniqueId val="{00000000-78BA-4518-BDA7-38A37F94F3E0}"/>
            </c:ext>
          </c:extLst>
        </c:ser>
        <c:ser>
          <c:idx val="1"/>
          <c:order val="1"/>
          <c:tx>
            <c:strRef>
              <c:f>'Resumen de Graficos'!$C$3</c:f>
              <c:strCache>
                <c:ptCount val="1"/>
                <c:pt idx="0">
                  <c:v> Incapacitante (LTI)</c:v>
                </c:pt>
              </c:strCache>
            </c:strRef>
          </c:tx>
          <c:spPr>
            <a:solidFill>
              <a:srgbClr val="00B0F0"/>
            </a:solidFill>
            <a:ln>
              <a:noFill/>
            </a:ln>
            <a:effectLst/>
          </c:spPr>
          <c:invertIfNegative val="0"/>
          <c:dPt>
            <c:idx val="5"/>
            <c:invertIfNegative val="0"/>
            <c:bubble3D val="0"/>
            <c:extLst>
              <c:ext xmlns:c16="http://schemas.microsoft.com/office/drawing/2014/chart" uri="{C3380CC4-5D6E-409C-BE32-E72D297353CC}">
                <c16:uniqueId val="{00000000-7265-44A5-A35F-960BEDB8DFFE}"/>
              </c:ext>
            </c:extLst>
          </c:dPt>
          <c:dPt>
            <c:idx val="11"/>
            <c:invertIfNegative val="0"/>
            <c:bubble3D val="0"/>
            <c:extLst>
              <c:ext xmlns:c16="http://schemas.microsoft.com/office/drawing/2014/chart" uri="{C3380CC4-5D6E-409C-BE32-E72D297353CC}">
                <c16:uniqueId val="{00000001-7265-44A5-A35F-960BEDB8DFFE}"/>
              </c:ext>
            </c:extLst>
          </c:dPt>
          <c:dPt>
            <c:idx val="12"/>
            <c:invertIfNegative val="0"/>
            <c:bubble3D val="0"/>
            <c:extLst>
              <c:ext xmlns:c16="http://schemas.microsoft.com/office/drawing/2014/chart" uri="{C3380CC4-5D6E-409C-BE32-E72D297353CC}">
                <c16:uniqueId val="{00000006-B582-4B9A-B233-6AD4A93F8EF3}"/>
              </c:ext>
            </c:extLst>
          </c:dPt>
          <c:dPt>
            <c:idx val="13"/>
            <c:invertIfNegative val="0"/>
            <c:bubble3D val="0"/>
            <c:extLst>
              <c:ext xmlns:c16="http://schemas.microsoft.com/office/drawing/2014/chart" uri="{C3380CC4-5D6E-409C-BE32-E72D297353CC}">
                <c16:uniqueId val="{00000005-BB9C-4E8E-AB87-839A3F2C500D}"/>
              </c:ext>
            </c:extLst>
          </c:dPt>
          <c:dPt>
            <c:idx val="14"/>
            <c:invertIfNegative val="0"/>
            <c:bubble3D val="0"/>
            <c:extLst>
              <c:ext xmlns:c16="http://schemas.microsoft.com/office/drawing/2014/chart" uri="{C3380CC4-5D6E-409C-BE32-E72D297353CC}">
                <c16:uniqueId val="{00000006-DEEB-4037-9147-FE830D521D26}"/>
              </c:ext>
            </c:extLst>
          </c:dPt>
          <c:dLbls>
            <c:spPr>
              <a:noFill/>
              <a:ln>
                <a:noFill/>
              </a:ln>
              <a:effectLst/>
            </c:spPr>
            <c:txPr>
              <a:bodyPr rot="0" spcFirstLastPara="1" vertOverflow="ellipsis" vert="horz" wrap="square" anchor="ctr" anchorCtr="1"/>
              <a:lstStyle/>
              <a:p>
                <a:pPr>
                  <a:defRPr sz="32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'Resumen de Graficos'!$A$4:$A$24</c:f>
              <c:multiLvlStrCache>
                <c:ptCount val="16"/>
                <c:lvl>
                  <c:pt idx="0">
                    <c:v>ene-19</c:v>
                  </c:pt>
                  <c:pt idx="1">
                    <c:v>feb-19</c:v>
                  </c:pt>
                  <c:pt idx="2">
                    <c:v>mar-19</c:v>
                  </c:pt>
                  <c:pt idx="3">
                    <c:v>abr-19</c:v>
                  </c:pt>
                  <c:pt idx="4">
                    <c:v>may-19</c:v>
                  </c:pt>
                  <c:pt idx="5">
                    <c:v>jun-19</c:v>
                  </c:pt>
                  <c:pt idx="6">
                    <c:v>jul-19</c:v>
                  </c:pt>
                  <c:pt idx="7">
                    <c:v>ago-19</c:v>
                  </c:pt>
                  <c:pt idx="8">
                    <c:v>ene-19</c:v>
                  </c:pt>
                  <c:pt idx="9">
                    <c:v>feb-19</c:v>
                  </c:pt>
                  <c:pt idx="10">
                    <c:v>mar-19</c:v>
                  </c:pt>
                  <c:pt idx="11">
                    <c:v>abr-19</c:v>
                  </c:pt>
                  <c:pt idx="12">
                    <c:v>may-19</c:v>
                  </c:pt>
                  <c:pt idx="13">
                    <c:v>jun-19</c:v>
                  </c:pt>
                  <c:pt idx="14">
                    <c:v>jul-19</c:v>
                  </c:pt>
                  <c:pt idx="15">
                    <c:v>ago-19</c:v>
                  </c:pt>
                </c:lvl>
                <c:lvl>
                  <c:pt idx="0">
                    <c:v>Las Bambas</c:v>
                  </c:pt>
                  <c:pt idx="8">
                    <c:v>SSEE</c:v>
                  </c:pt>
                </c:lvl>
              </c:multiLvlStrCache>
            </c:multiLvlStrRef>
          </c:cat>
          <c:val>
            <c:numRef>
              <c:f>'Resumen de Graficos'!$C$4:$C$24</c:f>
              <c:numCache>
                <c:formatCode>General</c:formatCode>
                <c:ptCount val="16"/>
                <c:pt idx="5">
                  <c:v>1</c:v>
                </c:pt>
                <c:pt idx="11">
                  <c:v>1</c:v>
                </c:pt>
                <c:pt idx="13">
                  <c:v>3</c:v>
                </c:pt>
                <c:pt idx="14">
                  <c:v>1</c:v>
                </c:pt>
                <c:pt idx="15">
                  <c:v>1</c:v>
                </c:pt>
              </c:numCache>
            </c:numRef>
          </c:val>
          <c:extLst>
            <c:ext xmlns:c16="http://schemas.microsoft.com/office/drawing/2014/chart" uri="{C3380CC4-5D6E-409C-BE32-E72D297353CC}">
              <c16:uniqueId val="{00000001-78BA-4518-BDA7-38A37F94F3E0}"/>
            </c:ext>
          </c:extLst>
        </c:ser>
        <c:ser>
          <c:idx val="2"/>
          <c:order val="2"/>
          <c:tx>
            <c:strRef>
              <c:f>'Resumen de Graficos'!$D$3</c:f>
              <c:strCache>
                <c:ptCount val="1"/>
                <c:pt idx="0">
                  <c:v> Lesión con trabajo restringido (RWI)</c:v>
                </c:pt>
              </c:strCache>
            </c:strRef>
          </c:tx>
          <c:spPr>
            <a:solidFill>
              <a:srgbClr val="E87B06"/>
            </a:solidFill>
            <a:ln>
              <a:noFill/>
            </a:ln>
            <a:effectLst/>
          </c:spPr>
          <c:invertIfNegative val="0"/>
          <c:dLbls>
            <c:spPr>
              <a:noFill/>
              <a:ln>
                <a:noFill/>
              </a:ln>
              <a:effectLst/>
            </c:spPr>
            <c:txPr>
              <a:bodyPr rot="0" spcFirstLastPara="1" vertOverflow="ellipsis" vert="horz" wrap="square" anchor="ctr" anchorCtr="1"/>
              <a:lstStyle/>
              <a:p>
                <a:pPr>
                  <a:defRPr sz="32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'Resumen de Graficos'!$A$4:$A$24</c:f>
              <c:multiLvlStrCache>
                <c:ptCount val="16"/>
                <c:lvl>
                  <c:pt idx="0">
                    <c:v>ene-19</c:v>
                  </c:pt>
                  <c:pt idx="1">
                    <c:v>feb-19</c:v>
                  </c:pt>
                  <c:pt idx="2">
                    <c:v>mar-19</c:v>
                  </c:pt>
                  <c:pt idx="3">
                    <c:v>abr-19</c:v>
                  </c:pt>
                  <c:pt idx="4">
                    <c:v>may-19</c:v>
                  </c:pt>
                  <c:pt idx="5">
                    <c:v>jun-19</c:v>
                  </c:pt>
                  <c:pt idx="6">
                    <c:v>jul-19</c:v>
                  </c:pt>
                  <c:pt idx="7">
                    <c:v>ago-19</c:v>
                  </c:pt>
                  <c:pt idx="8">
                    <c:v>ene-19</c:v>
                  </c:pt>
                  <c:pt idx="9">
                    <c:v>feb-19</c:v>
                  </c:pt>
                  <c:pt idx="10">
                    <c:v>mar-19</c:v>
                  </c:pt>
                  <c:pt idx="11">
                    <c:v>abr-19</c:v>
                  </c:pt>
                  <c:pt idx="12">
                    <c:v>may-19</c:v>
                  </c:pt>
                  <c:pt idx="13">
                    <c:v>jun-19</c:v>
                  </c:pt>
                  <c:pt idx="14">
                    <c:v>jul-19</c:v>
                  </c:pt>
                  <c:pt idx="15">
                    <c:v>ago-19</c:v>
                  </c:pt>
                </c:lvl>
                <c:lvl>
                  <c:pt idx="0">
                    <c:v>Las Bambas</c:v>
                  </c:pt>
                  <c:pt idx="8">
                    <c:v>SSEE</c:v>
                  </c:pt>
                </c:lvl>
              </c:multiLvlStrCache>
            </c:multiLvlStrRef>
          </c:cat>
          <c:val>
            <c:numRef>
              <c:f>'Resumen de Graficos'!$D$4:$D$24</c:f>
              <c:numCache>
                <c:formatCode>General</c:formatCode>
                <c:ptCount val="16"/>
                <c:pt idx="0">
                  <c:v>1</c:v>
                </c:pt>
              </c:numCache>
            </c:numRef>
          </c:val>
          <c:extLst>
            <c:ext xmlns:c16="http://schemas.microsoft.com/office/drawing/2014/chart" uri="{C3380CC4-5D6E-409C-BE32-E72D297353CC}">
              <c16:uniqueId val="{00000002-78BA-4518-BDA7-38A37F94F3E0}"/>
            </c:ext>
          </c:extLst>
        </c:ser>
        <c:ser>
          <c:idx val="3"/>
          <c:order val="3"/>
          <c:tx>
            <c:strRef>
              <c:f>'Resumen de Graficos'!$E$3</c:f>
              <c:strCache>
                <c:ptCount val="1"/>
                <c:pt idx="0">
                  <c:v> Lesión con tratamiento médico (MTI)</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32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'Resumen de Graficos'!$A$4:$A$24</c:f>
              <c:multiLvlStrCache>
                <c:ptCount val="16"/>
                <c:lvl>
                  <c:pt idx="0">
                    <c:v>ene-19</c:v>
                  </c:pt>
                  <c:pt idx="1">
                    <c:v>feb-19</c:v>
                  </c:pt>
                  <c:pt idx="2">
                    <c:v>mar-19</c:v>
                  </c:pt>
                  <c:pt idx="3">
                    <c:v>abr-19</c:v>
                  </c:pt>
                  <c:pt idx="4">
                    <c:v>may-19</c:v>
                  </c:pt>
                  <c:pt idx="5">
                    <c:v>jun-19</c:v>
                  </c:pt>
                  <c:pt idx="6">
                    <c:v>jul-19</c:v>
                  </c:pt>
                  <c:pt idx="7">
                    <c:v>ago-19</c:v>
                  </c:pt>
                  <c:pt idx="8">
                    <c:v>ene-19</c:v>
                  </c:pt>
                  <c:pt idx="9">
                    <c:v>feb-19</c:v>
                  </c:pt>
                  <c:pt idx="10">
                    <c:v>mar-19</c:v>
                  </c:pt>
                  <c:pt idx="11">
                    <c:v>abr-19</c:v>
                  </c:pt>
                  <c:pt idx="12">
                    <c:v>may-19</c:v>
                  </c:pt>
                  <c:pt idx="13">
                    <c:v>jun-19</c:v>
                  </c:pt>
                  <c:pt idx="14">
                    <c:v>jul-19</c:v>
                  </c:pt>
                  <c:pt idx="15">
                    <c:v>ago-19</c:v>
                  </c:pt>
                </c:lvl>
                <c:lvl>
                  <c:pt idx="0">
                    <c:v>Las Bambas</c:v>
                  </c:pt>
                  <c:pt idx="8">
                    <c:v>SSEE</c:v>
                  </c:pt>
                </c:lvl>
              </c:multiLvlStrCache>
            </c:multiLvlStrRef>
          </c:cat>
          <c:val>
            <c:numRef>
              <c:f>'Resumen de Graficos'!$E$4:$E$24</c:f>
              <c:numCache>
                <c:formatCode>General</c:formatCode>
                <c:ptCount val="16"/>
                <c:pt idx="1">
                  <c:v>1</c:v>
                </c:pt>
                <c:pt idx="6">
                  <c:v>1</c:v>
                </c:pt>
              </c:numCache>
            </c:numRef>
          </c:val>
          <c:extLst>
            <c:ext xmlns:c16="http://schemas.microsoft.com/office/drawing/2014/chart" uri="{C3380CC4-5D6E-409C-BE32-E72D297353CC}">
              <c16:uniqueId val="{00000003-78BA-4518-BDA7-38A37F94F3E0}"/>
            </c:ext>
          </c:extLst>
        </c:ser>
        <c:ser>
          <c:idx val="4"/>
          <c:order val="4"/>
          <c:tx>
            <c:strRef>
              <c:f>'Resumen de Graficos'!$F$3</c:f>
              <c:strCache>
                <c:ptCount val="1"/>
                <c:pt idx="0">
                  <c:v>Lesión de primeros auxilios (FAI) </c:v>
                </c:pt>
              </c:strCache>
            </c:strRef>
          </c:tx>
          <c:spPr>
            <a:solidFill>
              <a:srgbClr val="FFFF00"/>
            </a:solidFill>
            <a:ln>
              <a:noFill/>
            </a:ln>
            <a:effectLst/>
          </c:spPr>
          <c:invertIfNegative val="0"/>
          <c:dLbls>
            <c:spPr>
              <a:noFill/>
              <a:ln>
                <a:noFill/>
              </a:ln>
              <a:effectLst/>
            </c:spPr>
            <c:txPr>
              <a:bodyPr rot="0" spcFirstLastPara="1" vertOverflow="ellipsis" vert="horz" wrap="square" anchor="ctr" anchorCtr="1"/>
              <a:lstStyle/>
              <a:p>
                <a:pPr>
                  <a:defRPr sz="32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'Resumen de Graficos'!$A$4:$A$24</c:f>
              <c:multiLvlStrCache>
                <c:ptCount val="16"/>
                <c:lvl>
                  <c:pt idx="0">
                    <c:v>ene-19</c:v>
                  </c:pt>
                  <c:pt idx="1">
                    <c:v>feb-19</c:v>
                  </c:pt>
                  <c:pt idx="2">
                    <c:v>mar-19</c:v>
                  </c:pt>
                  <c:pt idx="3">
                    <c:v>abr-19</c:v>
                  </c:pt>
                  <c:pt idx="4">
                    <c:v>may-19</c:v>
                  </c:pt>
                  <c:pt idx="5">
                    <c:v>jun-19</c:v>
                  </c:pt>
                  <c:pt idx="6">
                    <c:v>jul-19</c:v>
                  </c:pt>
                  <c:pt idx="7">
                    <c:v>ago-19</c:v>
                  </c:pt>
                  <c:pt idx="8">
                    <c:v>ene-19</c:v>
                  </c:pt>
                  <c:pt idx="9">
                    <c:v>feb-19</c:v>
                  </c:pt>
                  <c:pt idx="10">
                    <c:v>mar-19</c:v>
                  </c:pt>
                  <c:pt idx="11">
                    <c:v>abr-19</c:v>
                  </c:pt>
                  <c:pt idx="12">
                    <c:v>may-19</c:v>
                  </c:pt>
                  <c:pt idx="13">
                    <c:v>jun-19</c:v>
                  </c:pt>
                  <c:pt idx="14">
                    <c:v>jul-19</c:v>
                  </c:pt>
                  <c:pt idx="15">
                    <c:v>ago-19</c:v>
                  </c:pt>
                </c:lvl>
                <c:lvl>
                  <c:pt idx="0">
                    <c:v>Las Bambas</c:v>
                  </c:pt>
                  <c:pt idx="8">
                    <c:v>SSEE</c:v>
                  </c:pt>
                </c:lvl>
              </c:multiLvlStrCache>
            </c:multiLvlStrRef>
          </c:cat>
          <c:val>
            <c:numRef>
              <c:f>'Resumen de Graficos'!$F$4:$F$24</c:f>
              <c:numCache>
                <c:formatCode>General</c:formatCode>
                <c:ptCount val="16"/>
                <c:pt idx="4">
                  <c:v>1</c:v>
                </c:pt>
                <c:pt idx="8">
                  <c:v>1</c:v>
                </c:pt>
                <c:pt idx="9">
                  <c:v>2</c:v>
                </c:pt>
                <c:pt idx="13">
                  <c:v>2</c:v>
                </c:pt>
                <c:pt idx="15">
                  <c:v>2</c:v>
                </c:pt>
              </c:numCache>
            </c:numRef>
          </c:val>
          <c:extLst>
            <c:ext xmlns:c16="http://schemas.microsoft.com/office/drawing/2014/chart" uri="{C3380CC4-5D6E-409C-BE32-E72D297353CC}">
              <c16:uniqueId val="{00000006-3DB9-4D93-BF16-18A17D2D06F2}"/>
            </c:ext>
          </c:extLst>
        </c:ser>
        <c:dLbls>
          <c:dLblPos val="ctr"/>
          <c:showLegendKey val="0"/>
          <c:showVal val="1"/>
          <c:showCatName val="0"/>
          <c:showSerName val="0"/>
          <c:showPercent val="0"/>
          <c:showBubbleSize val="0"/>
        </c:dLbls>
        <c:gapWidth val="150"/>
        <c:overlap val="100"/>
        <c:axId val="193561344"/>
        <c:axId val="193562880"/>
      </c:barChart>
      <c:catAx>
        <c:axId val="193561344"/>
        <c:scaling>
          <c:orientation val="minMax"/>
        </c:scaling>
        <c:delete val="0"/>
        <c:axPos val="b"/>
        <c:numFmt formatCode="General" sourceLinked="1"/>
        <c:majorTickMark val="none"/>
        <c:minorTickMark val="none"/>
        <c:tickLblPos val="nextTo"/>
        <c:spPr>
          <a:noFill/>
          <a:ln w="34925" cap="flat" cmpd="sng" algn="ctr">
            <a:solidFill>
              <a:schemeClr val="bg1">
                <a:lumMod val="65000"/>
              </a:schemeClr>
            </a:solidFill>
            <a:round/>
          </a:ln>
          <a:effectLst/>
        </c:spPr>
        <c:txPr>
          <a:bodyPr rot="-60000000" spcFirstLastPara="1" vertOverflow="ellipsis" vert="horz" wrap="square" anchor="ctr" anchorCtr="1"/>
          <a:lstStyle/>
          <a:p>
            <a:pPr>
              <a:defRPr sz="32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193562880"/>
        <c:crosses val="autoZero"/>
        <c:auto val="1"/>
        <c:lblAlgn val="ctr"/>
        <c:lblOffset val="100"/>
        <c:noMultiLvlLbl val="0"/>
      </c:catAx>
      <c:valAx>
        <c:axId val="193562880"/>
        <c:scaling>
          <c:orientation val="minMax"/>
          <c:max val="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32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a:t># DE</a:t>
                </a:r>
                <a:r>
                  <a:rPr lang="en-AU" baseline="0"/>
                  <a:t> LESIONES</a:t>
                </a:r>
                <a:endParaRPr lang="en-AU"/>
              </a:p>
            </c:rich>
          </c:tx>
          <c:layout>
            <c:manualLayout>
              <c:xMode val="edge"/>
              <c:yMode val="edge"/>
              <c:x val="1.6422047537523882E-2"/>
              <c:y val="4.932062161539736E-2"/>
            </c:manualLayout>
          </c:layout>
          <c:overlay val="0"/>
          <c:spPr>
            <a:noFill/>
            <a:ln>
              <a:noFill/>
            </a:ln>
            <a:effectLst/>
          </c:spPr>
          <c:txPr>
            <a:bodyPr rot="-5400000" spcFirstLastPara="1" vertOverflow="ellipsis" vert="horz" wrap="square" anchor="ctr" anchorCtr="1"/>
            <a:lstStyle/>
            <a:p>
              <a:pPr>
                <a:defRPr sz="32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32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193561344"/>
        <c:crosses val="autoZero"/>
        <c:crossBetween val="between"/>
        <c:majorUnit val="1"/>
      </c:valAx>
      <c:spPr>
        <a:noFill/>
        <a:ln>
          <a:noFill/>
        </a:ln>
        <a:effectLst/>
      </c:spPr>
    </c:plotArea>
    <c:legend>
      <c:legendPos val="b"/>
      <c:layout>
        <c:manualLayout>
          <c:xMode val="edge"/>
          <c:yMode val="edge"/>
          <c:x val="3.9302046123358719E-2"/>
          <c:y val="0.6952953217114578"/>
          <c:w val="0.88689980837784466"/>
          <c:h val="0.27874340012892995"/>
        </c:manualLayout>
      </c:layout>
      <c:overlay val="0"/>
      <c:spPr>
        <a:noFill/>
        <a:ln>
          <a:noFill/>
        </a:ln>
        <a:effectLst/>
      </c:spPr>
      <c:txPr>
        <a:bodyPr rot="0" spcFirstLastPara="1" vertOverflow="ellipsis" vert="horz" wrap="square" anchor="ctr" anchorCtr="1"/>
        <a:lstStyle/>
        <a:p>
          <a:pPr>
            <a:defRPr sz="32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3200">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3360" b="1" i="0" u="none" strike="noStrike" kern="1200" spc="0" baseline="0">
                <a:solidFill>
                  <a:srgbClr val="002060"/>
                </a:solidFill>
                <a:latin typeface="Arial Narrow" panose="020B0606020202030204" pitchFamily="34" charset="0"/>
                <a:ea typeface="+mn-ea"/>
                <a:cs typeface="+mn-cs"/>
              </a:defRPr>
            </a:pPr>
            <a:r>
              <a:rPr lang="en-US" b="1"/>
              <a:t>Lesiones del 2017 - 2019 (Al 31 Oct. de 2019)</a:t>
            </a:r>
            <a:endParaRPr lang="en-AU" b="1"/>
          </a:p>
        </c:rich>
      </c:tx>
      <c:overlay val="0"/>
      <c:spPr>
        <a:noFill/>
        <a:ln>
          <a:noFill/>
        </a:ln>
        <a:effectLst/>
      </c:spPr>
      <c:txPr>
        <a:bodyPr rot="0" spcFirstLastPara="1" vertOverflow="ellipsis" vert="horz" wrap="square" anchor="ctr" anchorCtr="1"/>
        <a:lstStyle/>
        <a:p>
          <a:pPr>
            <a:defRPr sz="3360" b="1" i="0" u="none" strike="noStrike" kern="1200" spc="0" baseline="0">
              <a:solidFill>
                <a:srgbClr val="002060"/>
              </a:solidFill>
              <a:latin typeface="Arial Narrow" panose="020B0606020202030204" pitchFamily="34" charset="0"/>
              <a:ea typeface="+mn-ea"/>
              <a:cs typeface="+mn-cs"/>
            </a:defRPr>
          </a:pPr>
          <a:endParaRPr lang="en-US"/>
        </a:p>
      </c:txPr>
    </c:title>
    <c:autoTitleDeleted val="0"/>
    <c:plotArea>
      <c:layout/>
      <c:barChart>
        <c:barDir val="col"/>
        <c:grouping val="clustered"/>
        <c:varyColors val="0"/>
        <c:ser>
          <c:idx val="0"/>
          <c:order val="0"/>
          <c:tx>
            <c:strRef>
              <c:f>'Resumen de Graficos'!$AF$3</c:f>
              <c:strCache>
                <c:ptCount val="1"/>
                <c:pt idx="0">
                  <c:v>2017</c:v>
                </c:pt>
              </c:strCache>
            </c:strRef>
          </c:tx>
          <c:spPr>
            <a:solidFill>
              <a:srgbClr val="5F5E5E"/>
            </a:solidFill>
            <a:ln>
              <a:noFill/>
            </a:ln>
            <a:effectLst/>
          </c:spPr>
          <c:invertIfNegative val="0"/>
          <c:dLbls>
            <c:spPr>
              <a:noFill/>
              <a:ln>
                <a:noFill/>
              </a:ln>
              <a:effectLst/>
            </c:spPr>
            <c:txPr>
              <a:bodyPr rot="0" spcFirstLastPara="1" vertOverflow="ellipsis" vert="horz" wrap="square" anchor="ctr" anchorCtr="1"/>
              <a:lstStyle/>
              <a:p>
                <a:pPr>
                  <a:defRPr sz="2800" b="0" i="0" u="none" strike="noStrike" kern="1200" baseline="0">
                    <a:solidFill>
                      <a:srgbClr val="002060"/>
                    </a:solidFill>
                    <a:latin typeface="Arial Narrow" panose="020B0606020202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'Resumen de Graficos'!$AE$4:$AE$8</c:f>
              <c:strCache>
                <c:ptCount val="5"/>
                <c:pt idx="0">
                  <c:v>Fatal</c:v>
                </c:pt>
                <c:pt idx="1">
                  <c:v>LTI</c:v>
                </c:pt>
                <c:pt idx="2">
                  <c:v>RWI</c:v>
                </c:pt>
                <c:pt idx="3">
                  <c:v>MTI</c:v>
                </c:pt>
                <c:pt idx="4">
                  <c:v>FAI</c:v>
                </c:pt>
              </c:strCache>
            </c:strRef>
          </c:cat>
          <c:val>
            <c:numRef>
              <c:f>'Resumen de Graficos'!$AF$4:$AF$8</c:f>
              <c:numCache>
                <c:formatCode>General</c:formatCode>
                <c:ptCount val="5"/>
                <c:pt idx="0">
                  <c:v>1</c:v>
                </c:pt>
                <c:pt idx="1">
                  <c:v>7</c:v>
                </c:pt>
                <c:pt idx="2">
                  <c:v>2</c:v>
                </c:pt>
                <c:pt idx="3">
                  <c:v>9</c:v>
                </c:pt>
                <c:pt idx="4">
                  <c:v>41</c:v>
                </c:pt>
              </c:numCache>
            </c:numRef>
          </c:val>
          <c:extLst>
            <c:ext xmlns:c16="http://schemas.microsoft.com/office/drawing/2014/chart" uri="{C3380CC4-5D6E-409C-BE32-E72D297353CC}">
              <c16:uniqueId val="{00000000-CF95-41A0-8A4A-F50EEABDCC4C}"/>
            </c:ext>
          </c:extLst>
        </c:ser>
        <c:ser>
          <c:idx val="1"/>
          <c:order val="1"/>
          <c:tx>
            <c:strRef>
              <c:f>'Resumen de Graficos'!$AG$3</c:f>
              <c:strCache>
                <c:ptCount val="1"/>
                <c:pt idx="0">
                  <c:v>2018</c:v>
                </c:pt>
              </c:strCache>
            </c:strRef>
          </c:tx>
          <c:spPr>
            <a:solidFill>
              <a:srgbClr val="99082B"/>
            </a:solidFill>
            <a:ln>
              <a:noFill/>
            </a:ln>
            <a:effectLst/>
          </c:spPr>
          <c:invertIfNegative val="0"/>
          <c:dLbls>
            <c:spPr>
              <a:noFill/>
              <a:ln>
                <a:noFill/>
              </a:ln>
              <a:effectLst/>
            </c:spPr>
            <c:txPr>
              <a:bodyPr rot="0" spcFirstLastPara="1" vertOverflow="ellipsis" vert="horz" wrap="square" anchor="ctr" anchorCtr="1"/>
              <a:lstStyle/>
              <a:p>
                <a:pPr>
                  <a:defRPr sz="2800" b="0" i="0" u="none" strike="noStrike" kern="1200" baseline="0">
                    <a:solidFill>
                      <a:srgbClr val="002060"/>
                    </a:solidFill>
                    <a:latin typeface="Arial Narrow" panose="020B0606020202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'Resumen de Graficos'!$AE$4:$AE$8</c:f>
              <c:strCache>
                <c:ptCount val="5"/>
                <c:pt idx="0">
                  <c:v>Fatal</c:v>
                </c:pt>
                <c:pt idx="1">
                  <c:v>LTI</c:v>
                </c:pt>
                <c:pt idx="2">
                  <c:v>RWI</c:v>
                </c:pt>
                <c:pt idx="3">
                  <c:v>MTI</c:v>
                </c:pt>
                <c:pt idx="4">
                  <c:v>FAI</c:v>
                </c:pt>
              </c:strCache>
            </c:strRef>
          </c:cat>
          <c:val>
            <c:numRef>
              <c:f>'Resumen de Graficos'!$AG$4:$AG$8</c:f>
              <c:numCache>
                <c:formatCode>General</c:formatCode>
                <c:ptCount val="5"/>
                <c:pt idx="0">
                  <c:v>0</c:v>
                </c:pt>
                <c:pt idx="1">
                  <c:v>3</c:v>
                </c:pt>
                <c:pt idx="2">
                  <c:v>0</c:v>
                </c:pt>
                <c:pt idx="3">
                  <c:v>5</c:v>
                </c:pt>
                <c:pt idx="4">
                  <c:v>24</c:v>
                </c:pt>
              </c:numCache>
            </c:numRef>
          </c:val>
          <c:extLst>
            <c:ext xmlns:c16="http://schemas.microsoft.com/office/drawing/2014/chart" uri="{C3380CC4-5D6E-409C-BE32-E72D297353CC}">
              <c16:uniqueId val="{00000001-CF95-41A0-8A4A-F50EEABDCC4C}"/>
            </c:ext>
          </c:extLst>
        </c:ser>
        <c:ser>
          <c:idx val="2"/>
          <c:order val="2"/>
          <c:tx>
            <c:strRef>
              <c:f>'Resumen de Graficos'!$AH$3</c:f>
              <c:strCache>
                <c:ptCount val="1"/>
                <c:pt idx="0">
                  <c:v>2019</c:v>
                </c:pt>
              </c:strCache>
            </c:strRef>
          </c:tx>
          <c:spPr>
            <a:solidFill>
              <a:srgbClr val="95C100"/>
            </a:solidFill>
            <a:ln>
              <a:noFill/>
            </a:ln>
            <a:effectLst/>
          </c:spPr>
          <c:invertIfNegative val="0"/>
          <c:dLbls>
            <c:spPr>
              <a:noFill/>
              <a:ln>
                <a:noFill/>
              </a:ln>
              <a:effectLst/>
            </c:spPr>
            <c:txPr>
              <a:bodyPr rot="0" spcFirstLastPara="1" vertOverflow="ellipsis" vert="horz" wrap="square" anchor="ctr" anchorCtr="1"/>
              <a:lstStyle/>
              <a:p>
                <a:pPr>
                  <a:defRPr sz="2800" b="0" i="0" u="none" strike="noStrike" kern="1200" baseline="0">
                    <a:solidFill>
                      <a:srgbClr val="002060"/>
                    </a:solidFill>
                    <a:latin typeface="Arial Narrow" panose="020B0606020202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'Resumen de Graficos'!$AE$4:$AE$8</c:f>
              <c:strCache>
                <c:ptCount val="5"/>
                <c:pt idx="0">
                  <c:v>Fatal</c:v>
                </c:pt>
                <c:pt idx="1">
                  <c:v>LTI</c:v>
                </c:pt>
                <c:pt idx="2">
                  <c:v>RWI</c:v>
                </c:pt>
                <c:pt idx="3">
                  <c:v>MTI</c:v>
                </c:pt>
                <c:pt idx="4">
                  <c:v>FAI</c:v>
                </c:pt>
              </c:strCache>
            </c:strRef>
          </c:cat>
          <c:val>
            <c:numRef>
              <c:f>'Resumen de Graficos'!$AH$4:$AH$8</c:f>
              <c:numCache>
                <c:formatCode>General</c:formatCode>
                <c:ptCount val="5"/>
                <c:pt idx="0">
                  <c:v>0</c:v>
                </c:pt>
                <c:pt idx="1">
                  <c:v>8</c:v>
                </c:pt>
                <c:pt idx="2">
                  <c:v>1</c:v>
                </c:pt>
                <c:pt idx="3">
                  <c:v>4</c:v>
                </c:pt>
                <c:pt idx="4">
                  <c:v>15</c:v>
                </c:pt>
              </c:numCache>
            </c:numRef>
          </c:val>
          <c:extLst>
            <c:ext xmlns:c16="http://schemas.microsoft.com/office/drawing/2014/chart" uri="{C3380CC4-5D6E-409C-BE32-E72D297353CC}">
              <c16:uniqueId val="{00000002-CF95-41A0-8A4A-F50EEABDCC4C}"/>
            </c:ext>
          </c:extLst>
        </c:ser>
        <c:dLbls>
          <c:dLblPos val="outEnd"/>
          <c:showLegendKey val="0"/>
          <c:showVal val="1"/>
          <c:showCatName val="0"/>
          <c:showSerName val="0"/>
          <c:showPercent val="0"/>
          <c:showBubbleSize val="0"/>
        </c:dLbls>
        <c:gapWidth val="219"/>
        <c:overlap val="-27"/>
        <c:axId val="761316464"/>
        <c:axId val="761312528"/>
      </c:barChart>
      <c:catAx>
        <c:axId val="761316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800" b="1" i="0" u="none" strike="noStrike" kern="1200" baseline="0">
                <a:solidFill>
                  <a:srgbClr val="002060"/>
                </a:solidFill>
                <a:latin typeface="Arial Narrow" panose="020B0606020202030204" pitchFamily="34" charset="0"/>
                <a:ea typeface="+mn-ea"/>
                <a:cs typeface="+mn-cs"/>
              </a:defRPr>
            </a:pPr>
            <a:endParaRPr lang="en-US"/>
          </a:p>
        </c:txPr>
        <c:crossAx val="761312528"/>
        <c:crosses val="autoZero"/>
        <c:auto val="1"/>
        <c:lblAlgn val="ctr"/>
        <c:lblOffset val="100"/>
        <c:noMultiLvlLbl val="0"/>
      </c:catAx>
      <c:valAx>
        <c:axId val="761312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800" b="0" i="0" u="none" strike="noStrike" kern="1200" baseline="0">
                <a:solidFill>
                  <a:srgbClr val="002060"/>
                </a:solidFill>
                <a:latin typeface="Arial Narrow" panose="020B0606020202030204" pitchFamily="34" charset="0"/>
                <a:ea typeface="+mn-ea"/>
                <a:cs typeface="+mn-cs"/>
              </a:defRPr>
            </a:pPr>
            <a:endParaRPr lang="en-US"/>
          </a:p>
        </c:txPr>
        <c:crossAx val="761316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800" b="0" i="0" u="none" strike="noStrike" kern="1200" baseline="0">
              <a:solidFill>
                <a:srgbClr val="002060"/>
              </a:solidFill>
              <a:latin typeface="Arial Narrow" panose="020B0606020202030204" pitchFamily="34" charset="0"/>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2800">
          <a:solidFill>
            <a:srgbClr val="002060"/>
          </a:solidFill>
          <a:latin typeface="Arial Narrow" panose="020B060602020203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160" b="0" i="0" u="none" strike="noStrike" kern="1200" spc="0" baseline="0">
                <a:solidFill>
                  <a:schemeClr val="tx1">
                    <a:lumMod val="65000"/>
                    <a:lumOff val="35000"/>
                  </a:schemeClr>
                </a:solidFill>
                <a:latin typeface="Arial Narrow" panose="020B0606020202030204" pitchFamily="34" charset="0"/>
                <a:ea typeface="+mn-ea"/>
                <a:cs typeface="+mn-cs"/>
              </a:defRPr>
            </a:pPr>
            <a:r>
              <a:rPr lang="en-AU"/>
              <a:t>Tendencia de I. Significativos (2017 - 2019)</a:t>
            </a:r>
          </a:p>
        </c:rich>
      </c:tx>
      <c:layout>
        <c:manualLayout>
          <c:xMode val="edge"/>
          <c:yMode val="edge"/>
          <c:x val="0.26954957542812036"/>
          <c:y val="1.4283662286022224E-2"/>
        </c:manualLayout>
      </c:layout>
      <c:overlay val="0"/>
      <c:spPr>
        <a:noFill/>
        <a:ln>
          <a:noFill/>
        </a:ln>
        <a:effectLst/>
      </c:spPr>
      <c:txPr>
        <a:bodyPr rot="0" spcFirstLastPara="1" vertOverflow="ellipsis" vert="horz" wrap="square" anchor="ctr" anchorCtr="1"/>
        <a:lstStyle/>
        <a:p>
          <a:pPr>
            <a:defRPr sz="2160" b="0"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lotArea>
      <c:layout>
        <c:manualLayout>
          <c:layoutTarget val="inner"/>
          <c:xMode val="edge"/>
          <c:yMode val="edge"/>
          <c:x val="7.9528179594266765E-2"/>
          <c:y val="0.1257625852882456"/>
          <c:w val="0.90836861374689437"/>
          <c:h val="0.61963571359023784"/>
        </c:manualLayout>
      </c:layout>
      <c:barChart>
        <c:barDir val="col"/>
        <c:grouping val="clustered"/>
        <c:varyColors val="0"/>
        <c:ser>
          <c:idx val="0"/>
          <c:order val="0"/>
          <c:spPr>
            <a:solidFill>
              <a:srgbClr val="5F5E5E"/>
            </a:solidFill>
            <a:ln>
              <a:noFill/>
            </a:ln>
            <a:effectLst/>
          </c:spPr>
          <c:invertIfNegative val="0"/>
          <c:dPt>
            <c:idx val="0"/>
            <c:invertIfNegative val="0"/>
            <c:bubble3D val="0"/>
            <c:spPr>
              <a:solidFill>
                <a:srgbClr val="5F5E5E"/>
              </a:solidFill>
              <a:ln>
                <a:noFill/>
              </a:ln>
              <a:effectLst/>
            </c:spPr>
            <c:extLst>
              <c:ext xmlns:c16="http://schemas.microsoft.com/office/drawing/2014/chart" uri="{C3380CC4-5D6E-409C-BE32-E72D297353CC}">
                <c16:uniqueId val="{00000023-407B-40DB-80F0-B3DE9963FF39}"/>
              </c:ext>
            </c:extLst>
          </c:dPt>
          <c:dPt>
            <c:idx val="1"/>
            <c:invertIfNegative val="0"/>
            <c:bubble3D val="0"/>
            <c:spPr>
              <a:solidFill>
                <a:srgbClr val="5F5E5E"/>
              </a:solidFill>
              <a:ln>
                <a:noFill/>
              </a:ln>
              <a:effectLst/>
            </c:spPr>
            <c:extLst>
              <c:ext xmlns:c16="http://schemas.microsoft.com/office/drawing/2014/chart" uri="{C3380CC4-5D6E-409C-BE32-E72D297353CC}">
                <c16:uniqueId val="{00000032-407B-40DB-80F0-B3DE9963FF39}"/>
              </c:ext>
            </c:extLst>
          </c:dPt>
          <c:dPt>
            <c:idx val="2"/>
            <c:invertIfNegative val="0"/>
            <c:bubble3D val="0"/>
            <c:spPr>
              <a:solidFill>
                <a:srgbClr val="5F5E5E"/>
              </a:solidFill>
              <a:ln>
                <a:noFill/>
              </a:ln>
              <a:effectLst/>
            </c:spPr>
            <c:extLst>
              <c:ext xmlns:c16="http://schemas.microsoft.com/office/drawing/2014/chart" uri="{C3380CC4-5D6E-409C-BE32-E72D297353CC}">
                <c16:uniqueId val="{0000002B-407B-40DB-80F0-B3DE9963FF39}"/>
              </c:ext>
            </c:extLst>
          </c:dPt>
          <c:dPt>
            <c:idx val="3"/>
            <c:invertIfNegative val="0"/>
            <c:bubble3D val="0"/>
            <c:spPr>
              <a:solidFill>
                <a:srgbClr val="5F5E5E"/>
              </a:solidFill>
              <a:ln>
                <a:noFill/>
              </a:ln>
              <a:effectLst/>
            </c:spPr>
            <c:extLst>
              <c:ext xmlns:c16="http://schemas.microsoft.com/office/drawing/2014/chart" uri="{C3380CC4-5D6E-409C-BE32-E72D297353CC}">
                <c16:uniqueId val="{00000026-407B-40DB-80F0-B3DE9963FF39}"/>
              </c:ext>
            </c:extLst>
          </c:dPt>
          <c:dPt>
            <c:idx val="4"/>
            <c:invertIfNegative val="0"/>
            <c:bubble3D val="0"/>
            <c:spPr>
              <a:solidFill>
                <a:srgbClr val="5F5E5E"/>
              </a:solidFill>
              <a:ln>
                <a:noFill/>
              </a:ln>
              <a:effectLst/>
            </c:spPr>
            <c:extLst>
              <c:ext xmlns:c16="http://schemas.microsoft.com/office/drawing/2014/chart" uri="{C3380CC4-5D6E-409C-BE32-E72D297353CC}">
                <c16:uniqueId val="{00000029-407B-40DB-80F0-B3DE9963FF39}"/>
              </c:ext>
            </c:extLst>
          </c:dPt>
          <c:dPt>
            <c:idx val="6"/>
            <c:invertIfNegative val="0"/>
            <c:bubble3D val="0"/>
            <c:spPr>
              <a:solidFill>
                <a:srgbClr val="5F5E5E"/>
              </a:solidFill>
              <a:ln>
                <a:noFill/>
              </a:ln>
              <a:effectLst/>
            </c:spPr>
            <c:extLst>
              <c:ext xmlns:c16="http://schemas.microsoft.com/office/drawing/2014/chart" uri="{C3380CC4-5D6E-409C-BE32-E72D297353CC}">
                <c16:uniqueId val="{0000002E-407B-40DB-80F0-B3DE9963FF39}"/>
              </c:ext>
            </c:extLst>
          </c:dPt>
          <c:dPt>
            <c:idx val="7"/>
            <c:invertIfNegative val="0"/>
            <c:bubble3D val="0"/>
            <c:spPr>
              <a:solidFill>
                <a:srgbClr val="5F5E5E"/>
              </a:solidFill>
              <a:ln>
                <a:noFill/>
              </a:ln>
              <a:effectLst/>
            </c:spPr>
            <c:extLst>
              <c:ext xmlns:c16="http://schemas.microsoft.com/office/drawing/2014/chart" uri="{C3380CC4-5D6E-409C-BE32-E72D297353CC}">
                <c16:uniqueId val="{00000038-407B-40DB-80F0-B3DE9963FF39}"/>
              </c:ext>
            </c:extLst>
          </c:dPt>
          <c:dPt>
            <c:idx val="8"/>
            <c:invertIfNegative val="0"/>
            <c:bubble3D val="0"/>
            <c:spPr>
              <a:solidFill>
                <a:srgbClr val="5F5E5E"/>
              </a:solidFill>
              <a:ln>
                <a:noFill/>
              </a:ln>
              <a:effectLst/>
            </c:spPr>
            <c:extLst>
              <c:ext xmlns:c16="http://schemas.microsoft.com/office/drawing/2014/chart" uri="{C3380CC4-5D6E-409C-BE32-E72D297353CC}">
                <c16:uniqueId val="{00000035-407B-40DB-80F0-B3DE9963FF39}"/>
              </c:ext>
            </c:extLst>
          </c:dPt>
          <c:dPt>
            <c:idx val="9"/>
            <c:invertIfNegative val="0"/>
            <c:bubble3D val="0"/>
            <c:spPr>
              <a:solidFill>
                <a:srgbClr val="5F5E5E"/>
              </a:solidFill>
              <a:ln>
                <a:noFill/>
              </a:ln>
              <a:effectLst/>
            </c:spPr>
            <c:extLst>
              <c:ext xmlns:c16="http://schemas.microsoft.com/office/drawing/2014/chart" uri="{C3380CC4-5D6E-409C-BE32-E72D297353CC}">
                <c16:uniqueId val="{00000039-407B-40DB-80F0-B3DE9963FF39}"/>
              </c:ext>
            </c:extLst>
          </c:dPt>
          <c:dPt>
            <c:idx val="10"/>
            <c:invertIfNegative val="0"/>
            <c:bubble3D val="0"/>
            <c:spPr>
              <a:solidFill>
                <a:srgbClr val="5F5E5E"/>
              </a:solidFill>
              <a:ln>
                <a:noFill/>
              </a:ln>
              <a:effectLst/>
            </c:spPr>
            <c:extLst>
              <c:ext xmlns:c16="http://schemas.microsoft.com/office/drawing/2014/chart" uri="{C3380CC4-5D6E-409C-BE32-E72D297353CC}">
                <c16:uniqueId val="{0000003C-407B-40DB-80F0-B3DE9963FF39}"/>
              </c:ext>
            </c:extLst>
          </c:dPt>
          <c:dPt>
            <c:idx val="11"/>
            <c:invertIfNegative val="0"/>
            <c:bubble3D val="0"/>
            <c:spPr>
              <a:solidFill>
                <a:srgbClr val="5F5E5E"/>
              </a:solidFill>
              <a:ln>
                <a:noFill/>
              </a:ln>
              <a:effectLst/>
            </c:spPr>
            <c:extLst>
              <c:ext xmlns:c16="http://schemas.microsoft.com/office/drawing/2014/chart" uri="{C3380CC4-5D6E-409C-BE32-E72D297353CC}">
                <c16:uniqueId val="{0000003E-407B-40DB-80F0-B3DE9963FF39}"/>
              </c:ext>
            </c:extLst>
          </c:dPt>
          <c:dPt>
            <c:idx val="14"/>
            <c:invertIfNegative val="0"/>
            <c:bubble3D val="0"/>
            <c:spPr>
              <a:solidFill>
                <a:srgbClr val="95C100"/>
              </a:solidFill>
              <a:ln>
                <a:noFill/>
              </a:ln>
              <a:effectLst/>
            </c:spPr>
            <c:extLst>
              <c:ext xmlns:c16="http://schemas.microsoft.com/office/drawing/2014/chart" uri="{C3380CC4-5D6E-409C-BE32-E72D297353CC}">
                <c16:uniqueId val="{0000001A-1421-4E43-B7C2-9283F58694DB}"/>
              </c:ext>
            </c:extLst>
          </c:dPt>
          <c:dPt>
            <c:idx val="17"/>
            <c:invertIfNegative val="0"/>
            <c:bubble3D val="0"/>
            <c:spPr>
              <a:solidFill>
                <a:srgbClr val="95C100"/>
              </a:solidFill>
              <a:ln>
                <a:noFill/>
              </a:ln>
              <a:effectLst/>
            </c:spPr>
            <c:extLst>
              <c:ext xmlns:c16="http://schemas.microsoft.com/office/drawing/2014/chart" uri="{C3380CC4-5D6E-409C-BE32-E72D297353CC}">
                <c16:uniqueId val="{00000020-1421-4E43-B7C2-9283F58694DB}"/>
              </c:ext>
            </c:extLst>
          </c:dPt>
          <c:dPt>
            <c:idx val="18"/>
            <c:invertIfNegative val="0"/>
            <c:bubble3D val="0"/>
            <c:spPr>
              <a:solidFill>
                <a:srgbClr val="95C100"/>
              </a:solidFill>
              <a:ln>
                <a:noFill/>
              </a:ln>
              <a:effectLst/>
            </c:spPr>
            <c:extLst>
              <c:ext xmlns:c16="http://schemas.microsoft.com/office/drawing/2014/chart" uri="{C3380CC4-5D6E-409C-BE32-E72D297353CC}">
                <c16:uniqueId val="{00000026-1421-4E43-B7C2-9283F58694DB}"/>
              </c:ext>
            </c:extLst>
          </c:dPt>
          <c:dPt>
            <c:idx val="19"/>
            <c:invertIfNegative val="0"/>
            <c:bubble3D val="0"/>
            <c:spPr>
              <a:solidFill>
                <a:srgbClr val="95C100"/>
              </a:solidFill>
              <a:ln>
                <a:noFill/>
              </a:ln>
              <a:effectLst/>
            </c:spPr>
            <c:extLst>
              <c:ext xmlns:c16="http://schemas.microsoft.com/office/drawing/2014/chart" uri="{C3380CC4-5D6E-409C-BE32-E72D297353CC}">
                <c16:uniqueId val="{0000002B-1421-4E43-B7C2-9283F58694DB}"/>
              </c:ext>
            </c:extLst>
          </c:dPt>
          <c:dPt>
            <c:idx val="21"/>
            <c:invertIfNegative val="0"/>
            <c:bubble3D val="0"/>
            <c:spPr>
              <a:solidFill>
                <a:srgbClr val="95C100"/>
              </a:solidFill>
              <a:ln>
                <a:noFill/>
              </a:ln>
              <a:effectLst/>
            </c:spPr>
            <c:extLst>
              <c:ext xmlns:c16="http://schemas.microsoft.com/office/drawing/2014/chart" uri="{C3380CC4-5D6E-409C-BE32-E72D297353CC}">
                <c16:uniqueId val="{00000033-1421-4E43-B7C2-9283F58694DB}"/>
              </c:ext>
            </c:extLst>
          </c:dPt>
          <c:dPt>
            <c:idx val="22"/>
            <c:invertIfNegative val="0"/>
            <c:bubble3D val="0"/>
            <c:spPr>
              <a:solidFill>
                <a:srgbClr val="95C100"/>
              </a:solidFill>
              <a:ln>
                <a:noFill/>
              </a:ln>
              <a:effectLst/>
            </c:spPr>
            <c:extLst>
              <c:ext xmlns:c16="http://schemas.microsoft.com/office/drawing/2014/chart" uri="{C3380CC4-5D6E-409C-BE32-E72D297353CC}">
                <c16:uniqueId val="{00000036-1421-4E43-B7C2-9283F58694DB}"/>
              </c:ext>
            </c:extLst>
          </c:dPt>
          <c:dLbls>
            <c:dLbl>
              <c:idx val="12"/>
              <c:delete val="1"/>
              <c:extLst>
                <c:ext xmlns:c15="http://schemas.microsoft.com/office/drawing/2012/chart" uri="{CE6537A1-D6FC-4f65-9D91-7224C49458BB}"/>
                <c:ext xmlns:c16="http://schemas.microsoft.com/office/drawing/2014/chart" uri="{C3380CC4-5D6E-409C-BE32-E72D297353CC}">
                  <c16:uniqueId val="{00000010-1421-4E43-B7C2-9283F58694DB}"/>
                </c:ext>
              </c:extLst>
            </c:dLbl>
            <c:dLbl>
              <c:idx val="13"/>
              <c:delete val="1"/>
              <c:extLst>
                <c:ext xmlns:c15="http://schemas.microsoft.com/office/drawing/2012/chart" uri="{CE6537A1-D6FC-4f65-9D91-7224C49458BB}"/>
                <c:ext xmlns:c16="http://schemas.microsoft.com/office/drawing/2014/chart" uri="{C3380CC4-5D6E-409C-BE32-E72D297353CC}">
                  <c16:uniqueId val="{00000017-1421-4E43-B7C2-9283F58694DB}"/>
                </c:ext>
              </c:extLst>
            </c:dLbl>
            <c:dLbl>
              <c:idx val="15"/>
              <c:delete val="1"/>
              <c:extLst>
                <c:ext xmlns:c15="http://schemas.microsoft.com/office/drawing/2012/chart" uri="{CE6537A1-D6FC-4f65-9D91-7224C49458BB}"/>
                <c:ext xmlns:c16="http://schemas.microsoft.com/office/drawing/2014/chart" uri="{C3380CC4-5D6E-409C-BE32-E72D297353CC}">
                  <c16:uniqueId val="{0000001C-1421-4E43-B7C2-9283F58694DB}"/>
                </c:ext>
              </c:extLst>
            </c:dLbl>
            <c:dLbl>
              <c:idx val="16"/>
              <c:delete val="1"/>
              <c:extLst>
                <c:ext xmlns:c15="http://schemas.microsoft.com/office/drawing/2012/chart" uri="{CE6537A1-D6FC-4f65-9D91-7224C49458BB}"/>
                <c:ext xmlns:c16="http://schemas.microsoft.com/office/drawing/2014/chart" uri="{C3380CC4-5D6E-409C-BE32-E72D297353CC}">
                  <c16:uniqueId val="{0000001D-1421-4E43-B7C2-9283F58694DB}"/>
                </c:ext>
              </c:extLst>
            </c:dLbl>
            <c:dLbl>
              <c:idx val="20"/>
              <c:delete val="1"/>
              <c:extLst>
                <c:ext xmlns:c15="http://schemas.microsoft.com/office/drawing/2012/chart" uri="{CE6537A1-D6FC-4f65-9D91-7224C49458BB}"/>
                <c:ext xmlns:c16="http://schemas.microsoft.com/office/drawing/2014/chart" uri="{C3380CC4-5D6E-409C-BE32-E72D297353CC}">
                  <c16:uniqueId val="{00000030-1421-4E43-B7C2-9283F58694DB}"/>
                </c:ext>
              </c:extLst>
            </c:dLbl>
            <c:dLbl>
              <c:idx val="23"/>
              <c:delete val="1"/>
              <c:extLst>
                <c:ext xmlns:c15="http://schemas.microsoft.com/office/drawing/2012/chart" uri="{CE6537A1-D6FC-4f65-9D91-7224C49458BB}"/>
                <c:ext xmlns:c16="http://schemas.microsoft.com/office/drawing/2014/chart" uri="{C3380CC4-5D6E-409C-BE32-E72D297353CC}">
                  <c16:uniqueId val="{0000003A-238E-497B-B813-9D35BC1559BE}"/>
                </c:ext>
              </c:extLst>
            </c:dLbl>
            <c:spPr>
              <a:noFill/>
              <a:ln>
                <a:noFill/>
              </a:ln>
              <a:effectLst/>
            </c:spPr>
            <c:txPr>
              <a:bodyPr rot="0" spcFirstLastPara="1" vertOverflow="ellipsis" vert="horz" wrap="square" anchor="ctr" anchorCtr="1"/>
              <a:lstStyle/>
              <a:p>
                <a:pPr>
                  <a:defRPr sz="18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57150" cap="rnd">
                <a:solidFill>
                  <a:srgbClr val="FF0000"/>
                </a:solidFill>
                <a:prstDash val="sysDot"/>
              </a:ln>
              <a:effectLst/>
            </c:spPr>
            <c:trendlineType val="log"/>
            <c:dispRSqr val="0"/>
            <c:dispEq val="0"/>
          </c:trendline>
          <c:cat>
            <c:strRef>
              <c:f>'Resumen de Graficos'!$AK$24:$AK$47</c:f>
              <c:strCache>
                <c:ptCount val="24"/>
                <c:pt idx="0">
                  <c:v>ene-17</c:v>
                </c:pt>
                <c:pt idx="1">
                  <c:v>feb-17</c:v>
                </c:pt>
                <c:pt idx="2">
                  <c:v>mar-17</c:v>
                </c:pt>
                <c:pt idx="3">
                  <c:v>abr-17</c:v>
                </c:pt>
                <c:pt idx="4">
                  <c:v>may-17</c:v>
                </c:pt>
                <c:pt idx="5">
                  <c:v>jun-17</c:v>
                </c:pt>
                <c:pt idx="6">
                  <c:v>jul-17</c:v>
                </c:pt>
                <c:pt idx="7">
                  <c:v>ago-17</c:v>
                </c:pt>
                <c:pt idx="8">
                  <c:v>sep-17</c:v>
                </c:pt>
                <c:pt idx="9">
                  <c:v>oct-17</c:v>
                </c:pt>
                <c:pt idx="10">
                  <c:v>nov-17</c:v>
                </c:pt>
                <c:pt idx="11">
                  <c:v>Dic-17</c:v>
                </c:pt>
                <c:pt idx="12">
                  <c:v>dic-18</c:v>
                </c:pt>
                <c:pt idx="13">
                  <c:v>ene-19</c:v>
                </c:pt>
                <c:pt idx="14">
                  <c:v>feb-19</c:v>
                </c:pt>
                <c:pt idx="15">
                  <c:v>mar-19</c:v>
                </c:pt>
                <c:pt idx="16">
                  <c:v>abr-19</c:v>
                </c:pt>
                <c:pt idx="17">
                  <c:v>may-19</c:v>
                </c:pt>
                <c:pt idx="18">
                  <c:v>jun-19</c:v>
                </c:pt>
                <c:pt idx="19">
                  <c:v>jul-19</c:v>
                </c:pt>
                <c:pt idx="20">
                  <c:v>ago-19</c:v>
                </c:pt>
                <c:pt idx="21">
                  <c:v>sep-19</c:v>
                </c:pt>
                <c:pt idx="22">
                  <c:v>oct-19</c:v>
                </c:pt>
                <c:pt idx="23">
                  <c:v>nov-19</c:v>
                </c:pt>
              </c:strCache>
            </c:strRef>
          </c:cat>
          <c:val>
            <c:numRef>
              <c:f>'Resumen de Graficos'!$AL$24:$AL$47</c:f>
              <c:numCache>
                <c:formatCode>0</c:formatCode>
                <c:ptCount val="24"/>
                <c:pt idx="0">
                  <c:v>4</c:v>
                </c:pt>
                <c:pt idx="1">
                  <c:v>2</c:v>
                </c:pt>
                <c:pt idx="2">
                  <c:v>2</c:v>
                </c:pt>
                <c:pt idx="3">
                  <c:v>4</c:v>
                </c:pt>
                <c:pt idx="4">
                  <c:v>5</c:v>
                </c:pt>
                <c:pt idx="5">
                  <c:v>0</c:v>
                </c:pt>
                <c:pt idx="6">
                  <c:v>3</c:v>
                </c:pt>
                <c:pt idx="7">
                  <c:v>1</c:v>
                </c:pt>
                <c:pt idx="8">
                  <c:v>2</c:v>
                </c:pt>
                <c:pt idx="9">
                  <c:v>4</c:v>
                </c:pt>
                <c:pt idx="10">
                  <c:v>2</c:v>
                </c:pt>
                <c:pt idx="11">
                  <c:v>3</c:v>
                </c:pt>
                <c:pt idx="12">
                  <c:v>0</c:v>
                </c:pt>
                <c:pt idx="13">
                  <c:v>0</c:v>
                </c:pt>
                <c:pt idx="14">
                  <c:v>1</c:v>
                </c:pt>
                <c:pt idx="15">
                  <c:v>0</c:v>
                </c:pt>
                <c:pt idx="16">
                  <c:v>0</c:v>
                </c:pt>
                <c:pt idx="17">
                  <c:v>1</c:v>
                </c:pt>
                <c:pt idx="18">
                  <c:v>1</c:v>
                </c:pt>
                <c:pt idx="19">
                  <c:v>1</c:v>
                </c:pt>
                <c:pt idx="20">
                  <c:v>0</c:v>
                </c:pt>
                <c:pt idx="21">
                  <c:v>3</c:v>
                </c:pt>
                <c:pt idx="22">
                  <c:v>1</c:v>
                </c:pt>
                <c:pt idx="23">
                  <c:v>0</c:v>
                </c:pt>
              </c:numCache>
            </c:numRef>
          </c:val>
          <c:extLst>
            <c:ext xmlns:c16="http://schemas.microsoft.com/office/drawing/2014/chart" uri="{C3380CC4-5D6E-409C-BE32-E72D297353CC}">
              <c16:uniqueId val="{00000000-1421-4E43-B7C2-9283F58694DB}"/>
            </c:ext>
          </c:extLst>
        </c:ser>
        <c:dLbls>
          <c:showLegendKey val="0"/>
          <c:showVal val="1"/>
          <c:showCatName val="0"/>
          <c:showSerName val="0"/>
          <c:showPercent val="0"/>
          <c:showBubbleSize val="0"/>
        </c:dLbls>
        <c:gapWidth val="219"/>
        <c:axId val="759083656"/>
        <c:axId val="759093824"/>
      </c:barChart>
      <c:lineChart>
        <c:grouping val="standard"/>
        <c:varyColors val="0"/>
        <c:ser>
          <c:idx val="1"/>
          <c:order val="1"/>
          <c:spPr>
            <a:ln w="28575" cap="rnd">
              <a:solidFill>
                <a:schemeClr val="accent2"/>
              </a:solidFill>
              <a:round/>
            </a:ln>
            <a:effectLst/>
          </c:spPr>
          <c:marker>
            <c:symbol val="none"/>
          </c:marker>
          <c:dLbls>
            <c:spPr>
              <a:noFill/>
              <a:ln>
                <a:noFill/>
              </a:ln>
              <a:effectLst/>
            </c:spPr>
            <c:txPr>
              <a:bodyPr rot="0" spcFirstLastPara="1" vertOverflow="ellipsis" vert="horz" wrap="square" anchor="ctr" anchorCtr="1"/>
              <a:lstStyle/>
              <a:p>
                <a:pPr>
                  <a:defRPr sz="18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38100" cap="rnd">
                <a:solidFill>
                  <a:srgbClr val="E87B06"/>
                </a:solidFill>
                <a:prstDash val="sysDot"/>
              </a:ln>
              <a:effectLst/>
            </c:spPr>
            <c:trendlineType val="log"/>
            <c:dispRSqr val="0"/>
            <c:dispEq val="0"/>
          </c:trendline>
          <c:cat>
            <c:strRef>
              <c:f>'Resumen de Graficos'!$AK$24:$AK$47</c:f>
              <c:strCache>
                <c:ptCount val="24"/>
                <c:pt idx="0">
                  <c:v>ene-17</c:v>
                </c:pt>
                <c:pt idx="1">
                  <c:v>feb-17</c:v>
                </c:pt>
                <c:pt idx="2">
                  <c:v>mar-17</c:v>
                </c:pt>
                <c:pt idx="3">
                  <c:v>abr-17</c:v>
                </c:pt>
                <c:pt idx="4">
                  <c:v>may-17</c:v>
                </c:pt>
                <c:pt idx="5">
                  <c:v>jun-17</c:v>
                </c:pt>
                <c:pt idx="6">
                  <c:v>jul-17</c:v>
                </c:pt>
                <c:pt idx="7">
                  <c:v>ago-17</c:v>
                </c:pt>
                <c:pt idx="8">
                  <c:v>sep-17</c:v>
                </c:pt>
                <c:pt idx="9">
                  <c:v>oct-17</c:v>
                </c:pt>
                <c:pt idx="10">
                  <c:v>nov-17</c:v>
                </c:pt>
                <c:pt idx="11">
                  <c:v>Dic-17</c:v>
                </c:pt>
                <c:pt idx="12">
                  <c:v>dic-18</c:v>
                </c:pt>
                <c:pt idx="13">
                  <c:v>ene-19</c:v>
                </c:pt>
                <c:pt idx="14">
                  <c:v>feb-19</c:v>
                </c:pt>
                <c:pt idx="15">
                  <c:v>mar-19</c:v>
                </c:pt>
                <c:pt idx="16">
                  <c:v>abr-19</c:v>
                </c:pt>
                <c:pt idx="17">
                  <c:v>may-19</c:v>
                </c:pt>
                <c:pt idx="18">
                  <c:v>jun-19</c:v>
                </c:pt>
                <c:pt idx="19">
                  <c:v>jul-19</c:v>
                </c:pt>
                <c:pt idx="20">
                  <c:v>ago-19</c:v>
                </c:pt>
                <c:pt idx="21">
                  <c:v>sep-19</c:v>
                </c:pt>
                <c:pt idx="22">
                  <c:v>oct-19</c:v>
                </c:pt>
                <c:pt idx="23">
                  <c:v>nov-19</c:v>
                </c:pt>
              </c:strCache>
            </c:strRef>
          </c:cat>
          <c:val>
            <c:numRef>
              <c:f>'Resumen de Graficos'!$AM$24:$AM$47</c:f>
              <c:numCache>
                <c:formatCode>0</c:formatCode>
                <c:ptCount val="24"/>
              </c:numCache>
            </c:numRef>
          </c:val>
          <c:smooth val="0"/>
          <c:extLst>
            <c:ext xmlns:c16="http://schemas.microsoft.com/office/drawing/2014/chart" uri="{C3380CC4-5D6E-409C-BE32-E72D297353CC}">
              <c16:uniqueId val="{00000039-475A-457F-8D78-BD1723690D06}"/>
            </c:ext>
          </c:extLst>
        </c:ser>
        <c:dLbls>
          <c:showLegendKey val="0"/>
          <c:showVal val="1"/>
          <c:showCatName val="0"/>
          <c:showSerName val="0"/>
          <c:showPercent val="0"/>
          <c:showBubbleSize val="0"/>
        </c:dLbls>
        <c:marker val="1"/>
        <c:smooth val="0"/>
        <c:axId val="822602360"/>
        <c:axId val="822602032"/>
      </c:lineChart>
      <c:catAx>
        <c:axId val="759083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759093824"/>
        <c:crosses val="autoZero"/>
        <c:auto val="1"/>
        <c:lblAlgn val="ctr"/>
        <c:lblOffset val="100"/>
        <c:noMultiLvlLbl val="0"/>
      </c:catAx>
      <c:valAx>
        <c:axId val="759093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800" b="0" i="0" u="none" strike="noStrike" kern="1200" baseline="0">
                    <a:solidFill>
                      <a:schemeClr val="tx1">
                        <a:lumMod val="65000"/>
                        <a:lumOff val="35000"/>
                      </a:schemeClr>
                    </a:solidFill>
                    <a:latin typeface="Arial Narrow" panose="020B0606020202030204" pitchFamily="34" charset="0"/>
                    <a:ea typeface="+mn-ea"/>
                    <a:cs typeface="+mn-cs"/>
                  </a:defRPr>
                </a:pPr>
                <a:r>
                  <a:rPr lang="en-AU"/>
                  <a:t>Incidentes Significativos (#)</a:t>
                </a:r>
              </a:p>
            </c:rich>
          </c:tx>
          <c:layout>
            <c:manualLayout>
              <c:xMode val="edge"/>
              <c:yMode val="edge"/>
              <c:x val="2.0306237221265941E-2"/>
              <c:y val="0.18908516115473692"/>
            </c:manualLayout>
          </c:layout>
          <c:overlay val="0"/>
          <c:spPr>
            <a:noFill/>
            <a:ln>
              <a:noFill/>
            </a:ln>
            <a:effectLst/>
          </c:spPr>
          <c:txPr>
            <a:bodyPr rot="-5400000" spcFirstLastPara="1" vertOverflow="ellipsis" vert="horz" wrap="square" anchor="ctr" anchorCtr="1"/>
            <a:lstStyle/>
            <a:p>
              <a:pPr>
                <a:defRPr sz="18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759083656"/>
        <c:crosses val="autoZero"/>
        <c:crossBetween val="between"/>
      </c:valAx>
      <c:valAx>
        <c:axId val="822602032"/>
        <c:scaling>
          <c:orientation val="minMax"/>
        </c:scaling>
        <c:delete val="1"/>
        <c:axPos val="r"/>
        <c:numFmt formatCode="0" sourceLinked="1"/>
        <c:majorTickMark val="out"/>
        <c:minorTickMark val="none"/>
        <c:tickLblPos val="nextTo"/>
        <c:crossAx val="822602360"/>
        <c:crosses val="max"/>
        <c:crossBetween val="between"/>
      </c:valAx>
      <c:catAx>
        <c:axId val="822602360"/>
        <c:scaling>
          <c:orientation val="minMax"/>
        </c:scaling>
        <c:delete val="1"/>
        <c:axPos val="b"/>
        <c:numFmt formatCode="General" sourceLinked="1"/>
        <c:majorTickMark val="out"/>
        <c:minorTickMark val="none"/>
        <c:tickLblPos val="nextTo"/>
        <c:crossAx val="82260203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800">
          <a:latin typeface="Arial Narrow" panose="020B060602020203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[dashboard.xlsx]Resumen de Graficos!PivotTable4</c:name>
    <c:fmtId val="9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Arial Narrow" panose="020B060602020203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Arial Narrow" panose="020B060602020203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s>
    <c:plotArea>
      <c:layout/>
      <c:barChart>
        <c:barDir val="col"/>
        <c:grouping val="stacked"/>
        <c:varyColors val="0"/>
        <c:ser>
          <c:idx val="0"/>
          <c:order val="0"/>
          <c:tx>
            <c:strRef>
              <c:f>'Resumen de Graficos'!$Z$41:$Z$42</c:f>
              <c:strCache>
                <c:ptCount val="1"/>
                <c:pt idx="0">
                  <c:v>Las Bambas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Arial Narrow" panose="020B060602020203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'Resumen de Graficos'!$Y$43:$Y$59</c:f>
              <c:multiLvlStrCache>
                <c:ptCount val="8"/>
                <c:lvl>
                  <c:pt idx="0">
                    <c:v>feb-19</c:v>
                  </c:pt>
                  <c:pt idx="1">
                    <c:v>may-19</c:v>
                  </c:pt>
                  <c:pt idx="2">
                    <c:v>sep-19</c:v>
                  </c:pt>
                  <c:pt idx="3">
                    <c:v>oct-19</c:v>
                  </c:pt>
                  <c:pt idx="4">
                    <c:v>jul-19</c:v>
                  </c:pt>
                  <c:pt idx="5">
                    <c:v>sep-19</c:v>
                  </c:pt>
                  <c:pt idx="6">
                    <c:v>sep-19</c:v>
                  </c:pt>
                  <c:pt idx="7">
                    <c:v>jun-19</c:v>
                  </c:pt>
                </c:lvl>
                <c:lvl>
                  <c:pt idx="0">
                    <c:v>Gerencia de Operaciones Mina</c:v>
                  </c:pt>
                  <c:pt idx="4">
                    <c:v>Gerencia de Mantenimiento</c:v>
                  </c:pt>
                  <c:pt idx="6">
                    <c:v>Gerencia de Servicios Técnicos</c:v>
                  </c:pt>
                  <c:pt idx="7">
                    <c:v>Vicepresidencia de Proyectos</c:v>
                  </c:pt>
                </c:lvl>
              </c:multiLvlStrCache>
            </c:multiLvlStrRef>
          </c:cat>
          <c:val>
            <c:numRef>
              <c:f>'Resumen de Graficos'!$Z$43:$Z$59</c:f>
              <c:numCache>
                <c:formatCode>General</c:formatCode>
                <c:ptCount val="8"/>
                <c:pt idx="0">
                  <c:v>1</c:v>
                </c:pt>
                <c:pt idx="1">
                  <c:v>1</c:v>
                </c:pt>
                <c:pt idx="2">
                  <c:v>1</c:v>
                </c:pt>
                <c:pt idx="3">
                  <c:v>1</c:v>
                </c:pt>
                <c:pt idx="4">
                  <c:v>#N/A</c:v>
                </c:pt>
                <c:pt idx="5">
                  <c:v>1</c:v>
                </c:pt>
                <c:pt idx="6">
                  <c:v>#N/A</c:v>
                </c:pt>
                <c:pt idx="7">
                  <c:v>#N/A</c:v>
                </c:pt>
              </c:numCache>
            </c:numRef>
          </c:val>
          <c:extLst>
            <c:ext xmlns:c16="http://schemas.microsoft.com/office/drawing/2014/chart" uri="{C3380CC4-5D6E-409C-BE32-E72D297353CC}">
              <c16:uniqueId val="{00000000-FAF7-4F72-9161-7C5ECBD9EC50}"/>
            </c:ext>
          </c:extLst>
        </c:ser>
        <c:ser>
          <c:idx val="1"/>
          <c:order val="1"/>
          <c:tx>
            <c:strRef>
              <c:f>'Resumen de Graficos'!$AA$41:$AA$42</c:f>
              <c:strCache>
                <c:ptCount val="1"/>
                <c:pt idx="0">
                  <c:v>SSEE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Arial Narrow" panose="020B060602020203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'Resumen de Graficos'!$Y$43:$Y$59</c:f>
              <c:multiLvlStrCache>
                <c:ptCount val="8"/>
                <c:lvl>
                  <c:pt idx="0">
                    <c:v>feb-19</c:v>
                  </c:pt>
                  <c:pt idx="1">
                    <c:v>may-19</c:v>
                  </c:pt>
                  <c:pt idx="2">
                    <c:v>sep-19</c:v>
                  </c:pt>
                  <c:pt idx="3">
                    <c:v>oct-19</c:v>
                  </c:pt>
                  <c:pt idx="4">
                    <c:v>jul-19</c:v>
                  </c:pt>
                  <c:pt idx="5">
                    <c:v>sep-19</c:v>
                  </c:pt>
                  <c:pt idx="6">
                    <c:v>sep-19</c:v>
                  </c:pt>
                  <c:pt idx="7">
                    <c:v>jun-19</c:v>
                  </c:pt>
                </c:lvl>
                <c:lvl>
                  <c:pt idx="0">
                    <c:v>Gerencia de Operaciones Mina</c:v>
                  </c:pt>
                  <c:pt idx="4">
                    <c:v>Gerencia de Mantenimiento</c:v>
                  </c:pt>
                  <c:pt idx="6">
                    <c:v>Gerencia de Servicios Técnicos</c:v>
                  </c:pt>
                  <c:pt idx="7">
                    <c:v>Vicepresidencia de Proyectos</c:v>
                  </c:pt>
                </c:lvl>
              </c:multiLvlStrCache>
            </c:multiLvlStrRef>
          </c:cat>
          <c:val>
            <c:numRef>
              <c:f>'Resumen de Graficos'!$AA$43:$AA$59</c:f>
              <c:numCache>
                <c:formatCode>General</c:formatCode>
                <c:ptCount val="8"/>
                <c:pt idx="0">
                  <c:v>#N/A</c:v>
                </c:pt>
                <c:pt idx="1">
                  <c:v>#N/A</c:v>
                </c:pt>
                <c:pt idx="2">
                  <c:v>#N/A</c:v>
                </c:pt>
                <c:pt idx="3">
                  <c:v>#N/A</c:v>
                </c:pt>
                <c:pt idx="4">
                  <c:v>1</c:v>
                </c:pt>
                <c:pt idx="5">
                  <c:v>#N/A</c:v>
                </c:pt>
                <c:pt idx="6">
                  <c:v>1</c:v>
                </c:pt>
                <c:pt idx="7">
                  <c:v>1</c:v>
                </c:pt>
              </c:numCache>
            </c:numRef>
          </c:val>
          <c:extLst>
            <c:ext xmlns:c16="http://schemas.microsoft.com/office/drawing/2014/chart" uri="{C3380CC4-5D6E-409C-BE32-E72D297353CC}">
              <c16:uniqueId val="{0000000F-FAF7-4F72-9161-7C5ECBD9EC50}"/>
            </c:ext>
          </c:extLst>
        </c:ser>
        <c:dLbls>
          <c:dLblPos val="ctr"/>
          <c:showLegendKey val="0"/>
          <c:showVal val="1"/>
          <c:showCatName val="0"/>
          <c:showSerName val="0"/>
          <c:showPercent val="0"/>
          <c:showBubbleSize val="0"/>
        </c:dLbls>
        <c:gapWidth val="150"/>
        <c:overlap val="100"/>
        <c:axId val="843384712"/>
        <c:axId val="843379792"/>
      </c:barChart>
      <c:catAx>
        <c:axId val="843384712"/>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Arial Narrow" panose="020B0606020202030204" pitchFamily="34" charset="0"/>
                    <a:ea typeface="+mn-ea"/>
                    <a:cs typeface="+mn-cs"/>
                  </a:defRPr>
                </a:pPr>
                <a:r>
                  <a:rPr lang="en-AU" b="1"/>
                  <a:t>GERENCIAS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843379792"/>
        <c:crosses val="autoZero"/>
        <c:auto val="1"/>
        <c:lblAlgn val="ctr"/>
        <c:lblOffset val="100"/>
        <c:noMultiLvlLbl val="0"/>
      </c:catAx>
      <c:valAx>
        <c:axId val="843379792"/>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rial Narrow" panose="020B0606020202030204" pitchFamily="34" charset="0"/>
                    <a:ea typeface="+mn-ea"/>
                    <a:cs typeface="+mn-cs"/>
                  </a:defRPr>
                </a:pPr>
                <a:r>
                  <a:rPr lang="en-AU" b="1"/>
                  <a:t># E.</a:t>
                </a:r>
                <a:r>
                  <a:rPr lang="en-AU" b="1" baseline="0"/>
                  <a:t> SIGNIFICATIVOS</a:t>
                </a:r>
                <a:endParaRPr lang="en-AU" b="1"/>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843384712"/>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latin typeface="Arial Narrow" panose="020B060602020203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1"/>
          <c:order val="1"/>
          <c:tx>
            <c:strRef>
              <c:f>'Resumen de Graficos'!$C$43</c:f>
              <c:strCache>
                <c:ptCount val="1"/>
                <c:pt idx="0">
                  <c:v>LTI</c:v>
                </c:pt>
              </c:strCache>
            </c:strRef>
          </c:tx>
          <c:spPr>
            <a:solidFill>
              <a:srgbClr val="6CAAC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'Resumen de Graficos'!$A$44:$A$54</c:f>
              <c:strCache>
                <c:ptCount val="11"/>
                <c:pt idx="0">
                  <c:v>Gerencia de Operaciones Mina</c:v>
                </c:pt>
                <c:pt idx="1">
                  <c:v>Gerencia de Mantenimiento</c:v>
                </c:pt>
                <c:pt idx="2">
                  <c:v>Vicepresidencia de Proyectos</c:v>
                </c:pt>
                <c:pt idx="3">
                  <c:v>Gerencia de Desarrollo de Recursos</c:v>
                </c:pt>
                <c:pt idx="4">
                  <c:v>Gerencia de Proyecto - 3er Molino Bolas</c:v>
                </c:pt>
                <c:pt idx="5">
                  <c:v>Gerencia de Logística y Servicios de Sitio</c:v>
                </c:pt>
                <c:pt idx="6">
                  <c:v>Gerencia de Protección Interna</c:v>
                </c:pt>
                <c:pt idx="7">
                  <c:v>Gerencia de Servicios Técnicos</c:v>
                </c:pt>
                <c:pt idx="8">
                  <c:v>Gerencia de Implementación de Proyectos</c:v>
                </c:pt>
                <c:pt idx="9">
                  <c:v>Gerencia de Planeamiento, Inventario. y Almacenes</c:v>
                </c:pt>
                <c:pt idx="10">
                  <c:v>Gerencia de Planta Concentradora</c:v>
                </c:pt>
              </c:strCache>
            </c:strRef>
          </c:cat>
          <c:val>
            <c:numRef>
              <c:f>'Resumen de Graficos'!$C$44:$C$54</c:f>
              <c:numCache>
                <c:formatCode>General</c:formatCode>
                <c:ptCount val="11"/>
                <c:pt idx="0">
                  <c:v>2</c:v>
                </c:pt>
                <c:pt idx="1">
                  <c:v>2</c:v>
                </c:pt>
                <c:pt idx="2">
                  <c:v>3</c:v>
                </c:pt>
                <c:pt idx="3">
                  <c:v>1</c:v>
                </c:pt>
                <c:pt idx="7">
                  <c:v>1</c:v>
                </c:pt>
              </c:numCache>
            </c:numRef>
          </c:val>
          <c:extLst>
            <c:ext xmlns:c16="http://schemas.microsoft.com/office/drawing/2014/chart" uri="{C3380CC4-5D6E-409C-BE32-E72D297353CC}">
              <c16:uniqueId val="{00000001-A58D-4116-A614-1C8D357A28DC}"/>
            </c:ext>
          </c:extLst>
        </c:ser>
        <c:ser>
          <c:idx val="2"/>
          <c:order val="2"/>
          <c:tx>
            <c:strRef>
              <c:f>'Resumen de Graficos'!$D$43</c:f>
              <c:strCache>
                <c:ptCount val="1"/>
                <c:pt idx="0">
                  <c:v>RWI</c:v>
                </c:pt>
              </c:strCache>
            </c:strRef>
          </c:tx>
          <c:spPr>
            <a:solidFill>
              <a:srgbClr val="E67B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'Resumen de Graficos'!$A$44:$A$54</c:f>
              <c:strCache>
                <c:ptCount val="11"/>
                <c:pt idx="0">
                  <c:v>Gerencia de Operaciones Mina</c:v>
                </c:pt>
                <c:pt idx="1">
                  <c:v>Gerencia de Mantenimiento</c:v>
                </c:pt>
                <c:pt idx="2">
                  <c:v>Vicepresidencia de Proyectos</c:v>
                </c:pt>
                <c:pt idx="3">
                  <c:v>Gerencia de Desarrollo de Recursos</c:v>
                </c:pt>
                <c:pt idx="4">
                  <c:v>Gerencia de Proyecto - 3er Molino Bolas</c:v>
                </c:pt>
                <c:pt idx="5">
                  <c:v>Gerencia de Logística y Servicios de Sitio</c:v>
                </c:pt>
                <c:pt idx="6">
                  <c:v>Gerencia de Protección Interna</c:v>
                </c:pt>
                <c:pt idx="7">
                  <c:v>Gerencia de Servicios Técnicos</c:v>
                </c:pt>
                <c:pt idx="8">
                  <c:v>Gerencia de Implementación de Proyectos</c:v>
                </c:pt>
                <c:pt idx="9">
                  <c:v>Gerencia de Planeamiento, Inventario. y Almacenes</c:v>
                </c:pt>
                <c:pt idx="10">
                  <c:v>Gerencia de Planta Concentradora</c:v>
                </c:pt>
              </c:strCache>
            </c:strRef>
          </c:cat>
          <c:val>
            <c:numRef>
              <c:f>'Resumen de Graficos'!$D$44:$D$54</c:f>
              <c:numCache>
                <c:formatCode>General</c:formatCode>
                <c:ptCount val="11"/>
                <c:pt idx="10">
                  <c:v>1</c:v>
                </c:pt>
              </c:numCache>
            </c:numRef>
          </c:val>
          <c:extLst>
            <c:ext xmlns:c16="http://schemas.microsoft.com/office/drawing/2014/chart" uri="{C3380CC4-5D6E-409C-BE32-E72D297353CC}">
              <c16:uniqueId val="{00000002-A58D-4116-A614-1C8D357A28DC}"/>
            </c:ext>
          </c:extLst>
        </c:ser>
        <c:ser>
          <c:idx val="3"/>
          <c:order val="3"/>
          <c:tx>
            <c:strRef>
              <c:f>'Resumen de Graficos'!$E$43</c:f>
              <c:strCache>
                <c:ptCount val="1"/>
                <c:pt idx="0">
                  <c:v>MTI</c:v>
                </c:pt>
              </c:strCache>
            </c:strRef>
          </c:tx>
          <c:spPr>
            <a:solidFill>
              <a:srgbClr val="95C11E"/>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'Resumen de Graficos'!$A$44:$A$54</c:f>
              <c:strCache>
                <c:ptCount val="11"/>
                <c:pt idx="0">
                  <c:v>Gerencia de Operaciones Mina</c:v>
                </c:pt>
                <c:pt idx="1">
                  <c:v>Gerencia de Mantenimiento</c:v>
                </c:pt>
                <c:pt idx="2">
                  <c:v>Vicepresidencia de Proyectos</c:v>
                </c:pt>
                <c:pt idx="3">
                  <c:v>Gerencia de Desarrollo de Recursos</c:v>
                </c:pt>
                <c:pt idx="4">
                  <c:v>Gerencia de Proyecto - 3er Molino Bolas</c:v>
                </c:pt>
                <c:pt idx="5">
                  <c:v>Gerencia de Logística y Servicios de Sitio</c:v>
                </c:pt>
                <c:pt idx="6">
                  <c:v>Gerencia de Protección Interna</c:v>
                </c:pt>
                <c:pt idx="7">
                  <c:v>Gerencia de Servicios Técnicos</c:v>
                </c:pt>
                <c:pt idx="8">
                  <c:v>Gerencia de Implementación de Proyectos</c:v>
                </c:pt>
                <c:pt idx="9">
                  <c:v>Gerencia de Planeamiento, Inventario. y Almacenes</c:v>
                </c:pt>
                <c:pt idx="10">
                  <c:v>Gerencia de Planta Concentradora</c:v>
                </c:pt>
              </c:strCache>
            </c:strRef>
          </c:cat>
          <c:val>
            <c:numRef>
              <c:f>'Resumen de Graficos'!$E$44:$E$54</c:f>
              <c:numCache>
                <c:formatCode>General</c:formatCode>
                <c:ptCount val="11"/>
                <c:pt idx="1">
                  <c:v>2</c:v>
                </c:pt>
                <c:pt idx="2">
                  <c:v>1</c:v>
                </c:pt>
                <c:pt idx="4">
                  <c:v>2</c:v>
                </c:pt>
              </c:numCache>
            </c:numRef>
          </c:val>
          <c:extLst>
            <c:ext xmlns:c16="http://schemas.microsoft.com/office/drawing/2014/chart" uri="{C3380CC4-5D6E-409C-BE32-E72D297353CC}">
              <c16:uniqueId val="{00000003-A58D-4116-A614-1C8D357A28DC}"/>
            </c:ext>
          </c:extLst>
        </c:ser>
        <c:ser>
          <c:idx val="4"/>
          <c:order val="4"/>
          <c:tx>
            <c:strRef>
              <c:f>'Resumen de Graficos'!$F$43</c:f>
              <c:strCache>
                <c:ptCount val="1"/>
                <c:pt idx="0">
                  <c:v>FAI</c:v>
                </c:pt>
              </c:strCache>
            </c:strRef>
          </c:tx>
          <c:spPr>
            <a:solidFill>
              <a:srgbClr val="FFF26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'Resumen de Graficos'!$A$44:$A$54</c:f>
              <c:strCache>
                <c:ptCount val="11"/>
                <c:pt idx="0">
                  <c:v>Gerencia de Operaciones Mina</c:v>
                </c:pt>
                <c:pt idx="1">
                  <c:v>Gerencia de Mantenimiento</c:v>
                </c:pt>
                <c:pt idx="2">
                  <c:v>Vicepresidencia de Proyectos</c:v>
                </c:pt>
                <c:pt idx="3">
                  <c:v>Gerencia de Desarrollo de Recursos</c:v>
                </c:pt>
                <c:pt idx="4">
                  <c:v>Gerencia de Proyecto - 3er Molino Bolas</c:v>
                </c:pt>
                <c:pt idx="5">
                  <c:v>Gerencia de Logística y Servicios de Sitio</c:v>
                </c:pt>
                <c:pt idx="6">
                  <c:v>Gerencia de Protección Interna</c:v>
                </c:pt>
                <c:pt idx="7">
                  <c:v>Gerencia de Servicios Técnicos</c:v>
                </c:pt>
                <c:pt idx="8">
                  <c:v>Gerencia de Implementación de Proyectos</c:v>
                </c:pt>
                <c:pt idx="9">
                  <c:v>Gerencia de Planeamiento, Inventario. y Almacenes</c:v>
                </c:pt>
                <c:pt idx="10">
                  <c:v>Gerencia de Planta Concentradora</c:v>
                </c:pt>
              </c:strCache>
            </c:strRef>
          </c:cat>
          <c:val>
            <c:numRef>
              <c:f>'Resumen de Graficos'!$F$44:$F$54</c:f>
              <c:numCache>
                <c:formatCode>General</c:formatCode>
                <c:ptCount val="11"/>
                <c:pt idx="0">
                  <c:v>6</c:v>
                </c:pt>
                <c:pt idx="1">
                  <c:v>2</c:v>
                </c:pt>
                <c:pt idx="2">
                  <c:v>1</c:v>
                </c:pt>
                <c:pt idx="3">
                  <c:v>2</c:v>
                </c:pt>
                <c:pt idx="4">
                  <c:v>1</c:v>
                </c:pt>
                <c:pt idx="5">
                  <c:v>2</c:v>
                </c:pt>
                <c:pt idx="6">
                  <c:v>2</c:v>
                </c:pt>
                <c:pt idx="8">
                  <c:v>1</c:v>
                </c:pt>
                <c:pt idx="9">
                  <c:v>1</c:v>
                </c:pt>
              </c:numCache>
            </c:numRef>
          </c:val>
          <c:extLst>
            <c:ext xmlns:c16="http://schemas.microsoft.com/office/drawing/2014/chart" uri="{C3380CC4-5D6E-409C-BE32-E72D297353CC}">
              <c16:uniqueId val="{00000004-A58D-4116-A614-1C8D357A28DC}"/>
            </c:ext>
          </c:extLst>
        </c:ser>
        <c:dLbls>
          <c:dLblPos val="ctr"/>
          <c:showLegendKey val="0"/>
          <c:showVal val="1"/>
          <c:showCatName val="0"/>
          <c:showSerName val="0"/>
          <c:showPercent val="0"/>
          <c:showBubbleSize val="0"/>
        </c:dLbls>
        <c:gapWidth val="150"/>
        <c:overlap val="100"/>
        <c:axId val="742111984"/>
        <c:axId val="742109688"/>
        <c:extLst>
          <c:ext xmlns:c15="http://schemas.microsoft.com/office/drawing/2012/chart" uri="{02D57815-91ED-43cb-92C2-25804820EDAC}">
            <c15:filteredBarSeries>
              <c15:ser>
                <c:idx val="0"/>
                <c:order val="0"/>
                <c:tx>
                  <c:strRef>
                    <c:extLst>
                      <c:ext uri="{02D57815-91ED-43cb-92C2-25804820EDAC}">
                        <c15:formulaRef>
                          <c15:sqref>'Resumen de Graficos'!$B$43</c15:sqref>
                        </c15:formulaRef>
                      </c:ext>
                    </c:extLst>
                    <c:strCache>
                      <c:ptCount val="1"/>
                      <c:pt idx="0">
                        <c:v>Mortal (FI)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ct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'Resumen de Graficos'!$A$44:$A$54</c15:sqref>
                        </c15:formulaRef>
                      </c:ext>
                    </c:extLst>
                    <c:strCache>
                      <c:ptCount val="11"/>
                      <c:pt idx="0">
                        <c:v>Gerencia de Operaciones Mina</c:v>
                      </c:pt>
                      <c:pt idx="1">
                        <c:v>Gerencia de Mantenimiento</c:v>
                      </c:pt>
                      <c:pt idx="2">
                        <c:v>Vicepresidencia de Proyectos</c:v>
                      </c:pt>
                      <c:pt idx="3">
                        <c:v>Gerencia de Desarrollo de Recursos</c:v>
                      </c:pt>
                      <c:pt idx="4">
                        <c:v>Gerencia de Proyecto - 3er Molino Bolas</c:v>
                      </c:pt>
                      <c:pt idx="5">
                        <c:v>Gerencia de Logística y Servicios de Sitio</c:v>
                      </c:pt>
                      <c:pt idx="6">
                        <c:v>Gerencia de Protección Interna</c:v>
                      </c:pt>
                      <c:pt idx="7">
                        <c:v>Gerencia de Servicios Técnicos</c:v>
                      </c:pt>
                      <c:pt idx="8">
                        <c:v>Gerencia de Implementación de Proyectos</c:v>
                      </c:pt>
                      <c:pt idx="9">
                        <c:v>Gerencia de Planeamiento, Inventario. y Almacenes</c:v>
                      </c:pt>
                      <c:pt idx="10">
                        <c:v>Gerencia de Planta Concentradora</c:v>
                      </c:pt>
                    </c:strCache>
                  </c:strRef>
                </c:cat>
                <c:val>
                  <c:numRef>
                    <c:extLst>
                      <c:ext uri="{02D57815-91ED-43cb-92C2-25804820EDAC}">
                        <c15:formulaRef>
                          <c15:sqref>'Resumen de Graficos'!$B$44:$B$54</c15:sqref>
                        </c15:formulaRef>
                      </c:ext>
                    </c:extLst>
                    <c:numCache>
                      <c:formatCode>General</c:formatCode>
                      <c:ptCount val="11"/>
                    </c:numCache>
                  </c:numRef>
                </c:val>
                <c:extLst>
                  <c:ext xmlns:c16="http://schemas.microsoft.com/office/drawing/2014/chart" uri="{C3380CC4-5D6E-409C-BE32-E72D297353CC}">
                    <c16:uniqueId val="{00000000-A58D-4116-A614-1C8D357A28DC}"/>
                  </c:ext>
                </c:extLst>
              </c15:ser>
            </c15:filteredBarSeries>
          </c:ext>
        </c:extLst>
      </c:barChart>
      <c:catAx>
        <c:axId val="742111984"/>
        <c:scaling>
          <c:orientation val="minMax"/>
        </c:scaling>
        <c:delete val="0"/>
        <c:axPos val="l"/>
        <c:title>
          <c:tx>
            <c:rich>
              <a:bodyPr rot="-5400000" spcFirstLastPara="1" vertOverflow="ellipsis" vert="horz" wrap="square" anchor="ctr" anchorCtr="1"/>
              <a:lstStyle/>
              <a:p>
                <a:pPr>
                  <a:defRPr sz="2000" b="1" i="0" u="none" strike="noStrike" kern="1200" baseline="0">
                    <a:solidFill>
                      <a:schemeClr val="tx1">
                        <a:lumMod val="65000"/>
                        <a:lumOff val="35000"/>
                      </a:schemeClr>
                    </a:solidFill>
                    <a:latin typeface="Arial Narrow" panose="020B0606020202030204" pitchFamily="34" charset="0"/>
                    <a:ea typeface="+mn-ea"/>
                    <a:cs typeface="+mn-cs"/>
                  </a:defRPr>
                </a:pPr>
                <a:r>
                  <a:rPr lang="en-AU" sz="2000" b="1"/>
                  <a:t>GERENCIAS</a:t>
                </a:r>
              </a:p>
            </c:rich>
          </c:tx>
          <c:overlay val="0"/>
          <c:spPr>
            <a:noFill/>
            <a:ln>
              <a:noFill/>
            </a:ln>
            <a:effectLst/>
          </c:spPr>
          <c:txPr>
            <a:bodyPr rot="-5400000" spcFirstLastPara="1" vertOverflow="ellipsis" vert="horz" wrap="square" anchor="ctr" anchorCtr="1"/>
            <a:lstStyle/>
            <a:p>
              <a:pPr>
                <a:defRPr sz="2000" b="1"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742109688"/>
        <c:crosses val="autoZero"/>
        <c:auto val="1"/>
        <c:lblAlgn val="ctr"/>
        <c:lblOffset val="100"/>
        <c:noMultiLvlLbl val="0"/>
      </c:catAx>
      <c:valAx>
        <c:axId val="7421096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2000" b="1" i="0" u="none" strike="noStrike" kern="1200" baseline="0">
                    <a:solidFill>
                      <a:schemeClr val="tx1">
                        <a:lumMod val="65000"/>
                        <a:lumOff val="35000"/>
                      </a:schemeClr>
                    </a:solidFill>
                    <a:latin typeface="Arial Narrow" panose="020B0606020202030204" pitchFamily="34" charset="0"/>
                    <a:ea typeface="+mn-ea"/>
                    <a:cs typeface="+mn-cs"/>
                  </a:defRPr>
                </a:pPr>
                <a:r>
                  <a:rPr lang="en-AU" sz="2000" b="1"/>
                  <a:t># DE LESIONES</a:t>
                </a:r>
              </a:p>
            </c:rich>
          </c:tx>
          <c:overlay val="0"/>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742111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600">
          <a:latin typeface="Arial Narrow" panose="020B060602020203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30</xdr:col>
      <xdr:colOff>220385</xdr:colOff>
      <xdr:row>11</xdr:row>
      <xdr:rowOff>96194</xdr:rowOff>
    </xdr:from>
    <xdr:to>
      <xdr:col>33</xdr:col>
      <xdr:colOff>56841</xdr:colOff>
      <xdr:row>39</xdr:row>
      <xdr:rowOff>52917</xdr:rowOff>
    </xdr:to>
    <mc:AlternateContent xmlns:mc="http://schemas.openxmlformats.org/markup-compatibility/2006">
      <mc:Choice xmlns:a14="http://schemas.microsoft.com/office/drawing/2010/main" Requires="a14">
        <xdr:graphicFrame macro="">
          <xdr:nvGraphicFramePr>
            <xdr:cNvPr id="2" name="Fecha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Fecha 1"/>
            </a:graphicData>
          </a:graphic>
        </xdr:graphicFrame>
      </mc:Choice>
      <mc:Fallback>
        <xdr:sp macro="" textlink="">
          <xdr:nvSpPr>
            <xdr:cNvPr id="0" name=""/>
            <xdr:cNvSpPr>
              <a:spLocks noTextEdit="1"/>
            </xdr:cNvSpPr>
          </xdr:nvSpPr>
          <xdr:spPr>
            <a:xfrm>
              <a:off x="20529802" y="2858444"/>
              <a:ext cx="1677956" cy="52907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218117</xdr:colOff>
      <xdr:row>39</xdr:row>
      <xdr:rowOff>148193</xdr:rowOff>
    </xdr:from>
    <xdr:to>
      <xdr:col>33</xdr:col>
      <xdr:colOff>103695</xdr:colOff>
      <xdr:row>44</xdr:row>
      <xdr:rowOff>89243</xdr:rowOff>
    </xdr:to>
    <mc:AlternateContent xmlns:mc="http://schemas.openxmlformats.org/markup-compatibility/2006">
      <mc:Choice xmlns:a14="http://schemas.microsoft.com/office/drawing/2010/main" Requires="a14">
        <xdr:graphicFrame macro="">
          <xdr:nvGraphicFramePr>
            <xdr:cNvPr id="3" name="Empresa">
              <a:extLst>
                <a:ext uri="{FF2B5EF4-FFF2-40B4-BE49-F238E27FC236}">
                  <a16:creationId xmlns:a16="http://schemas.microsoft.com/office/drawing/2014/main" id="{A4F95F88-8933-4470-908F-9A19346F5E26}"/>
                </a:ext>
              </a:extLst>
            </xdr:cNvPr>
            <xdr:cNvGraphicFramePr/>
          </xdr:nvGraphicFramePr>
          <xdr:xfrm>
            <a:off x="0" y="0"/>
            <a:ext cx="0" cy="0"/>
          </xdr:xfrm>
          <a:graphic>
            <a:graphicData uri="http://schemas.microsoft.com/office/drawing/2010/slicer">
              <sle:slicer xmlns:sle="http://schemas.microsoft.com/office/drawing/2010/slicer" name="Empresa"/>
            </a:graphicData>
          </a:graphic>
        </xdr:graphicFrame>
      </mc:Choice>
      <mc:Fallback>
        <xdr:sp macro="" textlink="">
          <xdr:nvSpPr>
            <xdr:cNvPr id="0" name=""/>
            <xdr:cNvSpPr>
              <a:spLocks noTextEdit="1"/>
            </xdr:cNvSpPr>
          </xdr:nvSpPr>
          <xdr:spPr>
            <a:xfrm>
              <a:off x="20527534" y="8244443"/>
              <a:ext cx="1727078" cy="9993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1169302</xdr:colOff>
      <xdr:row>2</xdr:row>
      <xdr:rowOff>124124</xdr:rowOff>
    </xdr:from>
    <xdr:to>
      <xdr:col>3</xdr:col>
      <xdr:colOff>1011225</xdr:colOff>
      <xdr:row>28</xdr:row>
      <xdr:rowOff>153339</xdr:rowOff>
    </xdr:to>
    <mc:AlternateContent xmlns:mc="http://schemas.openxmlformats.org/markup-compatibility/2006" xmlns:a14="http://schemas.microsoft.com/office/drawing/2010/main">
      <mc:Choice Requires="a14">
        <xdr:graphicFrame macro="">
          <xdr:nvGraphicFramePr>
            <xdr:cNvPr id="11" name="Fecha 2">
              <a:extLst>
                <a:ext uri="{FF2B5EF4-FFF2-40B4-BE49-F238E27FC236}">
                  <a16:creationId xmlns:a16="http://schemas.microsoft.com/office/drawing/2014/main" id="{00000000-0008-0000-0300-00000B000000}"/>
                </a:ext>
              </a:extLst>
            </xdr:cNvPr>
            <xdr:cNvGraphicFramePr/>
          </xdr:nvGraphicFramePr>
          <xdr:xfrm>
            <a:off x="0" y="0"/>
            <a:ext cx="0" cy="0"/>
          </xdr:xfrm>
          <a:graphic>
            <a:graphicData uri="http://schemas.microsoft.com/office/drawing/2010/slicer">
              <sle:slicer xmlns:sle="http://schemas.microsoft.com/office/drawing/2010/slicer" name="Fecha 2"/>
            </a:graphicData>
          </a:graphic>
        </xdr:graphicFrame>
      </mc:Choice>
      <mc:Fallback xmlns="">
        <xdr:sp macro="" textlink="">
          <xdr:nvSpPr>
            <xdr:cNvPr id="0" name=""/>
            <xdr:cNvSpPr>
              <a:spLocks noTextEdit="1"/>
            </xdr:cNvSpPr>
          </xdr:nvSpPr>
          <xdr:spPr>
            <a:xfrm>
              <a:off x="2632900" y="635222"/>
              <a:ext cx="1194858" cy="5524303"/>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4</xdr:col>
      <xdr:colOff>66434</xdr:colOff>
      <xdr:row>11</xdr:row>
      <xdr:rowOff>130506</xdr:rowOff>
    </xdr:from>
    <xdr:to>
      <xdr:col>20</xdr:col>
      <xdr:colOff>518308</xdr:colOff>
      <xdr:row>45</xdr:row>
      <xdr:rowOff>27214</xdr:rowOff>
    </xdr:to>
    <xdr:graphicFrame macro="">
      <xdr:nvGraphicFramePr>
        <xdr:cNvPr id="16" name="Chart 15">
          <a:extLst>
            <a:ext uri="{FF2B5EF4-FFF2-40B4-BE49-F238E27FC236}">
              <a16:creationId xmlns:a16="http://schemas.microsoft.com/office/drawing/2014/main" id="{00000000-0008-0000-03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xdr:from>
      <xdr:col>21</xdr:col>
      <xdr:colOff>726127</xdr:colOff>
      <xdr:row>14</xdr:row>
      <xdr:rowOff>114670</xdr:rowOff>
    </xdr:from>
    <xdr:to>
      <xdr:col>39</xdr:col>
      <xdr:colOff>129267</xdr:colOff>
      <xdr:row>51</xdr:row>
      <xdr:rowOff>69271</xdr:rowOff>
    </xdr:to>
    <xdr:graphicFrame macro="">
      <xdr:nvGraphicFramePr>
        <xdr:cNvPr id="17" name="Chart 16">
          <a:extLst>
            <a:ext uri="{FF2B5EF4-FFF2-40B4-BE49-F238E27FC236}">
              <a16:creationId xmlns:a16="http://schemas.microsoft.com/office/drawing/2014/main" id="{00000000-0008-0000-03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twoCellAnchor>
  <xdr:twoCellAnchor editAs="oneCell">
    <xdr:from>
      <xdr:col>5</xdr:col>
      <xdr:colOff>86406</xdr:colOff>
      <xdr:row>2</xdr:row>
      <xdr:rowOff>168864</xdr:rowOff>
    </xdr:from>
    <xdr:to>
      <xdr:col>16</xdr:col>
      <xdr:colOff>713551</xdr:colOff>
      <xdr:row>8</xdr:row>
      <xdr:rowOff>207818</xdr:rowOff>
    </xdr:to>
    <mc:AlternateContent xmlns:mc="http://schemas.openxmlformats.org/markup-compatibility/2006" xmlns:tsle="http://schemas.microsoft.com/office/drawing/2012/timeslicer">
      <mc:Choice Requires="tsle">
        <xdr:graphicFrame macro="">
          <xdr:nvGraphicFramePr>
            <xdr:cNvPr id="2" name="Fecha 5">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2/timeslicer">
              <tsle:timeslicer name="Fecha 5"/>
            </a:graphicData>
          </a:graphic>
        </xdr:graphicFrame>
      </mc:Choice>
      <mc:Fallback xmlns="">
        <xdr:sp macro="" textlink="">
          <xdr:nvSpPr>
            <xdr:cNvPr id="2" name="Rectangle 1"/>
            <xdr:cNvSpPr>
              <a:spLocks noTextEdit="1"/>
            </xdr:cNvSpPr>
          </xdr:nvSpPr>
          <xdr:spPr>
            <a:xfrm>
              <a:off x="4244882" y="679963"/>
              <a:ext cx="5689705" cy="1451274"/>
            </a:xfrm>
            <a:prstGeom prst="rect">
              <a:avLst/>
            </a:prstGeom>
            <a:solidFill>
              <a:prstClr val="white"/>
            </a:solidFill>
            <a:ln w="1">
              <a:solidFill>
                <a:prstClr val="green"/>
              </a:solidFill>
            </a:ln>
          </xdr:spPr>
          <xdr:txBody>
            <a:bodyPr vertOverflow="clip" horzOverflow="clip"/>
            <a:lstStyle/>
            <a:p>
              <a:r>
                <a:rPr lang="en-AU" sz="1100"/>
                <a:t>Timeline: Works in Excel or higher. Do not move or resize.</a:t>
              </a:r>
            </a:p>
          </xdr:txBody>
        </xdr:sp>
      </mc:Fallback>
    </mc:AlternateContent>
    <xdr:clientData/>
  </xdr:twoCellAnchor>
  <xdr:twoCellAnchor editAs="oneCell">
    <xdr:from>
      <xdr:col>0</xdr:col>
      <xdr:colOff>491218</xdr:colOff>
      <xdr:row>2</xdr:row>
      <xdr:rowOff>228599</xdr:rowOff>
    </xdr:from>
    <xdr:to>
      <xdr:col>2</xdr:col>
      <xdr:colOff>300108</xdr:colOff>
      <xdr:row>18</xdr:row>
      <xdr:rowOff>8003</xdr:rowOff>
    </xdr:to>
    <mc:AlternateContent xmlns:mc="http://schemas.openxmlformats.org/markup-compatibility/2006" xmlns:a14="http://schemas.microsoft.com/office/drawing/2010/main">
      <mc:Choice Requires="a14">
        <xdr:graphicFrame macro="">
          <xdr:nvGraphicFramePr>
            <xdr:cNvPr id="3" name="Fecha 3">
              <a:extLst>
                <a:ext uri="{FF2B5EF4-FFF2-40B4-BE49-F238E27FC236}">
                  <a16:creationId xmlns:a16="http://schemas.microsoft.com/office/drawing/2014/main" id="{19403DFF-F9B5-4891-BB5D-300D53738EDC}"/>
                </a:ext>
              </a:extLst>
            </xdr:cNvPr>
            <xdr:cNvGraphicFramePr/>
          </xdr:nvGraphicFramePr>
          <xdr:xfrm>
            <a:off x="0" y="0"/>
            <a:ext cx="0" cy="0"/>
          </xdr:xfrm>
          <a:graphic>
            <a:graphicData uri="http://schemas.microsoft.com/office/drawing/2010/slicer">
              <sle:slicer xmlns:sle="http://schemas.microsoft.com/office/drawing/2010/slicer" name="Fecha 3"/>
            </a:graphicData>
          </a:graphic>
        </xdr:graphicFrame>
      </mc:Choice>
      <mc:Fallback xmlns="">
        <xdr:sp macro="" textlink="">
          <xdr:nvSpPr>
            <xdr:cNvPr id="0" name=""/>
            <xdr:cNvSpPr>
              <a:spLocks noTextEdit="1"/>
            </xdr:cNvSpPr>
          </xdr:nvSpPr>
          <xdr:spPr>
            <a:xfrm>
              <a:off x="491218" y="755275"/>
              <a:ext cx="1466611" cy="34373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38101</xdr:rowOff>
    </xdr:from>
    <xdr:to>
      <xdr:col>2</xdr:col>
      <xdr:colOff>161925</xdr:colOff>
      <xdr:row>3</xdr:row>
      <xdr:rowOff>118783</xdr:rowOff>
    </xdr:to>
    <xdr:pic>
      <xdr:nvPicPr>
        <xdr:cNvPr id="2" name="Picture 1" descr="Logo Color PNG">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 y="38101"/>
          <a:ext cx="1057275" cy="685800"/>
        </a:xfrm>
        <a:prstGeom prst="rect">
          <a:avLst/>
        </a:prstGeom>
        <a:noFill/>
        <a:ln>
          <a:noFill/>
        </a:ln>
      </xdr:spPr>
    </xdr:pic>
    <xdr:clientData/>
  </xdr:twoCellAnchor>
  <xdr:twoCellAnchor editAs="oneCell">
    <xdr:from>
      <xdr:col>19</xdr:col>
      <xdr:colOff>57150</xdr:colOff>
      <xdr:row>1</xdr:row>
      <xdr:rowOff>9525</xdr:rowOff>
    </xdr:from>
    <xdr:to>
      <xdr:col>22</xdr:col>
      <xdr:colOff>157481</xdr:colOff>
      <xdr:row>2</xdr:row>
      <xdr:rowOff>172309</xdr:rowOff>
    </xdr:to>
    <xdr:pic>
      <xdr:nvPicPr>
        <xdr:cNvPr id="3" name="Imagen 2" descr="Descripción: D:\Diseños 2014 Las Bambas\Logo MMG Mineria para el progreso V2.png">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34400" y="200025"/>
          <a:ext cx="948055" cy="364490"/>
        </a:xfrm>
        <a:prstGeom prst="rect">
          <a:avLst/>
        </a:prstGeom>
        <a:noFill/>
        <a:ln>
          <a:noFill/>
        </a:ln>
      </xdr:spPr>
    </xdr:pic>
    <xdr:clientData/>
  </xdr:twoCellAnchor>
  <xdr:twoCellAnchor editAs="oneCell">
    <xdr:from>
      <xdr:col>24</xdr:col>
      <xdr:colOff>257271</xdr:colOff>
      <xdr:row>9</xdr:row>
      <xdr:rowOff>206189</xdr:rowOff>
    </xdr:from>
    <xdr:to>
      <xdr:col>25</xdr:col>
      <xdr:colOff>720167</xdr:colOff>
      <xdr:row>19</xdr:row>
      <xdr:rowOff>414539</xdr:rowOff>
    </xdr:to>
    <mc:AlternateContent xmlns:mc="http://schemas.openxmlformats.org/markup-compatibility/2006" xmlns:a14="http://schemas.microsoft.com/office/drawing/2010/main">
      <mc:Choice Requires="a14">
        <xdr:graphicFrame macro="">
          <xdr:nvGraphicFramePr>
            <xdr:cNvPr id="7" name="Fecha 4">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microsoft.com/office/drawing/2010/slicer">
              <sle:slicer xmlns:sle="http://schemas.microsoft.com/office/drawing/2010/slicer" name="Fecha 4"/>
            </a:graphicData>
          </a:graphic>
        </xdr:graphicFrame>
      </mc:Choice>
      <mc:Fallback xmlns="">
        <xdr:sp macro="" textlink="">
          <xdr:nvSpPr>
            <xdr:cNvPr id="0" name=""/>
            <xdr:cNvSpPr>
              <a:spLocks noTextEdit="1"/>
            </xdr:cNvSpPr>
          </xdr:nvSpPr>
          <xdr:spPr>
            <a:xfrm>
              <a:off x="10645124" y="1898277"/>
              <a:ext cx="1571529" cy="4284009"/>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204107</xdr:colOff>
      <xdr:row>57</xdr:row>
      <xdr:rowOff>56031</xdr:rowOff>
    </xdr:from>
    <xdr:to>
      <xdr:col>20</xdr:col>
      <xdr:colOff>136071</xdr:colOff>
      <xdr:row>70</xdr:row>
      <xdr:rowOff>313766</xdr:rowOff>
    </xdr:to>
    <xdr:pic>
      <xdr:nvPicPr>
        <xdr:cNvPr id="4" name="Picture 3">
          <a:extLst>
            <a:ext uri="{FF2B5EF4-FFF2-40B4-BE49-F238E27FC236}">
              <a16:creationId xmlns:a16="http://schemas.microsoft.com/office/drawing/2014/main" id="{C30D7935-19BF-4033-B960-D9BC3EB1F213}"/>
            </a:ext>
          </a:extLst>
        </xdr:cNvPr>
        <xdr:cNvPicPr>
          <a:picLocks noChangeAspect="1"/>
        </xdr:cNvPicPr>
      </xdr:nvPicPr>
      <xdr:blipFill>
        <a:blip xmlns:r="http://schemas.openxmlformats.org/officeDocument/2006/relationships" r:embed="rId3"/>
        <a:stretch>
          <a:fillRect/>
        </a:stretch>
      </xdr:blipFill>
      <xdr:spPr>
        <a:xfrm>
          <a:off x="666750" y="32236924"/>
          <a:ext cx="10042071" cy="5387627"/>
        </a:xfrm>
        <a:prstGeom prst="rect">
          <a:avLst/>
        </a:prstGeom>
      </xdr:spPr>
    </xdr:pic>
    <xdr:clientData/>
  </xdr:twoCellAnchor>
  <xdr:twoCellAnchor editAs="oneCell">
    <xdr:from>
      <xdr:col>1</xdr:col>
      <xdr:colOff>200025</xdr:colOff>
      <xdr:row>72</xdr:row>
      <xdr:rowOff>95250</xdr:rowOff>
    </xdr:from>
    <xdr:to>
      <xdr:col>20</xdr:col>
      <xdr:colOff>165525</xdr:colOff>
      <xdr:row>85</xdr:row>
      <xdr:rowOff>226867</xdr:rowOff>
    </xdr:to>
    <xdr:pic>
      <xdr:nvPicPr>
        <xdr:cNvPr id="8" name="Picture 7">
          <a:extLst>
            <a:ext uri="{FF2B5EF4-FFF2-40B4-BE49-F238E27FC236}">
              <a16:creationId xmlns:a16="http://schemas.microsoft.com/office/drawing/2014/main" id="{CEA8B160-2B6F-499F-9FDA-C43855F2A4B2}"/>
            </a:ext>
          </a:extLst>
        </xdr:cNvPr>
        <xdr:cNvPicPr>
          <a:picLocks noChangeAspect="1"/>
        </xdr:cNvPicPr>
      </xdr:nvPicPr>
      <xdr:blipFill>
        <a:blip xmlns:r="http://schemas.openxmlformats.org/officeDocument/2006/relationships" r:embed="rId4"/>
        <a:stretch>
          <a:fillRect/>
        </a:stretch>
      </xdr:blipFill>
      <xdr:spPr>
        <a:xfrm>
          <a:off x="657225" y="38271450"/>
          <a:ext cx="10042950" cy="53322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xdr:colOff>
      <xdr:row>0</xdr:row>
      <xdr:rowOff>38101</xdr:rowOff>
    </xdr:from>
    <xdr:to>
      <xdr:col>2</xdr:col>
      <xdr:colOff>161925</xdr:colOff>
      <xdr:row>3</xdr:row>
      <xdr:rowOff>147358</xdr:rowOff>
    </xdr:to>
    <xdr:pic>
      <xdr:nvPicPr>
        <xdr:cNvPr id="2" name="Picture 1" descr="Logo Color PNG">
          <a:extLst>
            <a:ext uri="{FF2B5EF4-FFF2-40B4-BE49-F238E27FC236}">
              <a16:creationId xmlns:a16="http://schemas.microsoft.com/office/drawing/2014/main" id="{3BE0F8E6-4CDA-4E73-A0BA-D2F67F94A99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 y="38101"/>
          <a:ext cx="1057275" cy="680757"/>
        </a:xfrm>
        <a:prstGeom prst="rect">
          <a:avLst/>
        </a:prstGeom>
        <a:noFill/>
        <a:ln>
          <a:noFill/>
        </a:ln>
      </xdr:spPr>
    </xdr:pic>
    <xdr:clientData/>
  </xdr:twoCellAnchor>
  <xdr:twoCellAnchor editAs="oneCell">
    <xdr:from>
      <xdr:col>19</xdr:col>
      <xdr:colOff>57150</xdr:colOff>
      <xdr:row>1</xdr:row>
      <xdr:rowOff>9525</xdr:rowOff>
    </xdr:from>
    <xdr:to>
      <xdr:col>22</xdr:col>
      <xdr:colOff>157481</xdr:colOff>
      <xdr:row>2</xdr:row>
      <xdr:rowOff>181834</xdr:rowOff>
    </xdr:to>
    <xdr:pic>
      <xdr:nvPicPr>
        <xdr:cNvPr id="3" name="Imagen 2" descr="Descripción: D:\Diseños 2014 Las Bambas\Logo MMG Mineria para el progreso V2.png">
          <a:extLst>
            <a:ext uri="{FF2B5EF4-FFF2-40B4-BE49-F238E27FC236}">
              <a16:creationId xmlns:a16="http://schemas.microsoft.com/office/drawing/2014/main" id="{9A44F47F-E7FB-4953-8373-51233DDA9A23}"/>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353675" y="209550"/>
          <a:ext cx="948056" cy="362809"/>
        </a:xfrm>
        <a:prstGeom prst="rect">
          <a:avLst/>
        </a:prstGeom>
        <a:noFill/>
        <a:ln>
          <a:noFill/>
        </a:ln>
      </xdr:spPr>
    </xdr:pic>
    <xdr:clientData/>
  </xdr:twoCellAnchor>
  <xdr:twoCellAnchor editAs="oneCell">
    <xdr:from>
      <xdr:col>24</xdr:col>
      <xdr:colOff>257271</xdr:colOff>
      <xdr:row>9</xdr:row>
      <xdr:rowOff>206189</xdr:rowOff>
    </xdr:from>
    <xdr:to>
      <xdr:col>26</xdr:col>
      <xdr:colOff>71745</xdr:colOff>
      <xdr:row>31</xdr:row>
      <xdr:rowOff>279073</xdr:rowOff>
    </xdr:to>
    <mc:AlternateContent xmlns:mc="http://schemas.openxmlformats.org/markup-compatibility/2006" xmlns:a14="http://schemas.microsoft.com/office/drawing/2010/main">
      <mc:Choice Requires="a14">
        <xdr:graphicFrame macro="">
          <xdr:nvGraphicFramePr>
            <xdr:cNvPr id="4" name="Fecha 6">
              <a:extLst>
                <a:ext uri="{FF2B5EF4-FFF2-40B4-BE49-F238E27FC236}">
                  <a16:creationId xmlns:a16="http://schemas.microsoft.com/office/drawing/2014/main" id="{0B73E887-DB3D-4A2A-9369-C6EACF72F1B2}"/>
                </a:ext>
              </a:extLst>
            </xdr:cNvPr>
            <xdr:cNvGraphicFramePr/>
          </xdr:nvGraphicFramePr>
          <xdr:xfrm>
            <a:off x="0" y="0"/>
            <a:ext cx="0" cy="0"/>
          </xdr:xfrm>
          <a:graphic>
            <a:graphicData uri="http://schemas.microsoft.com/office/drawing/2010/slicer">
              <sle:slicer xmlns:sle="http://schemas.microsoft.com/office/drawing/2010/slicer" name="Fecha 6"/>
            </a:graphicData>
          </a:graphic>
        </xdr:graphicFrame>
      </mc:Choice>
      <mc:Fallback xmlns="">
        <xdr:sp macro="" textlink="">
          <xdr:nvSpPr>
            <xdr:cNvPr id="0" name=""/>
            <xdr:cNvSpPr>
              <a:spLocks noTextEdit="1"/>
            </xdr:cNvSpPr>
          </xdr:nvSpPr>
          <xdr:spPr>
            <a:xfrm>
              <a:off x="12516506" y="2424954"/>
              <a:ext cx="1552787" cy="8431226"/>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217715</xdr:colOff>
      <xdr:row>57</xdr:row>
      <xdr:rowOff>40820</xdr:rowOff>
    </xdr:from>
    <xdr:to>
      <xdr:col>20</xdr:col>
      <xdr:colOff>149679</xdr:colOff>
      <xdr:row>70</xdr:row>
      <xdr:rowOff>353786</xdr:rowOff>
    </xdr:to>
    <xdr:pic>
      <xdr:nvPicPr>
        <xdr:cNvPr id="5" name="Picture 4">
          <a:extLst>
            <a:ext uri="{FF2B5EF4-FFF2-40B4-BE49-F238E27FC236}">
              <a16:creationId xmlns:a16="http://schemas.microsoft.com/office/drawing/2014/main" id="{AEDF4B11-DB67-4BEF-96BB-C237C861D17E}"/>
            </a:ext>
          </a:extLst>
        </xdr:cNvPr>
        <xdr:cNvPicPr>
          <a:picLocks noChangeAspect="1"/>
        </xdr:cNvPicPr>
      </xdr:nvPicPr>
      <xdr:blipFill>
        <a:blip xmlns:r="http://schemas.openxmlformats.org/officeDocument/2006/relationships" r:embed="rId3"/>
        <a:stretch>
          <a:fillRect/>
        </a:stretch>
      </xdr:blipFill>
      <xdr:spPr>
        <a:xfrm>
          <a:off x="680358" y="31759070"/>
          <a:ext cx="10042071" cy="5442859"/>
        </a:xfrm>
        <a:prstGeom prst="rect">
          <a:avLst/>
        </a:prstGeom>
      </xdr:spPr>
    </xdr:pic>
    <xdr:clientData/>
  </xdr:twoCellAnchor>
  <xdr:twoCellAnchor editAs="oneCell">
    <xdr:from>
      <xdr:col>1</xdr:col>
      <xdr:colOff>200025</xdr:colOff>
      <xdr:row>72</xdr:row>
      <xdr:rowOff>95250</xdr:rowOff>
    </xdr:from>
    <xdr:to>
      <xdr:col>20</xdr:col>
      <xdr:colOff>165525</xdr:colOff>
      <xdr:row>85</xdr:row>
      <xdr:rowOff>340178</xdr:rowOff>
    </xdr:to>
    <xdr:pic>
      <xdr:nvPicPr>
        <xdr:cNvPr id="6" name="Picture 5">
          <a:extLst>
            <a:ext uri="{FF2B5EF4-FFF2-40B4-BE49-F238E27FC236}">
              <a16:creationId xmlns:a16="http://schemas.microsoft.com/office/drawing/2014/main" id="{9915AE79-E51E-499E-9D2A-8D5C691D39A8}"/>
            </a:ext>
          </a:extLst>
        </xdr:cNvPr>
        <xdr:cNvPicPr>
          <a:picLocks noChangeAspect="1"/>
        </xdr:cNvPicPr>
      </xdr:nvPicPr>
      <xdr:blipFill>
        <a:blip xmlns:r="http://schemas.openxmlformats.org/officeDocument/2006/relationships" r:embed="rId4"/>
        <a:stretch>
          <a:fillRect/>
        </a:stretch>
      </xdr:blipFill>
      <xdr:spPr>
        <a:xfrm>
          <a:off x="662668" y="37719000"/>
          <a:ext cx="10075607" cy="537482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5</xdr:col>
      <xdr:colOff>1962538</xdr:colOff>
      <xdr:row>0</xdr:row>
      <xdr:rowOff>0</xdr:rowOff>
    </xdr:from>
    <xdr:to>
      <xdr:col>26</xdr:col>
      <xdr:colOff>363681</xdr:colOff>
      <xdr:row>33</xdr:row>
      <xdr:rowOff>142874</xdr:rowOff>
    </xdr:to>
    <xdr:graphicFrame macro="">
      <xdr:nvGraphicFramePr>
        <xdr:cNvPr id="2" name="Chart 1">
          <a:extLst>
            <a:ext uri="{FF2B5EF4-FFF2-40B4-BE49-F238E27FC236}">
              <a16:creationId xmlns:a16="http://schemas.microsoft.com/office/drawing/2014/main" id="{1A38899A-EAE4-4EF5-BAD9-1BB5CED83E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354712</xdr:colOff>
      <xdr:row>0</xdr:row>
      <xdr:rowOff>0</xdr:rowOff>
    </xdr:from>
    <xdr:to>
      <xdr:col>41</xdr:col>
      <xdr:colOff>2767816</xdr:colOff>
      <xdr:row>18</xdr:row>
      <xdr:rowOff>174174</xdr:rowOff>
    </xdr:to>
    <xdr:graphicFrame macro="">
      <xdr:nvGraphicFramePr>
        <xdr:cNvPr id="3" name="Chart 2">
          <a:extLst>
            <a:ext uri="{FF2B5EF4-FFF2-40B4-BE49-F238E27FC236}">
              <a16:creationId xmlns:a16="http://schemas.microsoft.com/office/drawing/2014/main" id="{91EA996B-2CAF-47DD-B3B1-30FB8BF095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363683</xdr:colOff>
      <xdr:row>2</xdr:row>
      <xdr:rowOff>1089635</xdr:rowOff>
    </xdr:from>
    <xdr:to>
      <xdr:col>40</xdr:col>
      <xdr:colOff>244928</xdr:colOff>
      <xdr:row>29</xdr:row>
      <xdr:rowOff>27215</xdr:rowOff>
    </xdr:to>
    <xdr:graphicFrame macro="">
      <xdr:nvGraphicFramePr>
        <xdr:cNvPr id="4" name="Chart 3">
          <a:extLst>
            <a:ext uri="{FF2B5EF4-FFF2-40B4-BE49-F238E27FC236}">
              <a16:creationId xmlns:a16="http://schemas.microsoft.com/office/drawing/2014/main" id="{4BE62E52-E03D-402E-BC29-582D3E71C8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261133</xdr:colOff>
      <xdr:row>35</xdr:row>
      <xdr:rowOff>68283</xdr:rowOff>
    </xdr:from>
    <xdr:to>
      <xdr:col>30</xdr:col>
      <xdr:colOff>513361</xdr:colOff>
      <xdr:row>53</xdr:row>
      <xdr:rowOff>174420</xdr:rowOff>
    </xdr:to>
    <xdr:graphicFrame macro="">
      <xdr:nvGraphicFramePr>
        <xdr:cNvPr id="5" name="Chart 4">
          <a:extLst>
            <a:ext uri="{FF2B5EF4-FFF2-40B4-BE49-F238E27FC236}">
              <a16:creationId xmlns:a16="http://schemas.microsoft.com/office/drawing/2014/main" id="{F7F4A963-552D-41C1-97AA-35840679A4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41</xdr:row>
      <xdr:rowOff>16329</xdr:rowOff>
    </xdr:from>
    <xdr:to>
      <xdr:col>7</xdr:col>
      <xdr:colOff>334735</xdr:colOff>
      <xdr:row>67</xdr:row>
      <xdr:rowOff>68036</xdr:rowOff>
    </xdr:to>
    <xdr:graphicFrame macro="">
      <xdr:nvGraphicFramePr>
        <xdr:cNvPr id="9" name="Chart 8">
          <a:extLst>
            <a:ext uri="{FF2B5EF4-FFF2-40B4-BE49-F238E27FC236}">
              <a16:creationId xmlns:a16="http://schemas.microsoft.com/office/drawing/2014/main" id="{BF13A3AA-F2AD-4C3C-9F56-F73264CB2F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yintranet.local\pelab_depts\My%20Documents\Backup\ALICORP%20SA\CODISA%20200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yintranet.local\pelab_depts\My%20Documents\Clientes\MASISA\CALCULO%20IR%202005%20MASISA%20PERU.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Startup" Target="Mincom_Magnag/04_Proyectos/Tintaya/Loaders%20Finanzas/Plantillas%20de%20Datos/MSF265/Loader_Boletos%20Aereos_jv.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igitador\mlv03\USERS\Denisse\Datavoice\2001\eeff\eeff%2004%2001%20DATAVOIC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igitador\mlv03\USERS\JTello\Clientes%20Maria%20Sanchez\Transcom%20SAC\TRANSCOM%2012-2001%20AJUSTADOS%2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yintranet.local\pelab_depts\Documents%20and%20Settings\Usuario\Mis%20documentos\CONTABILIDAD\ACTIVOS\MAYO\ACTIVO%20Y%20REPROD\USERS\JTello\Clientes%20Maria%20Sanchez\Transcom%20SAC\TRANSCOM%2012-2001%20AJUSTADOS%2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myintranet.local\pelab_depts\AJUSTES%20%20EEFF\AJUSTE%20-%20ACUM.%202003-12-PRELIMINAR.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Elva-mirtha\c\My%20Documents\Grupo%20Gloria\DJ%202001\Cesur\Csur.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myintranet.local\pelab_depts\Documents%20and%20Settings\Usuario\Mis%20documentos\CONTABILIDAD\ACTIVOS\MAYO\ACTIVO%20Y%20REPROD\USERS\Denisse\Datavoice\2001\eeff\eeff%2004%2001%20DATAVOICE.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myintranet.local\pelab_depts\Clientes\Gloria\Centro%20Papelero\DJ%202003\Cenpasac%20-%20Impuesto%20a%20la%20Renta%203ra%202003%20_pw.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lara\c\EMP5TA.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onta\c\Provisiones\Planillas\06%20Junio\Planillas\04%20Abril\PLANILLA%20DE%20SUELDOS%20ABRIL.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SPER031\C\WORK\HOJA\Csur.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myintranet.local\pelab_depts\ELECTRO%20CENTRO\Tax_Fil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J.2004"/>
      <sheetName val="CALCULO AL 31.12.2004"/>
      <sheetName val="Lectura de balance"/>
      <sheetName val="Docum"/>
      <sheetName val="Castigo Prov."/>
      <sheetName val="Temas a evaluar"/>
      <sheetName val="Cálculo cliente"/>
      <sheetName val="V.P.P"/>
      <sheetName val="V.P.P cliente"/>
      <sheetName val="Gastos"/>
      <sheetName val="62301002"/>
      <sheetName val="62501003"/>
      <sheetName val="62901004"/>
      <sheetName val="63301001"/>
      <sheetName val="63901006"/>
      <sheetName val="64101002"/>
      <sheetName val="64901003"/>
      <sheetName val="65901010"/>
      <sheetName val="65901014"/>
      <sheetName val="66801004"/>
      <sheetName val="aten.personal"/>
      <sheetName val="mov vendedores"/>
      <sheetName val="CODISA 2004"/>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refreshError="1"/>
      <sheetData sheetId="18" refreshError="1"/>
      <sheetData sheetId="19" refreshError="1"/>
      <sheetData sheetId="20" refreshError="1"/>
      <sheetData sheetId="21"/>
      <sheetData sheetId="2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uching IR"/>
      <sheetName val="Vouching IGV"/>
      <sheetName val="Balance Pesos"/>
      <sheetName val="Estado Resultado-Miles"/>
      <sheetName val="Lectura"/>
      <sheetName val="Balance"/>
      <sheetName val="Adiciones"/>
      <sheetName val="IR- 31-12-2005"/>
      <sheetName val="Gastos inherentes PWC"/>
      <sheetName val="I Renta-Cliente"/>
      <sheetName val="Hoja2"/>
      <sheetName val="Hoja3"/>
    </sheetNames>
    <sheetDataSet>
      <sheetData sheetId="0" refreshError="1"/>
      <sheetData sheetId="1" refreshError="1"/>
      <sheetData sheetId="2" refreshError="1"/>
      <sheetData sheetId="3" refreshError="1"/>
      <sheetData sheetId="4" refreshError="1"/>
      <sheetData sheetId="5"/>
      <sheetData sheetId="6"/>
      <sheetData sheetId="7"/>
      <sheetData sheetId="8" refreshError="1"/>
      <sheetData sheetId="9" refreshError="1"/>
      <sheetData sheetId="10" refreshError="1"/>
      <sheetData sheetId="1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ader"/>
      <sheetName val="GR"/>
      <sheetName val="File Origina"/>
      <sheetName val="Facturas Ingresadas 07-11-0 (2)"/>
    </sheetNames>
    <sheetDataSet>
      <sheetData sheetId="0" refreshError="1"/>
      <sheetData sheetId="1" refreshError="1"/>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
      <sheetName val="EEFF"/>
      <sheetName val="EEGP"/>
      <sheetName val="DETAIL-BG"/>
      <sheetName val="10"/>
      <sheetName val="12-14"/>
      <sheetName val="16"/>
      <sheetName val="19"/>
      <sheetName val="20"/>
      <sheetName val="inv"/>
      <sheetName val="33"/>
      <sheetName val="33$"/>
      <sheetName val="38"/>
      <sheetName val="39"/>
      <sheetName val="39D"/>
      <sheetName val="39$"/>
      <sheetName val="40"/>
      <sheetName val="41"/>
      <sheetName val="42"/>
      <sheetName val="46"/>
      <sheetName val="47"/>
      <sheetName val="49"/>
      <sheetName val="50-9"/>
      <sheetName val="F"/>
      <sheetName val="GPS"/>
      <sheetName val="eeff 04 01 DATAVOICE"/>
      <sheetName val="DAT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row r="2">
          <cell r="B2">
            <v>3.5840000000000001</v>
          </cell>
        </row>
      </sheetData>
      <sheetData sheetId="24" refreshError="1"/>
      <sheetData sheetId="25" refreshError="1"/>
      <sheetData sheetId="2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
      <sheetName val="BG AJ"/>
      <sheetName val="EGYP AJ"/>
      <sheetName val="CALC IRTA"/>
      <sheetName val="BG"/>
      <sheetName val="EGP F"/>
      <sheetName val="EGP N"/>
      <sheetName val="ECPN"/>
      <sheetName val="12"/>
      <sheetName val="OTRAS CTAS POR COBRAR"/>
      <sheetName val="16"/>
      <sheetName val="38"/>
      <sheetName val="31"/>
      <sheetName val="31-A"/>
      <sheetName val="T.C"/>
      <sheetName val="33"/>
      <sheetName val="33DET"/>
      <sheetName val="39"/>
      <sheetName val="39DET"/>
      <sheetName val="40"/>
      <sheetName val="41"/>
      <sheetName val="42"/>
      <sheetName val="OTRAS CUENTAS POR PAGAR"/>
      <sheetName val="Cta.46"/>
      <sheetName val="46101"/>
      <sheetName val="CTA.47"/>
      <sheetName val="47"/>
      <sheetName val="19"/>
      <sheetName val="CTA.50-59"/>
      <sheetName val="63"/>
      <sheetName val="66"/>
      <sheetName val="67"/>
      <sheetName val="68"/>
      <sheetName val="75 - 76"/>
      <sheetName val="CTA.77"/>
      <sheetName val="94"/>
      <sheetName val="97"/>
      <sheetName val="69"/>
      <sheetName val="70"/>
      <sheetName val="92"/>
      <sheetName val="95"/>
      <sheetName val="F"/>
      <sheetName val="T_C"/>
      <sheetName val="Total"/>
      <sheetName val="0"/>
      <sheetName val="EGQ 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
      <sheetName val="BG AJ"/>
      <sheetName val="EGYP AJ"/>
      <sheetName val="CALC IRTA"/>
      <sheetName val="BG"/>
      <sheetName val="EGP F"/>
      <sheetName val="EGQ N"/>
      <sheetName val="ECPN"/>
      <sheetName val="12"/>
      <sheetName val="OTRAS CTAS POR COBRAR"/>
      <sheetName val="16"/>
      <sheetName val="38"/>
      <sheetName val="31"/>
      <sheetName val="31-A"/>
      <sheetName val="T.C"/>
      <sheetName val="33"/>
      <sheetName val="33DET"/>
      <sheetName val="39"/>
      <sheetName val="39DET"/>
      <sheetName val="40"/>
      <sheetName val="41"/>
      <sheetName val="42"/>
      <sheetName val="OTRAS CUENTAS POR PAGAR"/>
      <sheetName val="Cta.46"/>
      <sheetName val="46101"/>
      <sheetName val="CTA.47"/>
      <sheetName val="47"/>
      <sheetName val="19"/>
      <sheetName val="CTA.50-59"/>
      <sheetName val="63"/>
      <sheetName val="66"/>
      <sheetName val="67"/>
      <sheetName val="68"/>
      <sheetName val="75 - 76"/>
      <sheetName val="CTA.77"/>
      <sheetName val="94"/>
      <sheetName val="97"/>
      <sheetName val="69"/>
      <sheetName val="70"/>
      <sheetName val="92"/>
      <sheetName val="95"/>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q.IR.NIC12"/>
      <sheetName val="Inicio"/>
      <sheetName val="AJBA2003"/>
      <sheetName val="Datos1"/>
      <sheetName val="Ajustes"/>
      <sheetName val="Adicional"/>
      <sheetName val="ActActivo"/>
      <sheetName val="Actpasivo"/>
      <sheetName val="Act.Patrimonio"/>
      <sheetName val="Agregados"/>
      <sheetName val="Desarrollo"/>
      <sheetName val="EGPF2003"/>
      <sheetName val="EGPN2003"/>
      <sheetName val="AsientoREIEGyP"/>
      <sheetName val="EGyPN"/>
      <sheetName val="EGyPF"/>
      <sheetName val="EGyPT"/>
      <sheetName val="IBgeneral"/>
      <sheetName val="FACTORES"/>
      <sheetName val="AsientosREI"/>
      <sheetName val="PDT"/>
      <sheetName val="BGeneral"/>
      <sheetName val="T.C"/>
    </sheetNames>
    <sheetDataSet>
      <sheetData sheetId="0"/>
      <sheetData sheetId="1"/>
      <sheetData sheetId="2">
        <row r="31">
          <cell r="A31" t="str">
            <v xml:space="preserve"> MES\AÑO</v>
          </cell>
          <cell r="C31">
            <v>1995</v>
          </cell>
          <cell r="D31">
            <v>1996</v>
          </cell>
          <cell r="E31">
            <v>1997</v>
          </cell>
          <cell r="F31">
            <v>1998</v>
          </cell>
          <cell r="G31">
            <v>1999</v>
          </cell>
          <cell r="H31">
            <v>2000</v>
          </cell>
          <cell r="I31">
            <v>2001</v>
          </cell>
          <cell r="J31">
            <v>2002</v>
          </cell>
          <cell r="K31">
            <v>2003</v>
          </cell>
          <cell r="O31">
            <v>1999</v>
          </cell>
          <cell r="P31">
            <v>2000</v>
          </cell>
          <cell r="Q31">
            <v>2001</v>
          </cell>
        </row>
        <row r="32">
          <cell r="A32" t="str">
            <v>ENE</v>
          </cell>
          <cell r="B32">
            <v>1</v>
          </cell>
          <cell r="C32">
            <v>1.4870000000000001</v>
          </cell>
          <cell r="D32">
            <v>1.3680000000000001</v>
          </cell>
          <cell r="E32">
            <v>1.238</v>
          </cell>
          <cell r="F32">
            <v>1.1679999999999999</v>
          </cell>
          <cell r="G32">
            <v>1.1100000000000001</v>
          </cell>
          <cell r="H32">
            <v>1.052</v>
          </cell>
          <cell r="I32">
            <v>1.0129999999999999</v>
          </cell>
          <cell r="J32">
            <v>1.0389999999999999</v>
          </cell>
          <cell r="K32">
            <v>1.022</v>
          </cell>
          <cell r="N32">
            <v>1</v>
          </cell>
          <cell r="O32">
            <v>1.05</v>
          </cell>
          <cell r="P32">
            <v>1.01</v>
          </cell>
          <cell r="Q32">
            <v>1.0322398190045248</v>
          </cell>
        </row>
        <row r="33">
          <cell r="A33" t="str">
            <v>FEB</v>
          </cell>
          <cell r="B33">
            <v>2</v>
          </cell>
          <cell r="C33">
            <v>1.4690000000000001</v>
          </cell>
          <cell r="D33">
            <v>1.35</v>
          </cell>
          <cell r="E33">
            <v>1.238</v>
          </cell>
          <cell r="F33">
            <v>1.157</v>
          </cell>
          <cell r="G33">
            <v>1.097</v>
          </cell>
          <cell r="H33">
            <v>1.0489999999999999</v>
          </cell>
          <cell r="I33">
            <v>1.0109999999999999</v>
          </cell>
          <cell r="J33">
            <v>1.044</v>
          </cell>
          <cell r="K33">
            <v>1.0169999999999999</v>
          </cell>
          <cell r="N33">
            <v>2</v>
          </cell>
          <cell r="O33">
            <v>1.024</v>
          </cell>
          <cell r="P33">
            <v>1.0209999999999999</v>
          </cell>
          <cell r="Q33">
            <v>1.0357548240635641</v>
          </cell>
        </row>
        <row r="34">
          <cell r="A34" t="str">
            <v>MAR</v>
          </cell>
          <cell r="B34">
            <v>3</v>
          </cell>
          <cell r="C34">
            <v>1.452</v>
          </cell>
          <cell r="D34">
            <v>1.3420000000000001</v>
          </cell>
          <cell r="E34">
            <v>1.236</v>
          </cell>
          <cell r="F34">
            <v>1.1439999999999999</v>
          </cell>
          <cell r="G34">
            <v>1.0900000000000001</v>
          </cell>
          <cell r="H34">
            <v>1.0449999999999999</v>
          </cell>
          <cell r="I34">
            <v>1.01</v>
          </cell>
          <cell r="J34">
            <v>1.042</v>
          </cell>
          <cell r="K34">
            <v>1.0089999999999999</v>
          </cell>
          <cell r="N34">
            <v>3</v>
          </cell>
          <cell r="O34">
            <v>1.0569999999999999</v>
          </cell>
          <cell r="P34">
            <v>1.0109999999999999</v>
          </cell>
          <cell r="Q34">
            <v>1.0354609929078014</v>
          </cell>
        </row>
        <row r="35">
          <cell r="A35" t="str">
            <v>ABR</v>
          </cell>
          <cell r="B35">
            <v>4</v>
          </cell>
          <cell r="C35">
            <v>1.4379999999999999</v>
          </cell>
          <cell r="D35">
            <v>1.335</v>
          </cell>
          <cell r="E35">
            <v>1.232</v>
          </cell>
          <cell r="F35">
            <v>1.141</v>
          </cell>
          <cell r="G35">
            <v>1.0840000000000001</v>
          </cell>
          <cell r="H35">
            <v>1.04</v>
          </cell>
          <cell r="I35">
            <v>1.012</v>
          </cell>
          <cell r="J35">
            <v>1.0349999999999999</v>
          </cell>
          <cell r="K35">
            <v>1.0109999999999999</v>
          </cell>
          <cell r="N35">
            <v>4</v>
          </cell>
          <cell r="O35">
            <v>1.056</v>
          </cell>
          <cell r="P35">
            <v>1.014</v>
          </cell>
          <cell r="Q35">
            <v>1.0169963778211202</v>
          </cell>
        </row>
        <row r="36">
          <cell r="A36" t="str">
            <v>MAY</v>
          </cell>
          <cell r="B36">
            <v>5</v>
          </cell>
          <cell r="C36">
            <v>1.43</v>
          </cell>
          <cell r="D36">
            <v>1.3220000000000001</v>
          </cell>
          <cell r="E36">
            <v>1.22</v>
          </cell>
          <cell r="F36">
            <v>1.1359999999999999</v>
          </cell>
          <cell r="G36">
            <v>1.0820000000000001</v>
          </cell>
          <cell r="H36">
            <v>1.0389999999999999</v>
          </cell>
          <cell r="I36">
            <v>1.0109999999999999</v>
          </cell>
          <cell r="J36">
            <v>1.0349999999999999</v>
          </cell>
          <cell r="K36">
            <v>1.0129999999999999</v>
          </cell>
          <cell r="N36">
            <v>5</v>
          </cell>
          <cell r="O36">
            <v>1.0569999999999999</v>
          </cell>
          <cell r="P36">
            <v>1.006</v>
          </cell>
          <cell r="Q36">
            <v>1.0074523875241512</v>
          </cell>
        </row>
        <row r="37">
          <cell r="A37" t="str">
            <v>JUN</v>
          </cell>
          <cell r="B37">
            <v>6</v>
          </cell>
          <cell r="C37">
            <v>1.423</v>
          </cell>
          <cell r="D37">
            <v>1.3089999999999999</v>
          </cell>
          <cell r="E37">
            <v>1.212</v>
          </cell>
          <cell r="F37">
            <v>1.133</v>
          </cell>
          <cell r="G37">
            <v>1.081</v>
          </cell>
          <cell r="H37">
            <v>1.0369999999999999</v>
          </cell>
          <cell r="I37">
            <v>1.012</v>
          </cell>
          <cell r="J37">
            <v>1.036</v>
          </cell>
          <cell r="K37">
            <v>1.016</v>
          </cell>
          <cell r="N37">
            <v>6</v>
          </cell>
          <cell r="O37">
            <v>1.0569999999999999</v>
          </cell>
          <cell r="P37">
            <v>1.01</v>
          </cell>
          <cell r="Q37">
            <v>0</v>
          </cell>
        </row>
        <row r="38">
          <cell r="A38" t="str">
            <v>JUL</v>
          </cell>
          <cell r="B38">
            <v>7</v>
          </cell>
          <cell r="C38">
            <v>1.4219999999999999</v>
          </cell>
          <cell r="D38">
            <v>1.298</v>
          </cell>
          <cell r="E38">
            <v>1.208</v>
          </cell>
          <cell r="F38">
            <v>1.125</v>
          </cell>
          <cell r="G38">
            <v>1.075</v>
          </cell>
          <cell r="H38">
            <v>1.0309999999999999</v>
          </cell>
          <cell r="I38">
            <v>1.0189999999999999</v>
          </cell>
          <cell r="J38">
            <v>1.03</v>
          </cell>
          <cell r="K38">
            <v>1.0189999999999999</v>
          </cell>
          <cell r="N38">
            <v>7</v>
          </cell>
          <cell r="O38">
            <v>1.0569999999999999</v>
          </cell>
          <cell r="P38">
            <v>1.0149999999999999</v>
          </cell>
          <cell r="Q38">
            <v>0</v>
          </cell>
        </row>
        <row r="39">
          <cell r="A39" t="str">
            <v>AGO</v>
          </cell>
          <cell r="B39">
            <v>8</v>
          </cell>
          <cell r="C39">
            <v>1.413</v>
          </cell>
          <cell r="D39">
            <v>1.288</v>
          </cell>
          <cell r="E39">
            <v>1.206</v>
          </cell>
          <cell r="F39">
            <v>1.1180000000000001</v>
          </cell>
          <cell r="G39">
            <v>1.073</v>
          </cell>
          <cell r="H39">
            <v>1.0309999999999999</v>
          </cell>
          <cell r="I39">
            <v>1.022</v>
          </cell>
          <cell r="J39">
            <v>1.028</v>
          </cell>
          <cell r="K39">
            <v>1.0169999999999999</v>
          </cell>
          <cell r="N39">
            <v>8</v>
          </cell>
          <cell r="O39">
            <v>1.042</v>
          </cell>
          <cell r="P39">
            <v>1.0149999999999999</v>
          </cell>
          <cell r="Q39">
            <v>0</v>
          </cell>
        </row>
        <row r="40">
          <cell r="A40" t="str">
            <v>SET</v>
          </cell>
          <cell r="B40">
            <v>9</v>
          </cell>
          <cell r="C40">
            <v>1.4059999999999999</v>
          </cell>
          <cell r="D40">
            <v>1.276</v>
          </cell>
          <cell r="E40">
            <v>1.202</v>
          </cell>
          <cell r="F40">
            <v>1.113</v>
          </cell>
          <cell r="G40">
            <v>1.0680000000000001</v>
          </cell>
          <cell r="H40">
            <v>1.0229999999999999</v>
          </cell>
          <cell r="I40">
            <v>1.02</v>
          </cell>
          <cell r="J40">
            <v>1.018</v>
          </cell>
          <cell r="K40">
            <v>1.01</v>
          </cell>
          <cell r="N40">
            <v>9</v>
          </cell>
          <cell r="O40">
            <v>1.018</v>
          </cell>
          <cell r="P40">
            <v>1.0049999999999999</v>
          </cell>
          <cell r="Q40">
            <v>0</v>
          </cell>
        </row>
        <row r="41">
          <cell r="A41" t="str">
            <v>OCT</v>
          </cell>
          <cell r="B41">
            <v>10</v>
          </cell>
          <cell r="C41">
            <v>1.3979999999999999</v>
          </cell>
          <cell r="D41">
            <v>1.2609999999999999</v>
          </cell>
          <cell r="E41">
            <v>1.198</v>
          </cell>
          <cell r="F41">
            <v>1.1120000000000001</v>
          </cell>
          <cell r="G41">
            <v>1.0629999999999999</v>
          </cell>
          <cell r="H41">
            <v>1.02</v>
          </cell>
          <cell r="I41">
            <v>1.026</v>
          </cell>
          <cell r="J41">
            <v>1.0129999999999999</v>
          </cell>
          <cell r="K41">
            <v>1.008</v>
          </cell>
          <cell r="N41">
            <v>10</v>
          </cell>
          <cell r="O41">
            <v>1.01</v>
          </cell>
          <cell r="P41">
            <v>1.0029999999999999</v>
          </cell>
          <cell r="Q41">
            <v>0</v>
          </cell>
        </row>
        <row r="42">
          <cell r="A42" t="str">
            <v>NOV</v>
          </cell>
          <cell r="B42">
            <v>11</v>
          </cell>
          <cell r="C42">
            <v>1.3879999999999999</v>
          </cell>
          <cell r="D42">
            <v>1.2490000000000001</v>
          </cell>
          <cell r="E42">
            <v>1.1879999999999999</v>
          </cell>
          <cell r="F42">
            <v>1.1120000000000001</v>
          </cell>
          <cell r="G42">
            <v>1.0580000000000001</v>
          </cell>
          <cell r="H42">
            <v>1.0149999999999999</v>
          </cell>
          <cell r="I42">
            <v>1.032</v>
          </cell>
          <cell r="J42">
            <v>1.016</v>
          </cell>
          <cell r="K42">
            <v>1.006</v>
          </cell>
          <cell r="N42">
            <v>11</v>
          </cell>
          <cell r="O42">
            <v>1.0109999999999999</v>
          </cell>
          <cell r="P42">
            <v>0.999</v>
          </cell>
          <cell r="Q42">
            <v>0</v>
          </cell>
        </row>
        <row r="43">
          <cell r="A43" t="str">
            <v>DIC</v>
          </cell>
          <cell r="B43">
            <v>12</v>
          </cell>
          <cell r="C43">
            <v>1.3839999999999999</v>
          </cell>
          <cell r="D43">
            <v>1.2430000000000001</v>
          </cell>
          <cell r="E43">
            <v>1.1830000000000001</v>
          </cell>
          <cell r="F43">
            <v>1.111</v>
          </cell>
          <cell r="G43">
            <v>1.0529999999999999</v>
          </cell>
          <cell r="H43">
            <v>1.014</v>
          </cell>
          <cell r="I43">
            <v>1.0369999999999999</v>
          </cell>
          <cell r="J43">
            <v>1.02</v>
          </cell>
          <cell r="K43">
            <v>1</v>
          </cell>
          <cell r="N43">
            <v>12</v>
          </cell>
          <cell r="O43">
            <v>1.004</v>
          </cell>
          <cell r="P43">
            <v>1</v>
          </cell>
          <cell r="Q43">
            <v>1</v>
          </cell>
        </row>
        <row r="44">
          <cell r="A44" t="str">
            <v>PROM.</v>
          </cell>
          <cell r="B44">
            <v>13</v>
          </cell>
          <cell r="C44">
            <v>1.425</v>
          </cell>
          <cell r="D44">
            <v>1.302</v>
          </cell>
          <cell r="E44">
            <v>1.2130000000000001</v>
          </cell>
          <cell r="F44">
            <v>1.131</v>
          </cell>
          <cell r="G44">
            <v>1.0780000000000001</v>
          </cell>
          <cell r="H44">
            <v>1.0329999999999999</v>
          </cell>
          <cell r="I44">
            <v>1.0189999999999999</v>
          </cell>
          <cell r="J44">
            <v>1.0289999999999999</v>
          </cell>
          <cell r="K44">
            <v>1.012</v>
          </cell>
          <cell r="N44" t="str">
            <v>Promedio</v>
          </cell>
          <cell r="O44">
            <v>1.0369999999999999</v>
          </cell>
          <cell r="P44">
            <v>1.0089999999999999</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sur"/>
      <sheetName val="AJBA2003"/>
      <sheetName val="PLLA-2DA"/>
      <sheetName val="REF_MES"/>
      <sheetName val="Resumen"/>
      <sheetName val="PE BAD DEBT"/>
      <sheetName val="espec"/>
      <sheetName val="FX Rates"/>
      <sheetName val="fluidos"/>
      <sheetName val="Hipótesis "/>
      <sheetName val="Compras Junio (2)"/>
      <sheetName val="Sheet2"/>
      <sheetName val="Csur.xls"/>
    </sheetNames>
    <definedNames>
      <definedName name="Regresar"/>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
      <sheetName val="EEFF"/>
      <sheetName val="EEGP"/>
      <sheetName val="DETAIL-BG"/>
      <sheetName val="10"/>
      <sheetName val="12-14"/>
      <sheetName val="16"/>
      <sheetName val="19"/>
      <sheetName val="20"/>
      <sheetName val="inv"/>
      <sheetName val="33"/>
      <sheetName val="33$"/>
      <sheetName val="38"/>
      <sheetName val="39"/>
      <sheetName val="39D"/>
      <sheetName val="39$"/>
      <sheetName val="40"/>
      <sheetName val="41"/>
      <sheetName val="42"/>
      <sheetName val="46"/>
      <sheetName val="47"/>
      <sheetName val="49"/>
      <sheetName val="50-9"/>
      <sheetName val="F"/>
      <sheetName val="GPS"/>
      <sheetName val="eeff 04 01 DATAVOICE"/>
    </sheetNames>
    <sheetDataSet>
      <sheetData sheetId="0"/>
      <sheetData sheetId="1" refreshError="1"/>
      <sheetData sheetId="2"/>
      <sheetData sheetId="3" refreshError="1"/>
      <sheetData sheetId="4"/>
      <sheetData sheetId="5"/>
      <sheetData sheetId="6"/>
      <sheetData sheetId="7"/>
      <sheetData sheetId="8"/>
      <sheetData sheetId="9" refreshError="1"/>
      <sheetData sheetId="10"/>
      <sheetData sheetId="11" refreshError="1"/>
      <sheetData sheetId="12"/>
      <sheetData sheetId="13"/>
      <sheetData sheetId="14" refreshError="1"/>
      <sheetData sheetId="15" refreshError="1"/>
      <sheetData sheetId="16"/>
      <sheetData sheetId="17"/>
      <sheetData sheetId="18"/>
      <sheetData sheetId="19"/>
      <sheetData sheetId="20"/>
      <sheetData sheetId="21"/>
      <sheetData sheetId="22"/>
      <sheetData sheetId="23">
        <row r="2">
          <cell r="B2">
            <v>3.5840000000000001</v>
          </cell>
        </row>
      </sheetData>
      <sheetData sheetId="24" refreshError="1"/>
      <sheetData sheetId="2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ulario 125"/>
      <sheetName val="Vreificacion de reparos"/>
      <sheetName val="Clase 07"/>
      <sheetName val="EEFF"/>
      <sheetName val="REI - Solo DJ Regularizacion"/>
      <sheetName val="Renta General"/>
      <sheetName val="Perdida tributaria"/>
      <sheetName val="CREDITOS SIN DERECHO A DEVOL"/>
      <sheetName val="PAGOS A CUENTA Y SALDO A FAVOR"/>
      <sheetName val="Resumen Adiciones y Deducciones"/>
      <sheetName val="Remuneracion al Directorio"/>
      <sheetName val="Activo Fijo  0.25 UIT"/>
      <sheetName val="Gastos no deducibles"/>
      <sheetName val="Gastos años anteriores"/>
      <sheetName val="Cuotas Leasing"/>
      <sheetName val="Leasing Deprec-Dif C-Inter-REI "/>
      <sheetName val="Boletas de venta"/>
      <sheetName val="Gastos de representación"/>
      <sheetName val="Donaciones"/>
      <sheetName val="Ingresos Brutos"/>
      <sheetName val="Gastos inherentes a Rtas exoner"/>
      <sheetName val="Exceso de Gasto por Intereses"/>
      <sheetName val="Rentas exoneradas e inafectos"/>
      <sheetName val="Gastos de viaje"/>
      <sheetName val="Interes presunto - trabajadores"/>
      <sheetName val="Cooperativas"/>
      <sheetName val="Vacaciones"/>
      <sheetName val="Provisiones del ejercicio"/>
      <sheetName val="NIC 12"/>
      <sheetName val="Otras Adiciones"/>
      <sheetName val="Otras Deducciones"/>
      <sheetName val="Hoja2"/>
      <sheetName val="F"/>
    </sheetNames>
    <sheetDataSet>
      <sheetData sheetId="0"/>
      <sheetData sheetId="1"/>
      <sheetData sheetId="2"/>
      <sheetData sheetId="3" refreshError="1">
        <row r="11">
          <cell r="D11">
            <v>10000099</v>
          </cell>
          <cell r="H11" t="str">
            <v>Caja Bancos - corrección Dif.de cambio</v>
          </cell>
          <cell r="I11">
            <v>8645.0300000000007</v>
          </cell>
          <cell r="L11">
            <v>31570.32</v>
          </cell>
          <cell r="O11">
            <v>-22925.29</v>
          </cell>
          <cell r="U11">
            <v>-72.599999999999994</v>
          </cell>
        </row>
        <row r="12">
          <cell r="D12">
            <v>10100202</v>
          </cell>
          <cell r="H12" t="str">
            <v>Caja General - cheques</v>
          </cell>
          <cell r="I12">
            <v>147995.39000000001</v>
          </cell>
          <cell r="L12">
            <v>12561.4</v>
          </cell>
          <cell r="O12">
            <v>135433.99</v>
          </cell>
          <cell r="U12">
            <v>1078.2</v>
          </cell>
        </row>
        <row r="13">
          <cell r="D13">
            <v>10200501</v>
          </cell>
          <cell r="H13" t="str">
            <v>Fondo fijo Gloria - Centro Papelero Fáb</v>
          </cell>
          <cell r="I13">
            <v>60000</v>
          </cell>
          <cell r="L13">
            <v>60000</v>
          </cell>
          <cell r="O13">
            <v>0</v>
          </cell>
        </row>
        <row r="14">
          <cell r="D14">
            <v>10200502</v>
          </cell>
          <cell r="H14" t="str">
            <v>Fondo fijo Gloria - Centro Papelero alm</v>
          </cell>
          <cell r="I14">
            <v>4481</v>
          </cell>
          <cell r="L14">
            <v>0</v>
          </cell>
          <cell r="O14">
            <v>4481</v>
          </cell>
        </row>
        <row r="15">
          <cell r="D15">
            <v>10200510</v>
          </cell>
          <cell r="H15" t="str">
            <v>Fondo Fijo Cepasa -Edificio Corportivo</v>
          </cell>
          <cell r="I15">
            <v>6479</v>
          </cell>
          <cell r="L15">
            <v>8479</v>
          </cell>
          <cell r="O15">
            <v>-2000</v>
          </cell>
          <cell r="U15">
            <v>-23.6</v>
          </cell>
        </row>
        <row r="16">
          <cell r="D16">
            <v>10401100</v>
          </cell>
          <cell r="H16" t="str">
            <v>Citi bank Lima - Cta.Cte. Soles</v>
          </cell>
          <cell r="I16">
            <v>2982.52</v>
          </cell>
          <cell r="K16" t="str">
            <v>(</v>
          </cell>
          <cell r="L16">
            <v>-131.46</v>
          </cell>
          <cell r="N16" t="str">
            <v>)</v>
          </cell>
          <cell r="O16">
            <v>3113.98</v>
          </cell>
          <cell r="U16">
            <v>2368.8000000000002</v>
          </cell>
        </row>
        <row r="17">
          <cell r="D17">
            <v>10401200</v>
          </cell>
          <cell r="H17" t="str">
            <v>Citi bank Lima - Cta.Cte. Dólares</v>
          </cell>
          <cell r="I17">
            <v>20119.27</v>
          </cell>
          <cell r="L17">
            <v>5596.25</v>
          </cell>
          <cell r="O17">
            <v>14523.02</v>
          </cell>
          <cell r="U17">
            <v>259.5</v>
          </cell>
        </row>
        <row r="18">
          <cell r="D18">
            <v>10402100</v>
          </cell>
          <cell r="H18" t="str">
            <v>Continental Lima - Cta.Cte. Soles</v>
          </cell>
          <cell r="I18">
            <v>3175.94</v>
          </cell>
          <cell r="L18">
            <v>1621.38</v>
          </cell>
          <cell r="O18">
            <v>1554.56</v>
          </cell>
          <cell r="U18">
            <v>95.9</v>
          </cell>
        </row>
        <row r="19">
          <cell r="D19">
            <v>10402200</v>
          </cell>
          <cell r="H19" t="str">
            <v>Banco Continental Lima - Cta.Cte. Dólar</v>
          </cell>
          <cell r="I19">
            <v>5817.52</v>
          </cell>
          <cell r="L19">
            <v>10872.11</v>
          </cell>
          <cell r="O19">
            <v>-5054.59</v>
          </cell>
          <cell r="U19">
            <v>-46.5</v>
          </cell>
        </row>
        <row r="20">
          <cell r="D20">
            <v>10403100</v>
          </cell>
          <cell r="H20" t="str">
            <v>Banco de Crédito Lima - Cta.Cte. Soles</v>
          </cell>
          <cell r="I20">
            <v>52262.53</v>
          </cell>
          <cell r="L20">
            <v>84310.91</v>
          </cell>
          <cell r="O20">
            <v>-32048.38</v>
          </cell>
          <cell r="U20">
            <v>-38</v>
          </cell>
        </row>
        <row r="21">
          <cell r="D21">
            <v>10403101</v>
          </cell>
          <cell r="H21" t="str">
            <v>Banco de Crédito Lima - Cheques emitido</v>
          </cell>
          <cell r="I21">
            <v>-102406.39</v>
          </cell>
          <cell r="L21">
            <v>-65212.71</v>
          </cell>
          <cell r="O21">
            <v>-37193.68</v>
          </cell>
          <cell r="U21">
            <v>-57</v>
          </cell>
        </row>
        <row r="22">
          <cell r="D22">
            <v>10403200</v>
          </cell>
          <cell r="H22" t="str">
            <v>Banco de Crédito Lima - Cta.Cte. Dólare</v>
          </cell>
          <cell r="I22">
            <v>56298.39</v>
          </cell>
          <cell r="K22" t="str">
            <v>(</v>
          </cell>
          <cell r="L22">
            <v>-11143.04</v>
          </cell>
          <cell r="N22" t="str">
            <v>)</v>
          </cell>
          <cell r="O22">
            <v>67441.429999999993</v>
          </cell>
          <cell r="U22">
            <v>605.20000000000005</v>
          </cell>
        </row>
        <row r="23">
          <cell r="D23">
            <v>10403201</v>
          </cell>
          <cell r="H23" t="str">
            <v>Banco de Crédito Lima - Cheques emitido</v>
          </cell>
          <cell r="I23">
            <v>-65294.45</v>
          </cell>
          <cell r="L23">
            <v>-38130.800000000003</v>
          </cell>
          <cell r="O23">
            <v>-27163.65</v>
          </cell>
          <cell r="U23">
            <v>-71.2</v>
          </cell>
        </row>
        <row r="24">
          <cell r="D24">
            <v>10408100</v>
          </cell>
          <cell r="H24" t="str">
            <v>Banco Santander Lima - Cta.Cte. Soles</v>
          </cell>
          <cell r="I24">
            <v>0</v>
          </cell>
          <cell r="L24">
            <v>3025.02</v>
          </cell>
          <cell r="O24">
            <v>-3025.02</v>
          </cell>
          <cell r="U24">
            <v>-100</v>
          </cell>
        </row>
        <row r="25">
          <cell r="D25">
            <v>10411100</v>
          </cell>
          <cell r="H25" t="str">
            <v>Banco Wiese Lima - Cta.Cte. Soles</v>
          </cell>
          <cell r="I25">
            <v>129103.19</v>
          </cell>
          <cell r="L25">
            <v>71776.37</v>
          </cell>
          <cell r="O25">
            <v>57326.82</v>
          </cell>
          <cell r="U25">
            <v>79.900000000000006</v>
          </cell>
        </row>
        <row r="26">
          <cell r="D26">
            <v>10411200</v>
          </cell>
          <cell r="H26" t="str">
            <v>Banco Wiese Lima - Cta.Cte. Dólares</v>
          </cell>
          <cell r="I26">
            <v>160807.12</v>
          </cell>
          <cell r="L26">
            <v>159882.04</v>
          </cell>
          <cell r="O26">
            <v>925.08</v>
          </cell>
          <cell r="U26">
            <v>0.6</v>
          </cell>
        </row>
        <row r="27">
          <cell r="D27">
            <v>10603200</v>
          </cell>
          <cell r="H27" t="str">
            <v>Banco de Crédito Lima - Depósitos a pla</v>
          </cell>
          <cell r="I27">
            <v>0</v>
          </cell>
          <cell r="L27">
            <v>3840</v>
          </cell>
          <cell r="O27">
            <v>-3840</v>
          </cell>
          <cell r="U27">
            <v>-100</v>
          </cell>
        </row>
        <row r="28">
          <cell r="D28">
            <v>10608200</v>
          </cell>
          <cell r="H28" t="str">
            <v>Banco Santander Lima - Depósitos a plaz</v>
          </cell>
          <cell r="I28">
            <v>0</v>
          </cell>
          <cell r="L28">
            <v>7130</v>
          </cell>
          <cell r="O28">
            <v>-7130</v>
          </cell>
          <cell r="U28">
            <v>-100</v>
          </cell>
        </row>
        <row r="29">
          <cell r="D29">
            <v>10611200</v>
          </cell>
          <cell r="H29" t="str">
            <v>Banco Wiese Lima - Depósitos a plazo Dó</v>
          </cell>
          <cell r="I29">
            <v>0</v>
          </cell>
          <cell r="L29">
            <v>4745</v>
          </cell>
          <cell r="O29">
            <v>-4745</v>
          </cell>
          <cell r="U29">
            <v>-100</v>
          </cell>
        </row>
        <row r="30">
          <cell r="D30" t="str">
            <v>CAJA Y BANCOS</v>
          </cell>
          <cell r="I30">
            <v>490466.06</v>
          </cell>
          <cell r="L30">
            <v>362066.29</v>
          </cell>
          <cell r="O30">
            <v>128399.77</v>
          </cell>
          <cell r="U30">
            <v>35.5</v>
          </cell>
          <cell r="X30" t="str">
            <v>*3*</v>
          </cell>
        </row>
        <row r="32">
          <cell r="D32">
            <v>12000099</v>
          </cell>
          <cell r="H32" t="str">
            <v>Clientes - corrección Dif.de cambio</v>
          </cell>
          <cell r="I32">
            <v>-48897.15</v>
          </cell>
          <cell r="L32">
            <v>-1398.75</v>
          </cell>
          <cell r="O32">
            <v>-47498.400000000001</v>
          </cell>
          <cell r="U32">
            <v>-3395.8</v>
          </cell>
        </row>
        <row r="33">
          <cell r="D33">
            <v>12100100</v>
          </cell>
          <cell r="H33" t="str">
            <v>Facturas y notas por cobrar - nacional</v>
          </cell>
          <cell r="I33">
            <v>4998563.83</v>
          </cell>
          <cell r="L33">
            <v>4137645.12</v>
          </cell>
          <cell r="O33">
            <v>860918.71</v>
          </cell>
          <cell r="U33">
            <v>20.8</v>
          </cell>
        </row>
        <row r="34">
          <cell r="D34">
            <v>12100200</v>
          </cell>
          <cell r="H34" t="str">
            <v>Facturas y notas por cobrar - extranjer</v>
          </cell>
          <cell r="I34">
            <v>-3785.98</v>
          </cell>
          <cell r="L34">
            <v>-2908.95</v>
          </cell>
          <cell r="O34">
            <v>-877.03</v>
          </cell>
          <cell r="U34">
            <v>-30.1</v>
          </cell>
        </row>
        <row r="35">
          <cell r="D35">
            <v>12100500</v>
          </cell>
          <cell r="H35" t="str">
            <v>Clientes nacionales - trabajadores</v>
          </cell>
          <cell r="I35">
            <v>58.5</v>
          </cell>
          <cell r="L35">
            <v>0</v>
          </cell>
          <cell r="O35">
            <v>58.5</v>
          </cell>
        </row>
        <row r="36">
          <cell r="D36">
            <v>12110100</v>
          </cell>
          <cell r="H36" t="str">
            <v>Clientes cheues devueltos por regulariz</v>
          </cell>
          <cell r="I36">
            <v>2480.87</v>
          </cell>
          <cell r="L36">
            <v>9344.2999999999993</v>
          </cell>
          <cell r="O36">
            <v>-6863.43</v>
          </cell>
          <cell r="U36">
            <v>-73.5</v>
          </cell>
        </row>
        <row r="37">
          <cell r="D37">
            <v>12300100</v>
          </cell>
          <cell r="H37" t="str">
            <v>Letras por cobrar país</v>
          </cell>
          <cell r="I37">
            <v>6319487.4299999997</v>
          </cell>
          <cell r="L37">
            <v>5658928.1900000004</v>
          </cell>
          <cell r="O37">
            <v>660559.24</v>
          </cell>
          <cell r="U37">
            <v>11.7</v>
          </cell>
        </row>
        <row r="38">
          <cell r="D38">
            <v>12900100</v>
          </cell>
          <cell r="H38" t="str">
            <v>Cuentas comerciales de cobranza dudosa</v>
          </cell>
          <cell r="I38">
            <v>2495777.34</v>
          </cell>
          <cell r="L38">
            <v>2039535.06</v>
          </cell>
          <cell r="O38">
            <v>456242.28</v>
          </cell>
          <cell r="U38">
            <v>22.4</v>
          </cell>
        </row>
        <row r="39">
          <cell r="D39">
            <v>19200100</v>
          </cell>
          <cell r="H39" t="str">
            <v>Provisión para cuentas de cobranza dudo</v>
          </cell>
          <cell r="I39">
            <v>-2536247.08</v>
          </cell>
          <cell r="L39">
            <v>-2079655.8</v>
          </cell>
          <cell r="O39">
            <v>-456591.28</v>
          </cell>
          <cell r="U39">
            <v>-22</v>
          </cell>
        </row>
        <row r="40">
          <cell r="D40" t="str">
            <v>CUENTAS POR COBRAR COMERCIALES</v>
          </cell>
          <cell r="I40">
            <v>11227437.76</v>
          </cell>
          <cell r="L40">
            <v>9761489.1699999999</v>
          </cell>
          <cell r="O40">
            <v>1465948.59</v>
          </cell>
          <cell r="U40">
            <v>15</v>
          </cell>
          <cell r="X40" t="str">
            <v>*3*</v>
          </cell>
        </row>
        <row r="42">
          <cell r="D42">
            <v>12100300</v>
          </cell>
          <cell r="H42" t="str">
            <v>Facturas y notas por cobrar - afiliadas</v>
          </cell>
          <cell r="I42">
            <v>1903509.14</v>
          </cell>
          <cell r="L42">
            <v>542942.41</v>
          </cell>
          <cell r="O42">
            <v>1360566.73</v>
          </cell>
          <cell r="U42">
            <v>250.6</v>
          </cell>
        </row>
        <row r="43">
          <cell r="D43">
            <v>12100400</v>
          </cell>
          <cell r="H43" t="str">
            <v>Facturas y notas por cobrar - Afiliadas</v>
          </cell>
          <cell r="I43">
            <v>0</v>
          </cell>
          <cell r="L43">
            <v>2297.44</v>
          </cell>
          <cell r="O43">
            <v>-2297.44</v>
          </cell>
          <cell r="U43">
            <v>-100</v>
          </cell>
        </row>
        <row r="44">
          <cell r="D44">
            <v>12300300</v>
          </cell>
          <cell r="H44" t="str">
            <v>Letras por cobrar país afiliadas</v>
          </cell>
          <cell r="I44">
            <v>0</v>
          </cell>
          <cell r="L44">
            <v>6976.87</v>
          </cell>
          <cell r="O44">
            <v>-6976.87</v>
          </cell>
          <cell r="U44">
            <v>-100</v>
          </cell>
        </row>
        <row r="45">
          <cell r="D45" t="str">
            <v>CTAS POR COBRAR COM.AFILIADAS</v>
          </cell>
          <cell r="I45">
            <v>1903509.14</v>
          </cell>
          <cell r="L45">
            <v>552216.72</v>
          </cell>
          <cell r="O45">
            <v>1351292.42</v>
          </cell>
          <cell r="U45">
            <v>244.7</v>
          </cell>
          <cell r="X45" t="str">
            <v>*4*</v>
          </cell>
        </row>
        <row r="46">
          <cell r="D46">
            <v>16800200</v>
          </cell>
          <cell r="H46" t="str">
            <v>Cuentas por cobrar diversas - afiliadas</v>
          </cell>
          <cell r="I46">
            <v>4001204.56</v>
          </cell>
          <cell r="L46">
            <v>6238.34</v>
          </cell>
          <cell r="O46">
            <v>3994966.22</v>
          </cell>
          <cell r="U46">
            <v>64038.9</v>
          </cell>
        </row>
        <row r="47">
          <cell r="D47" t="str">
            <v>OTRAS CTAS POR COBRAR AFILIADAS</v>
          </cell>
          <cell r="I47">
            <v>4001204.56</v>
          </cell>
          <cell r="L47">
            <v>6238.34</v>
          </cell>
          <cell r="O47">
            <v>3994966.22</v>
          </cell>
          <cell r="U47">
            <v>64038.9</v>
          </cell>
          <cell r="X47" t="str">
            <v>*4*</v>
          </cell>
        </row>
        <row r="48">
          <cell r="D48" t="str">
            <v>CTAS POR COBRAR AFILIADAS</v>
          </cell>
          <cell r="I48">
            <v>5904713.7000000002</v>
          </cell>
          <cell r="L48">
            <v>558455.06000000006</v>
          </cell>
          <cell r="O48">
            <v>5346258.6399999997</v>
          </cell>
          <cell r="U48">
            <v>957.3</v>
          </cell>
          <cell r="X48" t="str">
            <v>*3*</v>
          </cell>
        </row>
        <row r="50">
          <cell r="D50">
            <v>14100100</v>
          </cell>
          <cell r="H50" t="str">
            <v>Préstamo ordinario</v>
          </cell>
          <cell r="I50">
            <v>16925.349999999999</v>
          </cell>
          <cell r="L50">
            <v>6520</v>
          </cell>
          <cell r="O50">
            <v>10405.35</v>
          </cell>
          <cell r="U50">
            <v>159.6</v>
          </cell>
        </row>
        <row r="51">
          <cell r="D51">
            <v>14100500</v>
          </cell>
          <cell r="H51" t="str">
            <v>Cuentas por cobrar al personal seguros</v>
          </cell>
          <cell r="I51">
            <v>0</v>
          </cell>
          <cell r="L51">
            <v>-48.23</v>
          </cell>
          <cell r="O51">
            <v>48.23</v>
          </cell>
          <cell r="U51">
            <v>100</v>
          </cell>
        </row>
        <row r="52">
          <cell r="D52">
            <v>38400100</v>
          </cell>
          <cell r="H52" t="str">
            <v>Adelanto para gastos de viaje - persona</v>
          </cell>
          <cell r="I52">
            <v>459.75</v>
          </cell>
          <cell r="L52">
            <v>0</v>
          </cell>
          <cell r="O52">
            <v>459.75</v>
          </cell>
        </row>
        <row r="53">
          <cell r="D53">
            <v>38500100</v>
          </cell>
          <cell r="H53" t="str">
            <v>Adelanto de remuneraciones</v>
          </cell>
          <cell r="I53">
            <v>181.22</v>
          </cell>
          <cell r="L53">
            <v>-1127.18</v>
          </cell>
          <cell r="O53">
            <v>1308.4000000000001</v>
          </cell>
          <cell r="U53">
            <v>116.1</v>
          </cell>
        </row>
        <row r="54">
          <cell r="D54">
            <v>38500200</v>
          </cell>
          <cell r="H54" t="str">
            <v>Adelanto de vacaciones</v>
          </cell>
          <cell r="I54">
            <v>6697.85</v>
          </cell>
          <cell r="L54">
            <v>1082.5</v>
          </cell>
          <cell r="O54">
            <v>5615.35</v>
          </cell>
          <cell r="U54">
            <v>518.70000000000005</v>
          </cell>
        </row>
        <row r="55">
          <cell r="D55">
            <v>38500500</v>
          </cell>
          <cell r="H55" t="str">
            <v>Anticipos para compras diversas</v>
          </cell>
          <cell r="I55">
            <v>9412.7000000000007</v>
          </cell>
          <cell r="L55">
            <v>10</v>
          </cell>
          <cell r="O55">
            <v>9402.7000000000007</v>
          </cell>
          <cell r="U55">
            <v>94027</v>
          </cell>
        </row>
        <row r="56">
          <cell r="D56" t="str">
            <v>CUENTAS POR COBRAR AL PERSONAL</v>
          </cell>
          <cell r="I56">
            <v>33676.870000000003</v>
          </cell>
          <cell r="L56">
            <v>6437.09</v>
          </cell>
          <cell r="O56">
            <v>27239.78</v>
          </cell>
          <cell r="U56">
            <v>423.2</v>
          </cell>
          <cell r="X56" t="str">
            <v>*3*</v>
          </cell>
        </row>
        <row r="58">
          <cell r="D58">
            <v>16000099</v>
          </cell>
          <cell r="H58" t="str">
            <v>Cuentas por cobrar diversas - correcció</v>
          </cell>
          <cell r="I58">
            <v>-11699.06</v>
          </cell>
          <cell r="L58">
            <v>12902.57</v>
          </cell>
          <cell r="O58">
            <v>-24601.63</v>
          </cell>
          <cell r="U58">
            <v>-190.7</v>
          </cell>
        </row>
        <row r="59">
          <cell r="D59">
            <v>16200101</v>
          </cell>
          <cell r="H59" t="str">
            <v>Reclamos al IPSS-subsidios</v>
          </cell>
          <cell r="I59">
            <v>64591.65</v>
          </cell>
          <cell r="L59">
            <v>61545.3</v>
          </cell>
          <cell r="O59">
            <v>3046.35</v>
          </cell>
          <cell r="U59">
            <v>4.9000000000000004</v>
          </cell>
        </row>
        <row r="60">
          <cell r="D60">
            <v>16200200</v>
          </cell>
          <cell r="H60" t="str">
            <v>Reclamos a Cías de Seguros - país</v>
          </cell>
          <cell r="I60">
            <v>-596.88</v>
          </cell>
          <cell r="L60">
            <v>0</v>
          </cell>
          <cell r="O60">
            <v>-596.88</v>
          </cell>
        </row>
        <row r="61">
          <cell r="D61">
            <v>16200300</v>
          </cell>
          <cell r="H61" t="str">
            <v>Reclamos a Cías de Seguros - extranjero</v>
          </cell>
          <cell r="I61">
            <v>5.96</v>
          </cell>
          <cell r="L61">
            <v>0</v>
          </cell>
          <cell r="O61">
            <v>5.96</v>
          </cell>
        </row>
        <row r="62">
          <cell r="D62">
            <v>16400100</v>
          </cell>
          <cell r="H62" t="str">
            <v>Depósitos en garantía</v>
          </cell>
          <cell r="I62">
            <v>-14240.44</v>
          </cell>
          <cell r="L62">
            <v>-27417.11</v>
          </cell>
          <cell r="O62">
            <v>13176.67</v>
          </cell>
          <cell r="U62">
            <v>48.1</v>
          </cell>
        </row>
        <row r="63">
          <cell r="D63">
            <v>16800100</v>
          </cell>
          <cell r="H63" t="str">
            <v>Cuentas por cobrar diversas</v>
          </cell>
          <cell r="I63">
            <v>6733.59</v>
          </cell>
          <cell r="L63">
            <v>9484.89</v>
          </cell>
          <cell r="O63">
            <v>-2751.3</v>
          </cell>
          <cell r="U63">
            <v>-29</v>
          </cell>
        </row>
        <row r="64">
          <cell r="D64">
            <v>16800400</v>
          </cell>
          <cell r="H64" t="str">
            <v>Bancos partidas conciliatorias - factur</v>
          </cell>
          <cell r="I64">
            <v>0</v>
          </cell>
          <cell r="L64">
            <v>228.22</v>
          </cell>
          <cell r="O64">
            <v>-228.22</v>
          </cell>
          <cell r="U64">
            <v>-100</v>
          </cell>
        </row>
        <row r="65">
          <cell r="D65" t="str">
            <v>OTRAS CUENTAS POR COBRAR</v>
          </cell>
          <cell r="I65">
            <v>44794.82</v>
          </cell>
          <cell r="L65">
            <v>56743.87</v>
          </cell>
          <cell r="O65">
            <v>-11949.05</v>
          </cell>
          <cell r="U65">
            <v>-21.1</v>
          </cell>
          <cell r="X65" t="str">
            <v>*3*</v>
          </cell>
        </row>
        <row r="67">
          <cell r="D67">
            <v>20010000</v>
          </cell>
          <cell r="H67" t="str">
            <v>Mercaderías</v>
          </cell>
          <cell r="I67">
            <v>2746.16</v>
          </cell>
          <cell r="L67">
            <v>3275.36</v>
          </cell>
          <cell r="O67">
            <v>-529.20000000000005</v>
          </cell>
          <cell r="U67">
            <v>-16.2</v>
          </cell>
        </row>
        <row r="68">
          <cell r="D68">
            <v>20800100</v>
          </cell>
          <cell r="H68" t="str">
            <v>Mercaderías, ajuste por corrección mone</v>
          </cell>
          <cell r="I68">
            <v>0</v>
          </cell>
          <cell r="L68">
            <v>232.96</v>
          </cell>
          <cell r="O68">
            <v>-232.96</v>
          </cell>
          <cell r="U68">
            <v>-100</v>
          </cell>
        </row>
        <row r="69">
          <cell r="D69">
            <v>21010000</v>
          </cell>
          <cell r="H69" t="str">
            <v>Prod. Terminados</v>
          </cell>
          <cell r="I69">
            <v>6375923.6600000001</v>
          </cell>
          <cell r="L69">
            <v>8127221.8099999996</v>
          </cell>
          <cell r="O69">
            <v>-1751298.15</v>
          </cell>
          <cell r="U69">
            <v>-21.5</v>
          </cell>
        </row>
        <row r="70">
          <cell r="D70">
            <v>21800100</v>
          </cell>
          <cell r="H70" t="str">
            <v>Productos Terminados Ajuste por Correcc</v>
          </cell>
          <cell r="I70">
            <v>0</v>
          </cell>
          <cell r="L70">
            <v>-18901.03</v>
          </cell>
          <cell r="O70">
            <v>18901.03</v>
          </cell>
          <cell r="U70">
            <v>100</v>
          </cell>
        </row>
        <row r="71">
          <cell r="D71">
            <v>23000100</v>
          </cell>
          <cell r="H71" t="str">
            <v>Productos en Proceso</v>
          </cell>
          <cell r="I71">
            <v>111666.53</v>
          </cell>
          <cell r="L71">
            <v>56952.61</v>
          </cell>
          <cell r="O71">
            <v>54713.919999999998</v>
          </cell>
          <cell r="U71">
            <v>96.1</v>
          </cell>
        </row>
        <row r="72">
          <cell r="D72">
            <v>23800100</v>
          </cell>
          <cell r="H72" t="str">
            <v>Productos en Proceso A.C.M.</v>
          </cell>
          <cell r="I72">
            <v>0</v>
          </cell>
          <cell r="L72">
            <v>3935.87</v>
          </cell>
          <cell r="O72">
            <v>-3935.87</v>
          </cell>
          <cell r="U72">
            <v>-100</v>
          </cell>
        </row>
        <row r="73">
          <cell r="D73">
            <v>24010100</v>
          </cell>
          <cell r="H73" t="str">
            <v>Materias primas</v>
          </cell>
          <cell r="I73">
            <v>5793688.2599999998</v>
          </cell>
          <cell r="L73">
            <v>3148860.62</v>
          </cell>
          <cell r="O73">
            <v>2644827.64</v>
          </cell>
          <cell r="U73">
            <v>84</v>
          </cell>
        </row>
        <row r="74">
          <cell r="D74">
            <v>24800100</v>
          </cell>
          <cell r="H74" t="str">
            <v>Materias primas y auxiliares A.C.M.</v>
          </cell>
          <cell r="I74">
            <v>0</v>
          </cell>
          <cell r="L74">
            <v>-12038.41</v>
          </cell>
          <cell r="O74">
            <v>12038.41</v>
          </cell>
          <cell r="U74">
            <v>100</v>
          </cell>
        </row>
        <row r="75">
          <cell r="D75">
            <v>25010100</v>
          </cell>
          <cell r="H75" t="str">
            <v>Envases y embalajes</v>
          </cell>
          <cell r="I75">
            <v>267432.78999999998</v>
          </cell>
          <cell r="L75">
            <v>134430.37</v>
          </cell>
          <cell r="O75">
            <v>133002.42000000001</v>
          </cell>
          <cell r="U75">
            <v>98.9</v>
          </cell>
        </row>
        <row r="76">
          <cell r="D76">
            <v>25800100</v>
          </cell>
          <cell r="H76" t="str">
            <v>Envases y Embalajes Ajuste por Correcci</v>
          </cell>
          <cell r="I76">
            <v>0</v>
          </cell>
          <cell r="L76">
            <v>-464.89</v>
          </cell>
          <cell r="O76">
            <v>464.89</v>
          </cell>
          <cell r="U76">
            <v>100</v>
          </cell>
        </row>
        <row r="77">
          <cell r="D77">
            <v>26010100</v>
          </cell>
          <cell r="H77" t="str">
            <v>Suministros diversos</v>
          </cell>
          <cell r="I77">
            <v>10203876.949999999</v>
          </cell>
          <cell r="L77">
            <v>10873628.59</v>
          </cell>
          <cell r="O77">
            <v>-669751.64</v>
          </cell>
          <cell r="U77">
            <v>-6.2</v>
          </cell>
        </row>
        <row r="78">
          <cell r="D78">
            <v>26050000</v>
          </cell>
          <cell r="H78" t="str">
            <v>Suministros diversos -obsoletos</v>
          </cell>
          <cell r="I78">
            <v>117617.75</v>
          </cell>
          <cell r="L78">
            <v>0</v>
          </cell>
          <cell r="O78">
            <v>117617.75</v>
          </cell>
        </row>
        <row r="79">
          <cell r="D79">
            <v>26800100</v>
          </cell>
          <cell r="H79" t="str">
            <v>Suministros Diversos Ajuste por Correcc</v>
          </cell>
          <cell r="I79">
            <v>0</v>
          </cell>
          <cell r="L79">
            <v>125138.99</v>
          </cell>
          <cell r="O79">
            <v>-125138.99</v>
          </cell>
          <cell r="U79">
            <v>-100</v>
          </cell>
        </row>
        <row r="80">
          <cell r="D80">
            <v>28000200</v>
          </cell>
          <cell r="H80" t="str">
            <v>Existencias por recibir Extranjeros</v>
          </cell>
          <cell r="I80">
            <v>312593.78999999998</v>
          </cell>
          <cell r="L80">
            <v>751873.53</v>
          </cell>
          <cell r="O80">
            <v>-439279.74</v>
          </cell>
          <cell r="U80">
            <v>-58.4</v>
          </cell>
        </row>
        <row r="81">
          <cell r="D81">
            <v>28800100</v>
          </cell>
          <cell r="H81" t="str">
            <v>Existencias por recibir Ajuste por Corr</v>
          </cell>
          <cell r="I81">
            <v>0</v>
          </cell>
          <cell r="L81">
            <v>-2762.93</v>
          </cell>
          <cell r="O81">
            <v>2762.93</v>
          </cell>
          <cell r="U81">
            <v>100</v>
          </cell>
        </row>
        <row r="82">
          <cell r="D82">
            <v>29000100</v>
          </cell>
          <cell r="H82" t="str">
            <v>Provisión para desvalorización existenc</v>
          </cell>
          <cell r="I82">
            <v>-238371.25</v>
          </cell>
          <cell r="L82">
            <v>-120753.5</v>
          </cell>
          <cell r="O82">
            <v>-117617.75</v>
          </cell>
          <cell r="U82">
            <v>-97.4</v>
          </cell>
        </row>
        <row r="83">
          <cell r="D83">
            <v>29980100</v>
          </cell>
          <cell r="H83" t="str">
            <v>Provisión para desvalorización de exist</v>
          </cell>
          <cell r="I83">
            <v>0</v>
          </cell>
          <cell r="L83">
            <v>-4014.16</v>
          </cell>
          <cell r="O83">
            <v>4014.16</v>
          </cell>
          <cell r="U83">
            <v>100</v>
          </cell>
        </row>
        <row r="84">
          <cell r="D84" t="str">
            <v>EXISTENCIAS</v>
          </cell>
          <cell r="I84">
            <v>22947174.640000001</v>
          </cell>
          <cell r="L84">
            <v>23066615.789999999</v>
          </cell>
          <cell r="O84">
            <v>-119441.15</v>
          </cell>
          <cell r="U84">
            <v>-0.5</v>
          </cell>
          <cell r="X84" t="str">
            <v>*3*</v>
          </cell>
        </row>
        <row r="86">
          <cell r="D86">
            <v>38000099</v>
          </cell>
          <cell r="H86" t="str">
            <v>Cargas diferidas - corrección Dif.de ca</v>
          </cell>
          <cell r="I86">
            <v>-686.49</v>
          </cell>
          <cell r="L86">
            <v>-325.98</v>
          </cell>
          <cell r="O86">
            <v>-360.51</v>
          </cell>
          <cell r="U86">
            <v>-110.6</v>
          </cell>
        </row>
        <row r="87">
          <cell r="D87">
            <v>38100200</v>
          </cell>
          <cell r="H87" t="str">
            <v>Intereses diferidos leasbak</v>
          </cell>
          <cell r="I87">
            <v>732000.19</v>
          </cell>
          <cell r="L87">
            <v>1468910.59</v>
          </cell>
          <cell r="O87">
            <v>-736910.4</v>
          </cell>
          <cell r="U87">
            <v>-50.2</v>
          </cell>
        </row>
        <row r="88">
          <cell r="D88">
            <v>38200300</v>
          </cell>
          <cell r="H88" t="str">
            <v>Seguro deshonestidad</v>
          </cell>
          <cell r="I88">
            <v>4518</v>
          </cell>
          <cell r="L88">
            <v>614.32000000000005</v>
          </cell>
          <cell r="O88">
            <v>3903.68</v>
          </cell>
          <cell r="U88">
            <v>635.4</v>
          </cell>
        </row>
        <row r="89">
          <cell r="D89">
            <v>38200600</v>
          </cell>
          <cell r="H89" t="str">
            <v>Seguro unidades de transporte</v>
          </cell>
          <cell r="I89">
            <v>5705.95</v>
          </cell>
          <cell r="L89">
            <v>2970.81</v>
          </cell>
          <cell r="O89">
            <v>2735.14</v>
          </cell>
          <cell r="U89">
            <v>92.1</v>
          </cell>
        </row>
        <row r="90">
          <cell r="D90">
            <v>38200700</v>
          </cell>
          <cell r="H90" t="str">
            <v>Seguro responsabilidad civil</v>
          </cell>
          <cell r="I90">
            <v>954</v>
          </cell>
          <cell r="L90">
            <v>837.99</v>
          </cell>
          <cell r="O90">
            <v>116.01</v>
          </cell>
          <cell r="U90">
            <v>13.8</v>
          </cell>
        </row>
        <row r="91">
          <cell r="D91">
            <v>38201300</v>
          </cell>
          <cell r="H91" t="str">
            <v>Seguro- Multiriesgo</v>
          </cell>
          <cell r="I91">
            <v>146214</v>
          </cell>
          <cell r="L91">
            <v>124097.12</v>
          </cell>
          <cell r="O91">
            <v>22116.880000000001</v>
          </cell>
          <cell r="U91">
            <v>17.8</v>
          </cell>
        </row>
        <row r="92">
          <cell r="D92">
            <v>38410100</v>
          </cell>
          <cell r="H92" t="str">
            <v>Otros a rendir cuenta - terceros</v>
          </cell>
          <cell r="I92">
            <v>1459.05</v>
          </cell>
          <cell r="L92">
            <v>1459.05</v>
          </cell>
          <cell r="O92">
            <v>0</v>
          </cell>
        </row>
        <row r="93">
          <cell r="D93">
            <v>38800100</v>
          </cell>
          <cell r="H93" t="str">
            <v>Gastos anticipados Ajuste por Correcció</v>
          </cell>
          <cell r="I93">
            <v>7985.92</v>
          </cell>
          <cell r="L93">
            <v>7985.92</v>
          </cell>
          <cell r="O93">
            <v>0</v>
          </cell>
        </row>
        <row r="94">
          <cell r="D94">
            <v>38900300</v>
          </cell>
          <cell r="H94" t="str">
            <v>Gastos varios anticipados</v>
          </cell>
          <cell r="I94">
            <v>782.33</v>
          </cell>
          <cell r="L94">
            <v>108247.58</v>
          </cell>
          <cell r="O94">
            <v>-107465.25</v>
          </cell>
          <cell r="U94">
            <v>-99.3</v>
          </cell>
        </row>
        <row r="95">
          <cell r="D95">
            <v>38900400</v>
          </cell>
          <cell r="H95" t="str">
            <v>Impuesto a la renta - corriente</v>
          </cell>
          <cell r="I95">
            <v>2819567.5</v>
          </cell>
          <cell r="L95">
            <v>1136017.5</v>
          </cell>
          <cell r="O95">
            <v>1683550</v>
          </cell>
          <cell r="U95">
            <v>148.19999999999999</v>
          </cell>
        </row>
        <row r="96">
          <cell r="D96" t="str">
            <v>GASTOS PAGADOS POR ADELANTADO</v>
          </cell>
          <cell r="I96">
            <v>3718500.45</v>
          </cell>
          <cell r="L96">
            <v>2850814.9</v>
          </cell>
          <cell r="O96">
            <v>867685.55</v>
          </cell>
          <cell r="U96">
            <v>30.4</v>
          </cell>
          <cell r="X96" t="str">
            <v>*3*</v>
          </cell>
        </row>
        <row r="98">
          <cell r="D98" t="str">
            <v>TOTAL ACTIVO CORRIENTE</v>
          </cell>
          <cell r="I98">
            <v>44366764.299999997</v>
          </cell>
          <cell r="L98">
            <v>36662622.170000002</v>
          </cell>
          <cell r="O98">
            <v>7704142.1299999999</v>
          </cell>
          <cell r="U98">
            <v>21</v>
          </cell>
          <cell r="X98" t="str">
            <v>*2*</v>
          </cell>
        </row>
        <row r="100">
          <cell r="D100" t="str">
            <v>ACTIVO NO CORRIENTE</v>
          </cell>
        </row>
        <row r="101">
          <cell r="D101">
            <v>33000088</v>
          </cell>
          <cell r="H101" t="str">
            <v>Inmuebles Maquinaria y Equipo  ACM 2000</v>
          </cell>
          <cell r="I101">
            <v>3287520.79</v>
          </cell>
          <cell r="L101">
            <v>3287520.79</v>
          </cell>
          <cell r="O101">
            <v>0</v>
          </cell>
        </row>
        <row r="102">
          <cell r="D102">
            <v>33000100</v>
          </cell>
          <cell r="H102" t="str">
            <v>Inmuebles, maquinaria y equipo A.C.M.</v>
          </cell>
          <cell r="I102">
            <v>-0.01</v>
          </cell>
          <cell r="L102">
            <v>-0.01</v>
          </cell>
          <cell r="O102">
            <v>0</v>
          </cell>
        </row>
        <row r="103">
          <cell r="D103">
            <v>33100100</v>
          </cell>
          <cell r="H103" t="str">
            <v>Terrenos</v>
          </cell>
          <cell r="I103">
            <v>-309605.53999999998</v>
          </cell>
          <cell r="L103">
            <v>-309605.53999999998</v>
          </cell>
          <cell r="O103">
            <v>0</v>
          </cell>
        </row>
        <row r="104">
          <cell r="D104">
            <v>33100180</v>
          </cell>
          <cell r="H104" t="str">
            <v>Terrenos ACM</v>
          </cell>
          <cell r="I104">
            <v>1016114.25</v>
          </cell>
          <cell r="L104">
            <v>1016114.25</v>
          </cell>
          <cell r="O104">
            <v>0</v>
          </cell>
        </row>
        <row r="105">
          <cell r="D105">
            <v>33100300</v>
          </cell>
          <cell r="H105" t="str">
            <v>Terrenos Excedente de Fusión</v>
          </cell>
          <cell r="I105">
            <v>5002060.29</v>
          </cell>
          <cell r="L105">
            <v>5002060.29</v>
          </cell>
          <cell r="O105">
            <v>0</v>
          </cell>
        </row>
        <row r="106">
          <cell r="D106">
            <v>33100380</v>
          </cell>
          <cell r="H106" t="str">
            <v>Terrenos Exced.Fusió ACM</v>
          </cell>
          <cell r="I106">
            <v>3150632.09</v>
          </cell>
          <cell r="L106">
            <v>3150632.09</v>
          </cell>
          <cell r="O106">
            <v>0</v>
          </cell>
        </row>
        <row r="107">
          <cell r="D107">
            <v>33200100</v>
          </cell>
          <cell r="H107" t="str">
            <v>Edificios</v>
          </cell>
          <cell r="I107">
            <v>2804462.97</v>
          </cell>
          <cell r="L107">
            <v>2804462.97</v>
          </cell>
          <cell r="O107">
            <v>0</v>
          </cell>
        </row>
        <row r="108">
          <cell r="D108">
            <v>33200180</v>
          </cell>
          <cell r="H108" t="str">
            <v>Edificios ACM</v>
          </cell>
          <cell r="I108">
            <v>4974268.1500000004</v>
          </cell>
          <cell r="L108">
            <v>4974268.1500000004</v>
          </cell>
          <cell r="O108">
            <v>0</v>
          </cell>
        </row>
        <row r="109">
          <cell r="D109">
            <v>33200300</v>
          </cell>
          <cell r="H109" t="str">
            <v>Edificios Excedente de Fusión</v>
          </cell>
          <cell r="I109">
            <v>5367826.6500000004</v>
          </cell>
          <cell r="L109">
            <v>5367826.6500000004</v>
          </cell>
          <cell r="O109">
            <v>0</v>
          </cell>
        </row>
        <row r="110">
          <cell r="D110">
            <v>33200380</v>
          </cell>
          <cell r="H110" t="str">
            <v>Edificios Exced.Fusi ACM</v>
          </cell>
          <cell r="I110">
            <v>3381016.59</v>
          </cell>
          <cell r="L110">
            <v>3381016.59</v>
          </cell>
          <cell r="O110">
            <v>0</v>
          </cell>
        </row>
        <row r="111">
          <cell r="D111">
            <v>33300100</v>
          </cell>
          <cell r="H111" t="str">
            <v>Maquinaria e instalaciones</v>
          </cell>
          <cell r="I111">
            <v>48110196.130000003</v>
          </cell>
          <cell r="L111">
            <v>45990923.509999998</v>
          </cell>
          <cell r="O111">
            <v>2119272.62</v>
          </cell>
          <cell r="U111">
            <v>4.5999999999999996</v>
          </cell>
        </row>
        <row r="112">
          <cell r="D112">
            <v>33300180</v>
          </cell>
          <cell r="H112" t="str">
            <v>Maq. e instalaciones ACM</v>
          </cell>
          <cell r="I112">
            <v>21662851.260000002</v>
          </cell>
          <cell r="L112">
            <v>21662851.260000002</v>
          </cell>
          <cell r="O112">
            <v>0</v>
          </cell>
        </row>
        <row r="113">
          <cell r="D113">
            <v>33300300</v>
          </cell>
          <cell r="H113" t="str">
            <v>Maquinaria e Instalaciones Excedente de</v>
          </cell>
          <cell r="I113">
            <v>26970233.149999999</v>
          </cell>
          <cell r="L113">
            <v>26970233.149999999</v>
          </cell>
          <cell r="O113">
            <v>0</v>
          </cell>
        </row>
        <row r="114">
          <cell r="D114">
            <v>33300380</v>
          </cell>
          <cell r="H114" t="str">
            <v>Maq.Instal.Exced.Fus ACM</v>
          </cell>
          <cell r="I114">
            <v>16987653.129999999</v>
          </cell>
          <cell r="L114">
            <v>16987653.129999999</v>
          </cell>
          <cell r="O114">
            <v>0</v>
          </cell>
        </row>
        <row r="115">
          <cell r="D115">
            <v>33310000</v>
          </cell>
          <cell r="H115" t="str">
            <v>Maquinaria por leasing</v>
          </cell>
          <cell r="I115">
            <v>24951365.07</v>
          </cell>
          <cell r="L115">
            <v>24951365.07</v>
          </cell>
          <cell r="O115">
            <v>0</v>
          </cell>
        </row>
        <row r="116">
          <cell r="D116">
            <v>33310080</v>
          </cell>
          <cell r="H116" t="str">
            <v>Maquinaria por leasi ACM</v>
          </cell>
          <cell r="I116">
            <v>821368.19</v>
          </cell>
          <cell r="L116">
            <v>821368.19</v>
          </cell>
          <cell r="O116">
            <v>0</v>
          </cell>
        </row>
        <row r="117">
          <cell r="D117">
            <v>33400100</v>
          </cell>
          <cell r="H117" t="str">
            <v>Unidades de transporte</v>
          </cell>
          <cell r="I117">
            <v>907143.37</v>
          </cell>
          <cell r="L117">
            <v>766989.74</v>
          </cell>
          <cell r="O117">
            <v>140153.63</v>
          </cell>
          <cell r="U117">
            <v>18.3</v>
          </cell>
        </row>
        <row r="118">
          <cell r="D118">
            <v>33400180</v>
          </cell>
          <cell r="H118" t="str">
            <v>Unidades de transpor ACM</v>
          </cell>
          <cell r="I118">
            <v>373860.01</v>
          </cell>
          <cell r="L118">
            <v>373860.01</v>
          </cell>
          <cell r="O118">
            <v>0</v>
          </cell>
        </row>
        <row r="119">
          <cell r="D119">
            <v>33400300</v>
          </cell>
          <cell r="H119" t="str">
            <v>Unidades de Transporte Excedente de Fus</v>
          </cell>
          <cell r="I119">
            <v>111224.1</v>
          </cell>
          <cell r="L119">
            <v>111224.1</v>
          </cell>
          <cell r="O119">
            <v>0</v>
          </cell>
        </row>
        <row r="120">
          <cell r="D120">
            <v>33400380</v>
          </cell>
          <cell r="H120" t="str">
            <v>Unid.Transp.Exc.Fusi ACM</v>
          </cell>
          <cell r="I120">
            <v>70056.45</v>
          </cell>
          <cell r="L120">
            <v>70056.45</v>
          </cell>
          <cell r="O120">
            <v>0</v>
          </cell>
        </row>
        <row r="121">
          <cell r="D121">
            <v>33410000</v>
          </cell>
          <cell r="H121" t="str">
            <v>Unidades de transporte - Leasing</v>
          </cell>
          <cell r="I121">
            <v>47838.34</v>
          </cell>
          <cell r="L121">
            <v>47838.34</v>
          </cell>
          <cell r="O121">
            <v>0</v>
          </cell>
        </row>
        <row r="122">
          <cell r="D122">
            <v>33410080</v>
          </cell>
          <cell r="H122" t="str">
            <v>Unid.de Transp.Leasi ACM</v>
          </cell>
          <cell r="I122">
            <v>6843.36</v>
          </cell>
          <cell r="L122">
            <v>6843.36</v>
          </cell>
          <cell r="O122">
            <v>0</v>
          </cell>
        </row>
        <row r="123">
          <cell r="D123">
            <v>33500100</v>
          </cell>
          <cell r="H123" t="str">
            <v>Muebles y enseres</v>
          </cell>
          <cell r="I123">
            <v>160229.76999999999</v>
          </cell>
          <cell r="L123">
            <v>160229.76999999999</v>
          </cell>
          <cell r="O123">
            <v>0</v>
          </cell>
        </row>
        <row r="124">
          <cell r="D124">
            <v>33500180</v>
          </cell>
          <cell r="H124" t="str">
            <v>Muebles y enseres ACM</v>
          </cell>
          <cell r="I124">
            <v>276968.07</v>
          </cell>
          <cell r="L124">
            <v>276968.07</v>
          </cell>
          <cell r="O124">
            <v>0</v>
          </cell>
        </row>
        <row r="125">
          <cell r="D125">
            <v>33600100</v>
          </cell>
          <cell r="H125" t="str">
            <v>Equipo de cómputo</v>
          </cell>
          <cell r="I125">
            <v>2061518.49</v>
          </cell>
          <cell r="L125">
            <v>2057566.67</v>
          </cell>
          <cell r="O125">
            <v>3951.82</v>
          </cell>
          <cell r="U125">
            <v>0.2</v>
          </cell>
        </row>
        <row r="126">
          <cell r="D126">
            <v>33600180</v>
          </cell>
          <cell r="H126" t="str">
            <v>Equipo de cómputo ACM</v>
          </cell>
          <cell r="I126">
            <v>-692460.74</v>
          </cell>
          <cell r="L126">
            <v>-692460.74</v>
          </cell>
          <cell r="O126">
            <v>0</v>
          </cell>
        </row>
        <row r="127">
          <cell r="D127">
            <v>33600200</v>
          </cell>
          <cell r="H127" t="str">
            <v>Equipos varios</v>
          </cell>
          <cell r="I127">
            <v>5348716.2699999996</v>
          </cell>
          <cell r="L127">
            <v>5153408.09</v>
          </cell>
          <cell r="O127">
            <v>195308.18</v>
          </cell>
          <cell r="U127">
            <v>3.8</v>
          </cell>
        </row>
        <row r="128">
          <cell r="D128">
            <v>33600280</v>
          </cell>
          <cell r="H128" t="str">
            <v>Equipos varios ACM</v>
          </cell>
          <cell r="I128">
            <v>4583901.62</v>
          </cell>
          <cell r="L128">
            <v>4583901.62</v>
          </cell>
          <cell r="O128">
            <v>0</v>
          </cell>
        </row>
        <row r="129">
          <cell r="D129">
            <v>33600300</v>
          </cell>
          <cell r="H129" t="str">
            <v>Equipos Diversos Excedente de Fusión</v>
          </cell>
          <cell r="I129">
            <v>9566465.7699999996</v>
          </cell>
          <cell r="L129">
            <v>9566465.7699999996</v>
          </cell>
          <cell r="O129">
            <v>0</v>
          </cell>
        </row>
        <row r="130">
          <cell r="D130">
            <v>33600380</v>
          </cell>
          <cell r="H130" t="str">
            <v>Equipos Div.Exc.Fusi ACM</v>
          </cell>
          <cell r="I130">
            <v>6025600.3399999999</v>
          </cell>
          <cell r="L130">
            <v>6025600.3399999999</v>
          </cell>
          <cell r="O130">
            <v>0</v>
          </cell>
        </row>
        <row r="131">
          <cell r="D131">
            <v>33610000</v>
          </cell>
          <cell r="H131" t="str">
            <v>Equipo de cómputo por Leasing</v>
          </cell>
          <cell r="I131">
            <v>411022.7</v>
          </cell>
          <cell r="L131">
            <v>411022.7</v>
          </cell>
          <cell r="O131">
            <v>0</v>
          </cell>
        </row>
        <row r="132">
          <cell r="D132">
            <v>33610080</v>
          </cell>
          <cell r="H132" t="str">
            <v>Eq.de cómputo Leasin ACM</v>
          </cell>
          <cell r="I132">
            <v>58580.43</v>
          </cell>
          <cell r="L132">
            <v>58580.43</v>
          </cell>
          <cell r="O132">
            <v>0</v>
          </cell>
        </row>
        <row r="133">
          <cell r="D133">
            <v>33900200</v>
          </cell>
          <cell r="H133" t="str">
            <v>Trabajos en Curso - Edificios</v>
          </cell>
          <cell r="I133">
            <v>0</v>
          </cell>
          <cell r="L133">
            <v>192814.02</v>
          </cell>
          <cell r="O133">
            <v>-192814.02</v>
          </cell>
          <cell r="U133">
            <v>-100</v>
          </cell>
        </row>
        <row r="134">
          <cell r="D134">
            <v>33900300</v>
          </cell>
          <cell r="H134" t="str">
            <v>Trabajos en Curso - Maquinaria e instal</v>
          </cell>
          <cell r="I134">
            <v>40541.99</v>
          </cell>
          <cell r="L134">
            <v>47863.17</v>
          </cell>
          <cell r="O134">
            <v>-7321.18</v>
          </cell>
          <cell r="U134">
            <v>-15.3</v>
          </cell>
        </row>
        <row r="135">
          <cell r="D135">
            <v>33900380</v>
          </cell>
          <cell r="H135" t="str">
            <v>Trab.en Curso Maq.In ACM</v>
          </cell>
          <cell r="I135">
            <v>-22362.63</v>
          </cell>
          <cell r="L135">
            <v>-22362.63</v>
          </cell>
          <cell r="O135">
            <v>0</v>
          </cell>
        </row>
        <row r="136">
          <cell r="D136">
            <v>33900500</v>
          </cell>
          <cell r="H136" t="str">
            <v>Trabajos en Curso - Muebles y enseres</v>
          </cell>
          <cell r="I136">
            <v>0</v>
          </cell>
          <cell r="L136">
            <v>156877.29999999999</v>
          </cell>
          <cell r="O136">
            <v>-156877.29999999999</v>
          </cell>
          <cell r="U136">
            <v>-100</v>
          </cell>
        </row>
        <row r="137">
          <cell r="D137">
            <v>33900600</v>
          </cell>
          <cell r="H137" t="str">
            <v>Trabajos en Curso - Equipos diversos</v>
          </cell>
          <cell r="I137">
            <v>4830</v>
          </cell>
          <cell r="L137">
            <v>8349.4699999999993</v>
          </cell>
          <cell r="O137">
            <v>-3519.47</v>
          </cell>
          <cell r="U137">
            <v>-42.2</v>
          </cell>
        </row>
        <row r="138">
          <cell r="D138">
            <v>33900800</v>
          </cell>
          <cell r="H138" t="str">
            <v>Trabajos en Curso Equipo de Cómputo</v>
          </cell>
          <cell r="I138">
            <v>6823.84</v>
          </cell>
          <cell r="L138">
            <v>0</v>
          </cell>
          <cell r="O138">
            <v>6823.84</v>
          </cell>
        </row>
        <row r="139">
          <cell r="D139" t="str">
            <v>ACTIVO FIJO</v>
          </cell>
          <cell r="I139">
            <v>197525304.71000001</v>
          </cell>
          <cell r="L139">
            <v>195420326.59</v>
          </cell>
          <cell r="O139">
            <v>2104978.12</v>
          </cell>
          <cell r="U139">
            <v>1.1000000000000001</v>
          </cell>
          <cell r="X139" t="str">
            <v>*3*</v>
          </cell>
        </row>
        <row r="141">
          <cell r="D141">
            <v>39000088</v>
          </cell>
          <cell r="H141" t="str">
            <v>Depreciacon Unm.Maq. y Equipo ACM 2000</v>
          </cell>
          <cell r="I141">
            <v>-2183804.0099999998</v>
          </cell>
          <cell r="L141">
            <v>-2183804.0099999998</v>
          </cell>
          <cell r="O141">
            <v>0</v>
          </cell>
        </row>
        <row r="142">
          <cell r="D142">
            <v>39302010</v>
          </cell>
          <cell r="H142" t="str">
            <v>Depreciación edificios</v>
          </cell>
          <cell r="I142">
            <v>-1339291.3799999999</v>
          </cell>
          <cell r="L142">
            <v>-1101964.98</v>
          </cell>
          <cell r="O142">
            <v>-237326.4</v>
          </cell>
          <cell r="U142">
            <v>-21.5</v>
          </cell>
        </row>
        <row r="143">
          <cell r="D143">
            <v>39302018</v>
          </cell>
          <cell r="H143" t="str">
            <v>Dep.edificios ACM</v>
          </cell>
          <cell r="I143">
            <v>-2207448.58</v>
          </cell>
          <cell r="L143">
            <v>-2207448.58</v>
          </cell>
          <cell r="O143">
            <v>0</v>
          </cell>
        </row>
        <row r="144">
          <cell r="D144">
            <v>39302030</v>
          </cell>
          <cell r="H144" t="str">
            <v>Depreciación Edificios Excedente de Fus</v>
          </cell>
          <cell r="I144">
            <v>-3419899.55</v>
          </cell>
          <cell r="L144">
            <v>-3152966.25</v>
          </cell>
          <cell r="O144">
            <v>-266933.3</v>
          </cell>
          <cell r="U144">
            <v>-8.5</v>
          </cell>
        </row>
        <row r="145">
          <cell r="D145">
            <v>39302038</v>
          </cell>
          <cell r="H145" t="str">
            <v>Deprec.Edif.Exced.Fu ACM</v>
          </cell>
          <cell r="I145">
            <v>-1521730.99</v>
          </cell>
          <cell r="L145">
            <v>-1521730.99</v>
          </cell>
          <cell r="O145">
            <v>0</v>
          </cell>
        </row>
        <row r="146">
          <cell r="D146">
            <v>39303010</v>
          </cell>
          <cell r="H146" t="str">
            <v>Depreciación maquinaria e instalaciones</v>
          </cell>
          <cell r="I146">
            <v>-21190468.18</v>
          </cell>
          <cell r="L146">
            <v>-16969432.390000001</v>
          </cell>
          <cell r="O146">
            <v>-4221035.79</v>
          </cell>
          <cell r="U146">
            <v>-24.9</v>
          </cell>
        </row>
        <row r="147">
          <cell r="D147">
            <v>39303018</v>
          </cell>
          <cell r="H147" t="str">
            <v>Depr.Maq.e Instalac. ACM</v>
          </cell>
          <cell r="I147">
            <v>-19427983.539999999</v>
          </cell>
          <cell r="L147">
            <v>-19427983.539999999</v>
          </cell>
          <cell r="O147">
            <v>0</v>
          </cell>
        </row>
        <row r="148">
          <cell r="D148">
            <v>39303030</v>
          </cell>
          <cell r="H148" t="str">
            <v>Depreciación Maquinaria e Instalaciones</v>
          </cell>
          <cell r="I148">
            <v>-28052214.91</v>
          </cell>
          <cell r="L148">
            <v>-27430277.899999999</v>
          </cell>
          <cell r="O148">
            <v>-621937.01</v>
          </cell>
          <cell r="U148">
            <v>-2.2999999999999998</v>
          </cell>
        </row>
        <row r="149">
          <cell r="D149">
            <v>39303038</v>
          </cell>
          <cell r="H149" t="str">
            <v>Deprec.Maq.Exced.Fus ACM</v>
          </cell>
          <cell r="I149">
            <v>-15916083.390000001</v>
          </cell>
          <cell r="L149">
            <v>-15916083.390000001</v>
          </cell>
          <cell r="O149">
            <v>0</v>
          </cell>
        </row>
        <row r="150">
          <cell r="D150">
            <v>39303100</v>
          </cell>
          <cell r="H150" t="str">
            <v>Depreciación maquinaria por leasing</v>
          </cell>
          <cell r="I150">
            <v>-5530479.7199999997</v>
          </cell>
          <cell r="L150">
            <v>-4300738.3600000003</v>
          </cell>
          <cell r="O150">
            <v>-1229741.3600000001</v>
          </cell>
          <cell r="U150">
            <v>-28.6</v>
          </cell>
        </row>
        <row r="151">
          <cell r="D151">
            <v>39303108</v>
          </cell>
          <cell r="H151" t="str">
            <v>Depr.maquinaria leas ACM</v>
          </cell>
          <cell r="I151">
            <v>-271105.90000000002</v>
          </cell>
          <cell r="L151">
            <v>-271105.90000000002</v>
          </cell>
          <cell r="O151">
            <v>0</v>
          </cell>
        </row>
        <row r="152">
          <cell r="D152">
            <v>39304010</v>
          </cell>
          <cell r="H152" t="str">
            <v>Depreciación unidades de transporte</v>
          </cell>
          <cell r="I152">
            <v>-588371.73</v>
          </cell>
          <cell r="L152">
            <v>-482491.8</v>
          </cell>
          <cell r="O152">
            <v>-105879.93</v>
          </cell>
          <cell r="U152">
            <v>-21.9</v>
          </cell>
        </row>
        <row r="153">
          <cell r="D153">
            <v>39304018</v>
          </cell>
          <cell r="H153" t="str">
            <v>Depr.Unidades Transp ACM</v>
          </cell>
          <cell r="I153">
            <v>-423617.95</v>
          </cell>
          <cell r="L153">
            <v>-423617.95</v>
          </cell>
          <cell r="O153">
            <v>0</v>
          </cell>
        </row>
        <row r="154">
          <cell r="D154">
            <v>39304030</v>
          </cell>
          <cell r="H154" t="str">
            <v>Depreciación Unidades de Transporte Exc</v>
          </cell>
          <cell r="I154">
            <v>-111224.11</v>
          </cell>
          <cell r="L154">
            <v>-111224.1</v>
          </cell>
          <cell r="O154">
            <v>-0.01</v>
          </cell>
        </row>
        <row r="155">
          <cell r="D155">
            <v>39304038</v>
          </cell>
          <cell r="H155" t="str">
            <v>Dep.Unid.Tran.Exc.Fu ACM</v>
          </cell>
          <cell r="I155">
            <v>-70056.45</v>
          </cell>
          <cell r="L155">
            <v>-70056.45</v>
          </cell>
          <cell r="O155">
            <v>0</v>
          </cell>
        </row>
        <row r="156">
          <cell r="D156">
            <v>39305010</v>
          </cell>
          <cell r="H156" t="str">
            <v>Depreciación muebles y enseres</v>
          </cell>
          <cell r="I156">
            <v>-111931.35</v>
          </cell>
          <cell r="L156">
            <v>-98446.54</v>
          </cell>
          <cell r="O156">
            <v>-13484.81</v>
          </cell>
          <cell r="U156">
            <v>-13.7</v>
          </cell>
        </row>
        <row r="157">
          <cell r="D157">
            <v>39305018</v>
          </cell>
          <cell r="H157" t="str">
            <v>Depr.muebles y enser ACM</v>
          </cell>
          <cell r="I157">
            <v>-281414.3</v>
          </cell>
          <cell r="L157">
            <v>-281414.3</v>
          </cell>
          <cell r="O157">
            <v>0</v>
          </cell>
        </row>
        <row r="158">
          <cell r="D158">
            <v>39306010</v>
          </cell>
          <cell r="H158" t="str">
            <v>Depreciación equipo de cómputo</v>
          </cell>
          <cell r="I158">
            <v>-1025582.19</v>
          </cell>
          <cell r="L158">
            <v>-774079.14</v>
          </cell>
          <cell r="O158">
            <v>-251503.05</v>
          </cell>
          <cell r="U158">
            <v>-32.5</v>
          </cell>
        </row>
        <row r="159">
          <cell r="D159">
            <v>39306018</v>
          </cell>
          <cell r="H159" t="str">
            <v>Depr.equipo cómputo ACM</v>
          </cell>
          <cell r="I159">
            <v>-127209.66</v>
          </cell>
          <cell r="L159">
            <v>-127209.66</v>
          </cell>
          <cell r="O159">
            <v>0</v>
          </cell>
        </row>
        <row r="160">
          <cell r="D160">
            <v>39306020</v>
          </cell>
          <cell r="H160" t="str">
            <v>Depreciación equipos diversos</v>
          </cell>
          <cell r="I160">
            <v>-3099136.81</v>
          </cell>
          <cell r="L160">
            <v>-2574808.0699999998</v>
          </cell>
          <cell r="O160">
            <v>-524328.74</v>
          </cell>
          <cell r="U160">
            <v>-20.399999999999999</v>
          </cell>
        </row>
        <row r="161">
          <cell r="D161">
            <v>39306028</v>
          </cell>
          <cell r="H161" t="str">
            <v>Depr.equipos diverso ACM</v>
          </cell>
          <cell r="I161">
            <v>-3726641.4</v>
          </cell>
          <cell r="L161">
            <v>-3726641.4</v>
          </cell>
          <cell r="O161">
            <v>0</v>
          </cell>
        </row>
        <row r="162">
          <cell r="D162">
            <v>39306030</v>
          </cell>
          <cell r="H162" t="str">
            <v>Depreciación Equipos Diversos Excedente</v>
          </cell>
          <cell r="I162">
            <v>-9674432.7699999996</v>
          </cell>
          <cell r="L162">
            <v>-9674279.3399999999</v>
          </cell>
          <cell r="O162">
            <v>-153.43</v>
          </cell>
        </row>
        <row r="163">
          <cell r="D163">
            <v>39306038</v>
          </cell>
          <cell r="H163" t="str">
            <v>Dep.Equip.Div.Exc.Fu ACM</v>
          </cell>
          <cell r="I163">
            <v>-5917636.7699999996</v>
          </cell>
          <cell r="L163">
            <v>-5917636.7699999996</v>
          </cell>
          <cell r="O163">
            <v>0</v>
          </cell>
        </row>
        <row r="164">
          <cell r="D164">
            <v>39306100</v>
          </cell>
          <cell r="H164" t="str">
            <v>Depreciación equipo de cómputo por Leas</v>
          </cell>
          <cell r="I164">
            <v>-405067.89</v>
          </cell>
          <cell r="L164">
            <v>-403878.08</v>
          </cell>
          <cell r="O164">
            <v>-1189.81</v>
          </cell>
          <cell r="U164">
            <v>-0.3</v>
          </cell>
        </row>
        <row r="165">
          <cell r="D165">
            <v>39306108</v>
          </cell>
          <cell r="H165" t="str">
            <v>Depr.Eq.cómputo Leas ACM</v>
          </cell>
          <cell r="I165">
            <v>-64517.05</v>
          </cell>
          <cell r="L165">
            <v>-64517.05</v>
          </cell>
          <cell r="O165">
            <v>0</v>
          </cell>
        </row>
        <row r="166">
          <cell r="D166">
            <v>39410000</v>
          </cell>
          <cell r="H166" t="str">
            <v>Depreciación unidades de transporte por</v>
          </cell>
          <cell r="I166">
            <v>-47838.34</v>
          </cell>
          <cell r="L166">
            <v>-47838.34</v>
          </cell>
          <cell r="O166">
            <v>0</v>
          </cell>
        </row>
        <row r="167">
          <cell r="D167">
            <v>39410008</v>
          </cell>
          <cell r="H167" t="str">
            <v>Depr.Un.transp.Leasi ACM</v>
          </cell>
          <cell r="I167">
            <v>-6843.36</v>
          </cell>
          <cell r="L167">
            <v>-6843.36</v>
          </cell>
          <cell r="O167">
            <v>0</v>
          </cell>
        </row>
        <row r="168">
          <cell r="D168" t="str">
            <v>DEPRECIACION ACUMULADA</v>
          </cell>
          <cell r="I168">
            <v>-126742032.28</v>
          </cell>
          <cell r="L168">
            <v>-119268518.64</v>
          </cell>
          <cell r="O168">
            <v>-7473513.6399999997</v>
          </cell>
          <cell r="U168">
            <v>-6.3</v>
          </cell>
          <cell r="X168" t="str">
            <v>*3*</v>
          </cell>
        </row>
        <row r="170">
          <cell r="D170">
            <v>34500100</v>
          </cell>
          <cell r="H170" t="str">
            <v>Autorización Proyecto de Inversión  (A.</v>
          </cell>
          <cell r="I170">
            <v>1429174.83</v>
          </cell>
          <cell r="L170">
            <v>1355672</v>
          </cell>
          <cell r="O170">
            <v>73502.83</v>
          </cell>
          <cell r="U170">
            <v>5.4</v>
          </cell>
        </row>
        <row r="171">
          <cell r="D171">
            <v>34800100</v>
          </cell>
          <cell r="H171" t="str">
            <v>Intangibles Ajuste por Corrección Monet</v>
          </cell>
          <cell r="I171">
            <v>95330.74</v>
          </cell>
          <cell r="L171">
            <v>95330.74</v>
          </cell>
          <cell r="O171">
            <v>0</v>
          </cell>
        </row>
        <row r="172">
          <cell r="D172" t="str">
            <v>INTANGIBLE</v>
          </cell>
          <cell r="I172">
            <v>1524505.57</v>
          </cell>
          <cell r="L172">
            <v>1451002.74</v>
          </cell>
          <cell r="O172">
            <v>73502.83</v>
          </cell>
          <cell r="U172">
            <v>5.0999999999999996</v>
          </cell>
          <cell r="X172" t="str">
            <v>*3*</v>
          </cell>
        </row>
        <row r="174">
          <cell r="D174">
            <v>39405100</v>
          </cell>
          <cell r="H174" t="str">
            <v>Amortización gastos de estudios y proye</v>
          </cell>
          <cell r="I174">
            <v>-1145041.18</v>
          </cell>
          <cell r="L174">
            <v>-815438.27</v>
          </cell>
          <cell r="O174">
            <v>-329602.90999999997</v>
          </cell>
          <cell r="U174">
            <v>-40.4</v>
          </cell>
        </row>
        <row r="175">
          <cell r="D175">
            <v>39804100</v>
          </cell>
          <cell r="H175" t="str">
            <v>Ámortización intangibles A.C.M.</v>
          </cell>
          <cell r="I175">
            <v>3650.22</v>
          </cell>
          <cell r="L175">
            <v>3650.22</v>
          </cell>
          <cell r="O175">
            <v>0</v>
          </cell>
        </row>
        <row r="176">
          <cell r="D176" t="str">
            <v>AMORTIZACION INTANGIBLE</v>
          </cell>
          <cell r="I176">
            <v>-1141390.96</v>
          </cell>
          <cell r="L176">
            <v>-811788.05</v>
          </cell>
          <cell r="O176">
            <v>-329602.90999999997</v>
          </cell>
          <cell r="U176">
            <v>-40.6</v>
          </cell>
          <cell r="X176" t="str">
            <v>*3*</v>
          </cell>
        </row>
        <row r="178">
          <cell r="D178" t="str">
            <v>TOTAL ACTIVO NO CORRIENTE</v>
          </cell>
          <cell r="I178">
            <v>71166387.040000007</v>
          </cell>
          <cell r="L178">
            <v>76791022.640000001</v>
          </cell>
          <cell r="O178">
            <v>-5624635.5999999996</v>
          </cell>
          <cell r="U178">
            <v>-7.3</v>
          </cell>
          <cell r="X178" t="str">
            <v>*2*</v>
          </cell>
        </row>
        <row r="180">
          <cell r="D180" t="str">
            <v>TOTAL ACTIVO</v>
          </cell>
          <cell r="I180">
            <v>115533151.34</v>
          </cell>
          <cell r="L180">
            <v>113453644.81</v>
          </cell>
          <cell r="O180">
            <v>2079506.53</v>
          </cell>
          <cell r="U180">
            <v>1.8</v>
          </cell>
          <cell r="X180" t="str">
            <v>*1*</v>
          </cell>
        </row>
        <row r="184">
          <cell r="G184" t="str">
            <v xml:space="preserve">                      ESTADOS FINANCIEROS GRUPO GLORIA</v>
          </cell>
          <cell r="M184" t="str">
            <v>Hora</v>
          </cell>
          <cell r="P184">
            <v>0.3692361111111111</v>
          </cell>
          <cell r="T184" t="str">
            <v>Fecha</v>
          </cell>
          <cell r="V184" t="str">
            <v>23.01.2004</v>
          </cell>
        </row>
        <row r="185">
          <cell r="M185" t="str">
            <v>RFBILA00</v>
          </cell>
          <cell r="Q185" t="str">
            <v>/</v>
          </cell>
          <cell r="R185" t="str">
            <v>ANUÑEZ</v>
          </cell>
          <cell r="T185" t="str">
            <v>Pág.</v>
          </cell>
          <cell r="W185">
            <v>2</v>
          </cell>
        </row>
        <row r="187">
          <cell r="E187">
            <v>15</v>
          </cell>
          <cell r="F187" t="str">
            <v>División</v>
          </cell>
          <cell r="M187" t="str">
            <v>Imptes en</v>
          </cell>
          <cell r="S187" t="str">
            <v>PEN</v>
          </cell>
        </row>
        <row r="189">
          <cell r="D189" t="str">
            <v>Textos............................................</v>
          </cell>
          <cell r="K189" t="str">
            <v>..Comp. periodos</v>
          </cell>
          <cell r="O189" t="str">
            <v>.......absolutos</v>
          </cell>
          <cell r="U189" t="str">
            <v>...Rel</v>
          </cell>
          <cell r="X189" t="str">
            <v xml:space="preserve"> Tot.</v>
          </cell>
        </row>
        <row r="190">
          <cell r="D190" t="str">
            <v>..................................................</v>
          </cell>
          <cell r="K190" t="str">
            <v>(01.2002-16.2002)</v>
          </cell>
          <cell r="O190" t="str">
            <v>.....Desviación</v>
          </cell>
          <cell r="U190" t="str">
            <v>...Dsv</v>
          </cell>
          <cell r="X190" t="str">
            <v>Etapa</v>
          </cell>
        </row>
        <row r="192">
          <cell r="D192" t="str">
            <v>PASIVO Y PATRIMONIO</v>
          </cell>
        </row>
        <row r="193">
          <cell r="D193" t="str">
            <v>PASIVO</v>
          </cell>
        </row>
        <row r="194">
          <cell r="D194" t="str">
            <v>PASIVO CORRIENTE</v>
          </cell>
        </row>
        <row r="195">
          <cell r="D195">
            <v>10401100</v>
          </cell>
          <cell r="H195" t="str">
            <v>Citi bank Lima - Cta.Cte. Soles</v>
          </cell>
          <cell r="I195">
            <v>2982.52</v>
          </cell>
          <cell r="J195" t="str">
            <v>)</v>
          </cell>
          <cell r="L195">
            <v>-131.46</v>
          </cell>
          <cell r="O195">
            <v>3113.98</v>
          </cell>
          <cell r="U195">
            <v>2368.8000000000002</v>
          </cell>
        </row>
        <row r="196">
          <cell r="D196">
            <v>10403200</v>
          </cell>
          <cell r="H196" t="str">
            <v>Banco de Crédito Lima - Cta.Cte. Dólare</v>
          </cell>
          <cell r="I196">
            <v>56298.39</v>
          </cell>
          <cell r="J196" t="str">
            <v>)</v>
          </cell>
          <cell r="L196">
            <v>-11143.04</v>
          </cell>
          <cell r="O196">
            <v>67441.429999999993</v>
          </cell>
          <cell r="U196">
            <v>605.20000000000005</v>
          </cell>
        </row>
        <row r="197">
          <cell r="D197">
            <v>10408200</v>
          </cell>
          <cell r="H197" t="str">
            <v>Banco Santander Lima - Cta.Cte. Dólares</v>
          </cell>
          <cell r="I197">
            <v>0</v>
          </cell>
          <cell r="L197">
            <v>-6319.66</v>
          </cell>
          <cell r="O197">
            <v>6319.66</v>
          </cell>
          <cell r="U197">
            <v>100</v>
          </cell>
        </row>
        <row r="198">
          <cell r="D198">
            <v>42300300</v>
          </cell>
          <cell r="H198" t="str">
            <v>Pagarés a corto plazo</v>
          </cell>
          <cell r="I198">
            <v>0</v>
          </cell>
          <cell r="L198">
            <v>-373166.8</v>
          </cell>
          <cell r="O198">
            <v>373166.8</v>
          </cell>
          <cell r="U198">
            <v>100</v>
          </cell>
        </row>
        <row r="199">
          <cell r="D199" t="str">
            <v>SOBREGIROS Y PRESTAMOS BANCARIOS</v>
          </cell>
          <cell r="I199">
            <v>0</v>
          </cell>
          <cell r="L199">
            <v>-390760.96000000002</v>
          </cell>
          <cell r="O199">
            <v>390760.96000000002</v>
          </cell>
          <cell r="U199">
            <v>100</v>
          </cell>
          <cell r="X199" t="str">
            <v>*4*</v>
          </cell>
        </row>
        <row r="200">
          <cell r="D200">
            <v>42000099</v>
          </cell>
          <cell r="H200" t="str">
            <v>Proveedores - corrección Dif.de cambio</v>
          </cell>
          <cell r="I200">
            <v>7818.2</v>
          </cell>
          <cell r="L200">
            <v>12310.05</v>
          </cell>
          <cell r="O200">
            <v>-4491.8500000000004</v>
          </cell>
          <cell r="U200">
            <v>-36.5</v>
          </cell>
        </row>
        <row r="201">
          <cell r="D201">
            <v>42100100</v>
          </cell>
          <cell r="H201" t="str">
            <v>Proveedores</v>
          </cell>
          <cell r="I201">
            <v>-1902677.94</v>
          </cell>
          <cell r="L201">
            <v>-1190789.1599999999</v>
          </cell>
          <cell r="O201">
            <v>-711888.78</v>
          </cell>
          <cell r="U201">
            <v>-59.8</v>
          </cell>
        </row>
        <row r="202">
          <cell r="D202">
            <v>42100200</v>
          </cell>
          <cell r="H202" t="str">
            <v>Proveedores provisionales</v>
          </cell>
          <cell r="I202">
            <v>15233.84</v>
          </cell>
          <cell r="L202">
            <v>0</v>
          </cell>
          <cell r="O202">
            <v>15233.84</v>
          </cell>
        </row>
        <row r="203">
          <cell r="D203">
            <v>42100500</v>
          </cell>
          <cell r="H203" t="str">
            <v>Proveedores nacionales - trabajadores</v>
          </cell>
          <cell r="I203">
            <v>-51918.87</v>
          </cell>
          <cell r="L203">
            <v>-38874.65</v>
          </cell>
          <cell r="O203">
            <v>-13044.22</v>
          </cell>
          <cell r="U203">
            <v>-33.6</v>
          </cell>
        </row>
        <row r="204">
          <cell r="D204">
            <v>42120200</v>
          </cell>
          <cell r="H204" t="str">
            <v>Amtrade International Inc.</v>
          </cell>
          <cell r="I204">
            <v>-14035.96</v>
          </cell>
          <cell r="L204">
            <v>-22898.11</v>
          </cell>
          <cell r="O204">
            <v>8862.15</v>
          </cell>
          <cell r="U204">
            <v>38.700000000000003</v>
          </cell>
        </row>
        <row r="205">
          <cell r="D205">
            <v>42121200</v>
          </cell>
          <cell r="H205" t="str">
            <v>Proveedores diversos del exterior</v>
          </cell>
          <cell r="I205">
            <v>-738265.14</v>
          </cell>
          <cell r="L205">
            <v>-631716.06000000006</v>
          </cell>
          <cell r="O205">
            <v>-106549.08</v>
          </cell>
          <cell r="U205">
            <v>-16.899999999999999</v>
          </cell>
        </row>
        <row r="206">
          <cell r="D206">
            <v>42300100</v>
          </cell>
          <cell r="H206" t="str">
            <v>Letras (o efectos) por pagar</v>
          </cell>
          <cell r="I206">
            <v>-3080681.49</v>
          </cell>
          <cell r="L206">
            <v>-1567335.58</v>
          </cell>
          <cell r="O206">
            <v>-1513345.91</v>
          </cell>
          <cell r="U206">
            <v>-96.6</v>
          </cell>
        </row>
        <row r="207">
          <cell r="D207" t="str">
            <v>CUENTAS POR PAGAR COMERCIALES</v>
          </cell>
          <cell r="I207">
            <v>-5764527.3600000003</v>
          </cell>
          <cell r="L207">
            <v>-3439303.51</v>
          </cell>
          <cell r="O207">
            <v>-2325223.85</v>
          </cell>
          <cell r="U207">
            <v>-67.599999999999994</v>
          </cell>
          <cell r="X207" t="str">
            <v>*4*</v>
          </cell>
        </row>
        <row r="208">
          <cell r="D208">
            <v>42400100</v>
          </cell>
          <cell r="H208" t="str">
            <v>Proveedores intra compañía</v>
          </cell>
          <cell r="I208">
            <v>-377934.08000000002</v>
          </cell>
          <cell r="L208">
            <v>-554428.53</v>
          </cell>
          <cell r="O208">
            <v>176494.45</v>
          </cell>
          <cell r="U208">
            <v>31.8</v>
          </cell>
        </row>
        <row r="209">
          <cell r="D209" t="str">
            <v>CTAS POR PAGAR COM.AFILIADAS</v>
          </cell>
          <cell r="I209">
            <v>-377934.08000000002</v>
          </cell>
          <cell r="L209">
            <v>-554428.53</v>
          </cell>
          <cell r="O209">
            <v>176494.45</v>
          </cell>
          <cell r="U209">
            <v>31.8</v>
          </cell>
          <cell r="X209" t="str">
            <v>*5*</v>
          </cell>
        </row>
        <row r="210">
          <cell r="D210">
            <v>46100300</v>
          </cell>
          <cell r="H210" t="str">
            <v>Préstamos de afiliadas corto plazo</v>
          </cell>
          <cell r="I210">
            <v>-693743.04</v>
          </cell>
          <cell r="L210">
            <v>-849208.98</v>
          </cell>
          <cell r="O210">
            <v>155465.94</v>
          </cell>
          <cell r="U210">
            <v>18.3</v>
          </cell>
        </row>
        <row r="211">
          <cell r="D211">
            <v>46900100</v>
          </cell>
          <cell r="H211" t="str">
            <v>Ctas x Pagar Diversas Afiliadas</v>
          </cell>
          <cell r="I211">
            <v>-261319.08</v>
          </cell>
          <cell r="L211">
            <v>0</v>
          </cell>
          <cell r="O211">
            <v>-261319.08</v>
          </cell>
        </row>
        <row r="212">
          <cell r="D212" t="str">
            <v>OTRAS CTAS POR PAGAR AFILIADAS</v>
          </cell>
          <cell r="I212">
            <v>-955062.12</v>
          </cell>
          <cell r="L212">
            <v>-849208.98</v>
          </cell>
          <cell r="O212">
            <v>-105853.14</v>
          </cell>
          <cell r="U212">
            <v>-12.5</v>
          </cell>
          <cell r="X212" t="str">
            <v>*5*</v>
          </cell>
        </row>
        <row r="213">
          <cell r="D213" t="str">
            <v>CTAS POR PAGAR AFILIADAS</v>
          </cell>
          <cell r="I213">
            <v>-1332996.2</v>
          </cell>
          <cell r="L213">
            <v>-1403637.51</v>
          </cell>
          <cell r="O213">
            <v>70641.31</v>
          </cell>
          <cell r="U213">
            <v>5</v>
          </cell>
          <cell r="X213" t="str">
            <v>*4*</v>
          </cell>
        </row>
        <row r="214">
          <cell r="D214">
            <v>40110100</v>
          </cell>
          <cell r="H214" t="str">
            <v>IGV - ventas</v>
          </cell>
          <cell r="I214">
            <v>-21353862.5</v>
          </cell>
          <cell r="L214">
            <v>-9342233.8300000001</v>
          </cell>
          <cell r="O214">
            <v>-12011628.67</v>
          </cell>
          <cell r="U214">
            <v>-128.6</v>
          </cell>
        </row>
        <row r="215">
          <cell r="D215">
            <v>40110200</v>
          </cell>
          <cell r="H215" t="str">
            <v>IGV - por ajuste de inventarios</v>
          </cell>
          <cell r="I215">
            <v>-21156.77</v>
          </cell>
          <cell r="L215">
            <v>-15609.72</v>
          </cell>
          <cell r="O215">
            <v>-5547.05</v>
          </cell>
          <cell r="U215">
            <v>-35.5</v>
          </cell>
        </row>
        <row r="216">
          <cell r="D216">
            <v>40110400</v>
          </cell>
          <cell r="H216" t="str">
            <v>IGV servicios no domiciliados</v>
          </cell>
          <cell r="I216">
            <v>-1686.7</v>
          </cell>
          <cell r="L216">
            <v>-21529.33</v>
          </cell>
          <cell r="O216">
            <v>19842.63</v>
          </cell>
          <cell r="U216">
            <v>92.2</v>
          </cell>
        </row>
        <row r="217">
          <cell r="D217">
            <v>40110600</v>
          </cell>
          <cell r="H217" t="str">
            <v>IGV - por pagar</v>
          </cell>
          <cell r="I217">
            <v>3960827.52</v>
          </cell>
          <cell r="L217">
            <v>1663883.33</v>
          </cell>
          <cell r="O217">
            <v>2296944.19</v>
          </cell>
          <cell r="U217">
            <v>138</v>
          </cell>
        </row>
        <row r="218">
          <cell r="D218">
            <v>40110700</v>
          </cell>
          <cell r="H218" t="str">
            <v>IGV - Retenido</v>
          </cell>
          <cell r="I218">
            <v>1570280.51</v>
          </cell>
          <cell r="L218">
            <v>821622.38</v>
          </cell>
          <cell r="O218">
            <v>748658.13</v>
          </cell>
          <cell r="U218">
            <v>91.1</v>
          </cell>
        </row>
        <row r="219">
          <cell r="D219">
            <v>40120100</v>
          </cell>
          <cell r="H219" t="str">
            <v>I.G.V. -Compras-</v>
          </cell>
          <cell r="I219">
            <v>12084598.76</v>
          </cell>
          <cell r="L219">
            <v>5719859.0599999996</v>
          </cell>
          <cell r="O219">
            <v>6364739.7000000002</v>
          </cell>
          <cell r="U219">
            <v>111.3</v>
          </cell>
        </row>
        <row r="220">
          <cell r="D220">
            <v>40120400</v>
          </cell>
          <cell r="H220" t="str">
            <v>Credito Fiscal IGV no domiciliados</v>
          </cell>
          <cell r="I220">
            <v>128768.29</v>
          </cell>
          <cell r="L220">
            <v>60676.51</v>
          </cell>
          <cell r="O220">
            <v>68091.78</v>
          </cell>
          <cell r="U220">
            <v>112.2</v>
          </cell>
        </row>
        <row r="221">
          <cell r="D221">
            <v>40120500</v>
          </cell>
          <cell r="H221" t="str">
            <v>Provisiones Credito  servicios no domic</v>
          </cell>
          <cell r="I221">
            <v>2998.87</v>
          </cell>
          <cell r="L221">
            <v>21569.279999999999</v>
          </cell>
          <cell r="O221">
            <v>-18570.41</v>
          </cell>
          <cell r="U221">
            <v>-86.1</v>
          </cell>
        </row>
        <row r="222">
          <cell r="D222">
            <v>40120600</v>
          </cell>
          <cell r="H222" t="str">
            <v>Crédito fiscal importación de bienes</v>
          </cell>
          <cell r="I222">
            <v>3682400.61</v>
          </cell>
          <cell r="L222">
            <v>1340786.18</v>
          </cell>
          <cell r="O222">
            <v>2341614.4300000002</v>
          </cell>
          <cell r="U222">
            <v>174.6</v>
          </cell>
        </row>
        <row r="223">
          <cell r="D223">
            <v>40130700</v>
          </cell>
          <cell r="H223" t="str">
            <v>IGV - Retenciones por pagar</v>
          </cell>
          <cell r="I223">
            <v>-44131.199999999997</v>
          </cell>
          <cell r="L223">
            <v>0</v>
          </cell>
          <cell r="O223">
            <v>-44131.199999999997</v>
          </cell>
        </row>
        <row r="224">
          <cell r="D224">
            <v>40170200</v>
          </cell>
          <cell r="H224" t="str">
            <v>Impuesto a la renta 3ra categoría</v>
          </cell>
          <cell r="I224">
            <v>-440000</v>
          </cell>
          <cell r="L224">
            <v>-104134</v>
          </cell>
          <cell r="O224">
            <v>-335866</v>
          </cell>
          <cell r="U224">
            <v>-322.5</v>
          </cell>
        </row>
        <row r="225">
          <cell r="D225">
            <v>40170300</v>
          </cell>
          <cell r="H225" t="str">
            <v>Impuesto a la renta 4ta categoría</v>
          </cell>
          <cell r="I225">
            <v>312.01</v>
          </cell>
          <cell r="L225">
            <v>217.15</v>
          </cell>
          <cell r="O225">
            <v>94.86</v>
          </cell>
          <cell r="U225">
            <v>43.7</v>
          </cell>
        </row>
        <row r="226">
          <cell r="D226">
            <v>40170400</v>
          </cell>
          <cell r="H226" t="str">
            <v>Impuesto a la renta 5ta categoría</v>
          </cell>
          <cell r="I226">
            <v>-46113.38</v>
          </cell>
          <cell r="L226">
            <v>-49405.9</v>
          </cell>
          <cell r="O226">
            <v>3292.52</v>
          </cell>
          <cell r="U226">
            <v>6.7</v>
          </cell>
        </row>
        <row r="227">
          <cell r="D227">
            <v>40170800</v>
          </cell>
          <cell r="H227" t="str">
            <v>Impuesto a la renta no domiciliados</v>
          </cell>
          <cell r="I227">
            <v>2832</v>
          </cell>
          <cell r="L227">
            <v>-29627.5</v>
          </cell>
          <cell r="O227">
            <v>32459.5</v>
          </cell>
          <cell r="U227">
            <v>109.6</v>
          </cell>
        </row>
        <row r="228">
          <cell r="D228">
            <v>40300100</v>
          </cell>
          <cell r="H228" t="str">
            <v>Instituto Peruano de Seguridad Social -</v>
          </cell>
          <cell r="I228">
            <v>-92659.48</v>
          </cell>
          <cell r="L228">
            <v>-93646.01</v>
          </cell>
          <cell r="O228">
            <v>986.53</v>
          </cell>
          <cell r="U228">
            <v>1.1000000000000001</v>
          </cell>
        </row>
        <row r="229">
          <cell r="D229">
            <v>40300101</v>
          </cell>
          <cell r="H229" t="str">
            <v>E.P.S 2.25%</v>
          </cell>
          <cell r="I229">
            <v>-5821.29</v>
          </cell>
          <cell r="L229">
            <v>-3522.78</v>
          </cell>
          <cell r="O229">
            <v>-2298.5100000000002</v>
          </cell>
          <cell r="U229">
            <v>-65.2</v>
          </cell>
        </row>
        <row r="230">
          <cell r="D230">
            <v>40300200</v>
          </cell>
          <cell r="H230" t="str">
            <v>Instituto Peruano de Seguridad Social -</v>
          </cell>
          <cell r="I230">
            <v>-4558.0600000000004</v>
          </cell>
          <cell r="L230">
            <v>-6176.97</v>
          </cell>
          <cell r="O230">
            <v>1618.91</v>
          </cell>
          <cell r="U230">
            <v>26.2</v>
          </cell>
        </row>
        <row r="231">
          <cell r="D231">
            <v>40300400</v>
          </cell>
          <cell r="H231" t="str">
            <v>Impto.Extraordinario de Solidaridad</v>
          </cell>
          <cell r="I231">
            <v>-11513.37</v>
          </cell>
          <cell r="L231">
            <v>-11251.54</v>
          </cell>
          <cell r="O231">
            <v>-261.83</v>
          </cell>
          <cell r="U231">
            <v>-2.2999999999999998</v>
          </cell>
        </row>
        <row r="232">
          <cell r="D232">
            <v>40300500</v>
          </cell>
          <cell r="H232" t="str">
            <v>Senati</v>
          </cell>
          <cell r="I232">
            <v>-8327.24</v>
          </cell>
          <cell r="L232">
            <v>-8218.1200000000008</v>
          </cell>
          <cell r="O232">
            <v>-109.12</v>
          </cell>
          <cell r="U232">
            <v>-1.3</v>
          </cell>
        </row>
        <row r="233">
          <cell r="D233">
            <v>40300700</v>
          </cell>
          <cell r="H233" t="str">
            <v>IPSS seguro de vida</v>
          </cell>
          <cell r="I233">
            <v>-36</v>
          </cell>
          <cell r="L233">
            <v>-28</v>
          </cell>
          <cell r="O233">
            <v>-8</v>
          </cell>
          <cell r="U233">
            <v>-28.6</v>
          </cell>
        </row>
        <row r="234">
          <cell r="D234" t="str">
            <v>IMPTOS Y CONTRIBUCIONES SOCIALES</v>
          </cell>
          <cell r="I234">
            <v>-596847.42000000004</v>
          </cell>
          <cell r="L234">
            <v>-56769.81</v>
          </cell>
          <cell r="O234">
            <v>-540077.61</v>
          </cell>
          <cell r="U234">
            <v>-951.3</v>
          </cell>
          <cell r="X234" t="str">
            <v>*4*</v>
          </cell>
        </row>
        <row r="235">
          <cell r="D235">
            <v>41000099</v>
          </cell>
          <cell r="H235" t="str">
            <v>Remuneraciones por pagar - corrección D</v>
          </cell>
          <cell r="I235">
            <v>-200</v>
          </cell>
          <cell r="L235">
            <v>-1164.1600000000001</v>
          </cell>
          <cell r="O235">
            <v>964.16</v>
          </cell>
          <cell r="U235">
            <v>82.8</v>
          </cell>
        </row>
        <row r="236">
          <cell r="D236">
            <v>41100100</v>
          </cell>
          <cell r="H236" t="str">
            <v>Remuneraciones por Pagar</v>
          </cell>
          <cell r="I236">
            <v>7.1</v>
          </cell>
          <cell r="L236">
            <v>104.92</v>
          </cell>
          <cell r="O236">
            <v>-97.82</v>
          </cell>
          <cell r="U236">
            <v>-93.2</v>
          </cell>
        </row>
        <row r="237">
          <cell r="D237">
            <v>41200100</v>
          </cell>
          <cell r="H237" t="str">
            <v>Vacaciones por Pagar</v>
          </cell>
          <cell r="I237">
            <v>-526048.34</v>
          </cell>
          <cell r="L237">
            <v>-318129</v>
          </cell>
          <cell r="O237">
            <v>-207919.34</v>
          </cell>
          <cell r="U237">
            <v>-65.400000000000006</v>
          </cell>
        </row>
        <row r="238">
          <cell r="D238">
            <v>41300100</v>
          </cell>
          <cell r="H238" t="str">
            <v>Participación de Utilidades</v>
          </cell>
          <cell r="I238">
            <v>-181000</v>
          </cell>
          <cell r="L238">
            <v>-42854</v>
          </cell>
          <cell r="O238">
            <v>-138146</v>
          </cell>
          <cell r="U238">
            <v>-322.39999999999998</v>
          </cell>
        </row>
        <row r="239">
          <cell r="D239" t="str">
            <v>REMUNEAC.Y VACACIONES POR PAGAR</v>
          </cell>
          <cell r="I239">
            <v>-707241.24</v>
          </cell>
          <cell r="L239">
            <v>-362042.24</v>
          </cell>
          <cell r="O239">
            <v>-345199</v>
          </cell>
          <cell r="U239">
            <v>-95.3</v>
          </cell>
          <cell r="X239" t="str">
            <v>*4*</v>
          </cell>
        </row>
        <row r="240">
          <cell r="D240">
            <v>44000100</v>
          </cell>
          <cell r="H240" t="str">
            <v>Aporte obligatorio</v>
          </cell>
          <cell r="I240">
            <v>-86190.26</v>
          </cell>
          <cell r="L240">
            <v>-84175.2</v>
          </cell>
          <cell r="O240">
            <v>-2015.06</v>
          </cell>
          <cell r="U240">
            <v>-2.4</v>
          </cell>
        </row>
        <row r="241">
          <cell r="D241">
            <v>44000200</v>
          </cell>
          <cell r="H241" t="str">
            <v>Prestaciones invalidez</v>
          </cell>
          <cell r="I241">
            <v>-7475.23</v>
          </cell>
          <cell r="L241">
            <v>-10691.1</v>
          </cell>
          <cell r="O241">
            <v>3215.87</v>
          </cell>
          <cell r="U241">
            <v>30.1</v>
          </cell>
        </row>
        <row r="242">
          <cell r="D242">
            <v>44000400</v>
          </cell>
          <cell r="H242" t="str">
            <v>Comisión variable</v>
          </cell>
          <cell r="I242">
            <v>-24011.77</v>
          </cell>
          <cell r="L242">
            <v>-23564.9</v>
          </cell>
          <cell r="O242">
            <v>-446.87</v>
          </cell>
          <cell r="U242">
            <v>-1.9</v>
          </cell>
        </row>
        <row r="243">
          <cell r="D243">
            <v>44001000</v>
          </cell>
          <cell r="H243" t="str">
            <v>E.P.S aporte trabajador</v>
          </cell>
          <cell r="I243">
            <v>-5935.75</v>
          </cell>
          <cell r="L243">
            <v>-898.25</v>
          </cell>
          <cell r="O243">
            <v>-5037.5</v>
          </cell>
          <cell r="U243">
            <v>-560.79999999999995</v>
          </cell>
        </row>
        <row r="244">
          <cell r="D244">
            <v>46000099</v>
          </cell>
          <cell r="H244" t="str">
            <v>Cuentas por pagar diversas - corrección</v>
          </cell>
          <cell r="I244">
            <v>-8660.06</v>
          </cell>
          <cell r="L244">
            <v>-174672.05</v>
          </cell>
          <cell r="O244">
            <v>166011.99</v>
          </cell>
          <cell r="U244">
            <v>95</v>
          </cell>
        </row>
        <row r="245">
          <cell r="D245">
            <v>46621100</v>
          </cell>
          <cell r="H245" t="str">
            <v>Intereses pagarés</v>
          </cell>
          <cell r="I245">
            <v>0</v>
          </cell>
          <cell r="L245">
            <v>-654.16</v>
          </cell>
          <cell r="O245">
            <v>654.16</v>
          </cell>
          <cell r="U245">
            <v>100</v>
          </cell>
        </row>
        <row r="247">
          <cell r="D247">
            <v>46800200</v>
          </cell>
          <cell r="H247" t="str">
            <v>Coop. servicios vacaciones obreros</v>
          </cell>
          <cell r="I247">
            <v>891.08</v>
          </cell>
          <cell r="L247">
            <v>-109.76</v>
          </cell>
          <cell r="O247">
            <v>1000.84</v>
          </cell>
          <cell r="U247">
            <v>911.8</v>
          </cell>
        </row>
        <row r="248">
          <cell r="D248">
            <v>46800300</v>
          </cell>
          <cell r="H248" t="str">
            <v>Coop. servicios gratificaciones emplead</v>
          </cell>
          <cell r="I248">
            <v>1373.03</v>
          </cell>
          <cell r="L248">
            <v>0</v>
          </cell>
          <cell r="O248">
            <v>1373.03</v>
          </cell>
        </row>
        <row r="249">
          <cell r="D249">
            <v>46800400</v>
          </cell>
          <cell r="H249" t="str">
            <v>Coop. servicios gratificaciones obreros</v>
          </cell>
          <cell r="I249">
            <v>-6349.88</v>
          </cell>
          <cell r="L249">
            <v>-207.25</v>
          </cell>
          <cell r="O249">
            <v>-6142.63</v>
          </cell>
          <cell r="U249">
            <v>-2963.9</v>
          </cell>
        </row>
        <row r="250">
          <cell r="D250">
            <v>46800500</v>
          </cell>
          <cell r="H250" t="str">
            <v>Coop. servicios Comp.por tiempo de Serv</v>
          </cell>
          <cell r="I250">
            <v>1461.75</v>
          </cell>
          <cell r="L250">
            <v>97.57</v>
          </cell>
          <cell r="O250">
            <v>1364.18</v>
          </cell>
          <cell r="U250">
            <v>1398.2</v>
          </cell>
        </row>
        <row r="251">
          <cell r="D251">
            <v>46800600</v>
          </cell>
          <cell r="H251" t="str">
            <v>Coop. servicios Comp.por tiempo de Serv</v>
          </cell>
          <cell r="I251">
            <v>-2065.79</v>
          </cell>
          <cell r="L251">
            <v>-94.38</v>
          </cell>
          <cell r="O251">
            <v>-1971.41</v>
          </cell>
          <cell r="U251">
            <v>-2088.8000000000002</v>
          </cell>
        </row>
        <row r="252">
          <cell r="D252">
            <v>468</v>
          </cell>
          <cell r="I252">
            <v>-4689.8099999999995</v>
          </cell>
          <cell r="L252">
            <v>-313.82</v>
          </cell>
        </row>
        <row r="254">
          <cell r="D254">
            <v>46920500</v>
          </cell>
          <cell r="H254" t="str">
            <v>Retencion judicial</v>
          </cell>
          <cell r="I254">
            <v>-9600.5300000000007</v>
          </cell>
          <cell r="L254">
            <v>-772.31</v>
          </cell>
          <cell r="O254">
            <v>-8828.2199999999993</v>
          </cell>
          <cell r="U254">
            <v>-1143.0999999999999</v>
          </cell>
        </row>
        <row r="255">
          <cell r="D255">
            <v>46920800</v>
          </cell>
          <cell r="H255" t="str">
            <v>Descuentos concesionario comedor</v>
          </cell>
          <cell r="I255">
            <v>-17750.77</v>
          </cell>
          <cell r="L255">
            <v>-42098.55</v>
          </cell>
          <cell r="O255">
            <v>24347.78</v>
          </cell>
          <cell r="U255">
            <v>57.8</v>
          </cell>
        </row>
        <row r="256">
          <cell r="D256">
            <v>46921200</v>
          </cell>
          <cell r="H256" t="str">
            <v>Descuentos al Personal Ventas Varias</v>
          </cell>
          <cell r="I256">
            <v>-45281.52</v>
          </cell>
          <cell r="L256">
            <v>-12111.39</v>
          </cell>
          <cell r="O256">
            <v>-33170.129999999997</v>
          </cell>
          <cell r="U256">
            <v>-273.89999999999998</v>
          </cell>
        </row>
        <row r="257">
          <cell r="D257">
            <v>46921300</v>
          </cell>
          <cell r="H257" t="str">
            <v>Descuentos al Personal</v>
          </cell>
          <cell r="I257">
            <v>-1980.78</v>
          </cell>
          <cell r="L257">
            <v>0</v>
          </cell>
          <cell r="O257">
            <v>-1980.78</v>
          </cell>
        </row>
        <row r="258">
          <cell r="D258">
            <v>46940001</v>
          </cell>
          <cell r="H258" t="str">
            <v>Control Proveedores</v>
          </cell>
          <cell r="I258">
            <v>3707.71</v>
          </cell>
          <cell r="L258">
            <v>0</v>
          </cell>
          <cell r="O258">
            <v>3707.71</v>
          </cell>
        </row>
        <row r="259">
          <cell r="D259">
            <v>46940002</v>
          </cell>
          <cell r="H259" t="str">
            <v>Existencias por facturar</v>
          </cell>
          <cell r="I259">
            <v>-362403.63</v>
          </cell>
          <cell r="L259">
            <v>-669083.52</v>
          </cell>
          <cell r="O259">
            <v>306679.89</v>
          </cell>
          <cell r="U259">
            <v>45.8</v>
          </cell>
        </row>
        <row r="260">
          <cell r="D260">
            <v>46940300</v>
          </cell>
          <cell r="H260" t="str">
            <v>Provision -agua planta Cepasa</v>
          </cell>
          <cell r="I260">
            <v>-3104321.45</v>
          </cell>
          <cell r="L260">
            <v>-2812092.77</v>
          </cell>
          <cell r="O260">
            <v>-292228.68</v>
          </cell>
          <cell r="U260">
            <v>-10.4</v>
          </cell>
        </row>
        <row r="261">
          <cell r="D261">
            <v>46940400</v>
          </cell>
          <cell r="H261" t="str">
            <v>Provision honorarios auditores</v>
          </cell>
          <cell r="I261">
            <v>-10413.9</v>
          </cell>
          <cell r="L261">
            <v>-17495.28</v>
          </cell>
          <cell r="O261">
            <v>7081.38</v>
          </cell>
          <cell r="U261">
            <v>40.5</v>
          </cell>
        </row>
        <row r="262">
          <cell r="D262">
            <v>46941100</v>
          </cell>
          <cell r="H262" t="str">
            <v>Cuentas por pagar diversas</v>
          </cell>
          <cell r="I262">
            <v>-537780.74</v>
          </cell>
          <cell r="L262">
            <v>-300330.77</v>
          </cell>
          <cell r="O262">
            <v>-237449.97</v>
          </cell>
          <cell r="U262">
            <v>-79.099999999999994</v>
          </cell>
        </row>
        <row r="263">
          <cell r="D263">
            <v>46941200</v>
          </cell>
          <cell r="H263" t="str">
            <v>Cuentas por pagar provisiones varias</v>
          </cell>
          <cell r="I263">
            <v>1968.7</v>
          </cell>
          <cell r="L263">
            <v>0</v>
          </cell>
          <cell r="O263">
            <v>1968.7</v>
          </cell>
        </row>
        <row r="264">
          <cell r="D264">
            <v>46941300</v>
          </cell>
          <cell r="H264" t="str">
            <v>Cuentas por pagar provisiones varias</v>
          </cell>
          <cell r="I264">
            <v>-854.32</v>
          </cell>
          <cell r="L264">
            <v>-4322</v>
          </cell>
          <cell r="O264">
            <v>3467.68</v>
          </cell>
          <cell r="U264">
            <v>80.2</v>
          </cell>
        </row>
        <row r="265">
          <cell r="D265">
            <v>46950102</v>
          </cell>
          <cell r="H265" t="str">
            <v>Provisión fondo fijo - Almacén Lima</v>
          </cell>
          <cell r="I265">
            <v>-1.59</v>
          </cell>
          <cell r="L265">
            <v>0</v>
          </cell>
          <cell r="O265">
            <v>-1.59</v>
          </cell>
        </row>
        <row r="266">
          <cell r="D266">
            <v>46950501</v>
          </cell>
          <cell r="H266" t="str">
            <v>Provisión fondo fijo-Cepasa fábrica</v>
          </cell>
          <cell r="I266">
            <v>-930</v>
          </cell>
          <cell r="L266">
            <v>0</v>
          </cell>
          <cell r="O266">
            <v>-930</v>
          </cell>
        </row>
        <row r="267">
          <cell r="D267">
            <v>46950510</v>
          </cell>
          <cell r="H267" t="str">
            <v>Provisión Fondo Fijo- Cepasa Edificio C</v>
          </cell>
          <cell r="I267">
            <v>-1203.46</v>
          </cell>
          <cell r="L267">
            <v>-2456.08</v>
          </cell>
          <cell r="O267">
            <v>1252.6199999999999</v>
          </cell>
          <cell r="U267">
            <v>51</v>
          </cell>
        </row>
        <row r="268">
          <cell r="D268" t="str">
            <v>OTRAS CTAS POR PAGAR</v>
          </cell>
          <cell r="I268">
            <v>-4223809.16</v>
          </cell>
          <cell r="L268">
            <v>-4155732.15</v>
          </cell>
          <cell r="O268">
            <v>-68077.009999999995</v>
          </cell>
          <cell r="U268">
            <v>-1.6</v>
          </cell>
          <cell r="X268" t="str">
            <v>*4*</v>
          </cell>
        </row>
        <row r="269">
          <cell r="D269" t="str">
            <v>LEASING CORTO PLAZO</v>
          </cell>
        </row>
        <row r="270">
          <cell r="D270">
            <v>46520100</v>
          </cell>
          <cell r="H270" t="str">
            <v>Leasing corto plazo</v>
          </cell>
          <cell r="I270">
            <v>-6458452.6200000001</v>
          </cell>
          <cell r="L270">
            <v>-12375772.390000001</v>
          </cell>
          <cell r="O270">
            <v>5917319.7699999996</v>
          </cell>
          <cell r="U270">
            <v>47.8</v>
          </cell>
        </row>
        <row r="271">
          <cell r="D271">
            <v>46521199</v>
          </cell>
          <cell r="H271" t="str">
            <v>Leasing - Cta.de corrección</v>
          </cell>
          <cell r="I271">
            <v>414487.97</v>
          </cell>
          <cell r="L271">
            <v>6553485.29</v>
          </cell>
          <cell r="O271">
            <v>-6138997.3200000003</v>
          </cell>
          <cell r="U271">
            <v>-93.7</v>
          </cell>
        </row>
        <row r="272">
          <cell r="D272" t="str">
            <v>TOTAL LEASING CORTO PLAZO</v>
          </cell>
          <cell r="I272">
            <v>-6043964.6500000004</v>
          </cell>
          <cell r="L272">
            <v>-5822287.0999999996</v>
          </cell>
          <cell r="O272">
            <v>-221677.55</v>
          </cell>
          <cell r="U272">
            <v>-3.8</v>
          </cell>
          <cell r="X272" t="str">
            <v>*5*</v>
          </cell>
        </row>
        <row r="273">
          <cell r="D273" t="str">
            <v>PARTE CORRIENTE DE DEUDA LARGO PLAZO</v>
          </cell>
          <cell r="I273">
            <v>-6043964.6500000004</v>
          </cell>
          <cell r="L273">
            <v>-5822287.0999999996</v>
          </cell>
          <cell r="O273">
            <v>-221677.55</v>
          </cell>
          <cell r="U273">
            <v>-3.8</v>
          </cell>
          <cell r="X273" t="str">
            <v>*4*</v>
          </cell>
        </row>
        <row r="274">
          <cell r="D274">
            <v>47100100</v>
          </cell>
          <cell r="H274" t="str">
            <v>Provisiones para indemnizaciones funcio</v>
          </cell>
          <cell r="I274">
            <v>-87986.79</v>
          </cell>
          <cell r="L274">
            <v>-88167.9</v>
          </cell>
          <cell r="O274">
            <v>181.11</v>
          </cell>
          <cell r="U274">
            <v>0.2</v>
          </cell>
        </row>
        <row r="275">
          <cell r="D275" t="str">
            <v>PARTE CORRIENTE DE BENEFICIOS SOCIALES</v>
          </cell>
          <cell r="I275">
            <v>-87986.79</v>
          </cell>
          <cell r="L275">
            <v>-88167.9</v>
          </cell>
          <cell r="O275">
            <v>181.11</v>
          </cell>
          <cell r="U275">
            <v>0.2</v>
          </cell>
          <cell r="X275" t="str">
            <v>*4*</v>
          </cell>
        </row>
        <row r="276">
          <cell r="D276" t="str">
            <v>TOTAL PASIVO CORRIENTE</v>
          </cell>
          <cell r="I276">
            <v>-18757372.82</v>
          </cell>
          <cell r="L276">
            <v>-15718701.18</v>
          </cell>
          <cell r="O276">
            <v>-3038671.64</v>
          </cell>
          <cell r="U276">
            <v>-19.3</v>
          </cell>
          <cell r="X276" t="str">
            <v>*3*</v>
          </cell>
        </row>
        <row r="278">
          <cell r="D278" t="str">
            <v>PASIVO NO CORRIENTE</v>
          </cell>
        </row>
        <row r="279">
          <cell r="D279">
            <v>46521100</v>
          </cell>
          <cell r="H279" t="str">
            <v>Leasing largo plazo</v>
          </cell>
          <cell r="I279">
            <v>-414487.97</v>
          </cell>
          <cell r="L279">
            <v>-6553485.29</v>
          </cell>
          <cell r="O279">
            <v>6138997.3200000003</v>
          </cell>
          <cell r="U279">
            <v>93.7</v>
          </cell>
        </row>
        <row r="280">
          <cell r="D280" t="str">
            <v>LEASING</v>
          </cell>
          <cell r="I280">
            <v>-414487.97</v>
          </cell>
          <cell r="L280">
            <v>-6553485.29</v>
          </cell>
          <cell r="O280">
            <v>6138997.3200000003</v>
          </cell>
          <cell r="U280">
            <v>93.7</v>
          </cell>
          <cell r="X280" t="str">
            <v>*5*</v>
          </cell>
        </row>
        <row r="281">
          <cell r="D281" t="str">
            <v>DEUDAS A LARGO PLAZO</v>
          </cell>
          <cell r="I281">
            <v>-414487.97</v>
          </cell>
          <cell r="L281">
            <v>-6553485.29</v>
          </cell>
          <cell r="O281">
            <v>6138997.3200000003</v>
          </cell>
          <cell r="U281">
            <v>93.7</v>
          </cell>
          <cell r="X281" t="str">
            <v>*4*</v>
          </cell>
        </row>
        <row r="282">
          <cell r="D282">
            <v>40200100</v>
          </cell>
          <cell r="H282" t="str">
            <v>Impuesto a la Renta Diferido</v>
          </cell>
          <cell r="I282">
            <v>-9885000</v>
          </cell>
          <cell r="L282">
            <v>-8077000</v>
          </cell>
          <cell r="O282">
            <v>-1808000</v>
          </cell>
          <cell r="U282">
            <v>-22.4</v>
          </cell>
        </row>
        <row r="283">
          <cell r="D283">
            <v>40800100</v>
          </cell>
          <cell r="H283" t="str">
            <v>Impuesto a la renta ajuste corrección m</v>
          </cell>
          <cell r="I283">
            <v>-91652.53</v>
          </cell>
          <cell r="L283">
            <v>-91652.53</v>
          </cell>
          <cell r="O283">
            <v>0</v>
          </cell>
        </row>
        <row r="284">
          <cell r="D284" t="str">
            <v>PART.TRABAJ.E IMPTO A LA RTA DIFERIDO</v>
          </cell>
          <cell r="I284">
            <v>-9976652.5299999993</v>
          </cell>
          <cell r="L284">
            <v>-8168652.5300000003</v>
          </cell>
          <cell r="O284">
            <v>-1808000</v>
          </cell>
          <cell r="U284">
            <v>-22.1</v>
          </cell>
          <cell r="X284" t="str">
            <v>*4*</v>
          </cell>
        </row>
        <row r="285">
          <cell r="D285">
            <v>46600100</v>
          </cell>
          <cell r="H285" t="str">
            <v>Intereses por pagar CTS</v>
          </cell>
          <cell r="I285">
            <v>-6030.38</v>
          </cell>
          <cell r="L285">
            <v>-6030.38</v>
          </cell>
          <cell r="O285">
            <v>0</v>
          </cell>
        </row>
        <row r="286">
          <cell r="D286" t="str">
            <v>COMPENSACION POR TMPO SERVICIOS</v>
          </cell>
          <cell r="I286">
            <v>-6030.38</v>
          </cell>
          <cell r="L286">
            <v>-6030.38</v>
          </cell>
          <cell r="O286">
            <v>0</v>
          </cell>
          <cell r="X286" t="str">
            <v>*4*</v>
          </cell>
        </row>
        <row r="287">
          <cell r="D287" t="str">
            <v>TOTAL PASIVO NO CORRIENTE</v>
          </cell>
          <cell r="I287">
            <v>-10397170.880000001</v>
          </cell>
          <cell r="L287">
            <v>-14728168.199999999</v>
          </cell>
          <cell r="O287">
            <v>4330997.32</v>
          </cell>
          <cell r="U287">
            <v>29.4</v>
          </cell>
          <cell r="X287" t="str">
            <v>*3*</v>
          </cell>
        </row>
        <row r="289">
          <cell r="D289" t="str">
            <v>TOTAL PASIVO</v>
          </cell>
          <cell r="I289">
            <v>-29154543.699999999</v>
          </cell>
          <cell r="L289">
            <v>-30446869.379999999</v>
          </cell>
          <cell r="O289">
            <v>1292325.68</v>
          </cell>
          <cell r="U289">
            <v>4.2</v>
          </cell>
          <cell r="X289" t="str">
            <v>*2*</v>
          </cell>
        </row>
        <row r="291">
          <cell r="D291" t="str">
            <v>PATRIMONIO</v>
          </cell>
        </row>
        <row r="292">
          <cell r="D292">
            <v>50100200</v>
          </cell>
          <cell r="H292" t="str">
            <v>Capital autorizado y emitido</v>
          </cell>
          <cell r="I292">
            <v>-86351508.430000007</v>
          </cell>
          <cell r="L292">
            <v>-86351508.430000007</v>
          </cell>
          <cell r="O292">
            <v>0</v>
          </cell>
        </row>
        <row r="293">
          <cell r="D293">
            <v>50800100</v>
          </cell>
          <cell r="H293" t="str">
            <v>Capital ajuste por corrección monetaria</v>
          </cell>
          <cell r="I293">
            <v>-1645970.86</v>
          </cell>
          <cell r="L293">
            <v>-1645970.86</v>
          </cell>
          <cell r="O293">
            <v>0</v>
          </cell>
        </row>
        <row r="294">
          <cell r="D294" t="str">
            <v>CAPITAL</v>
          </cell>
          <cell r="I294">
            <v>-87997479.290000007</v>
          </cell>
          <cell r="L294">
            <v>-87997479.290000007</v>
          </cell>
          <cell r="O294">
            <v>0</v>
          </cell>
          <cell r="X294" t="str">
            <v>*3*</v>
          </cell>
        </row>
        <row r="296">
          <cell r="D296">
            <v>58900900</v>
          </cell>
          <cell r="H296" t="str">
            <v>Adaptacion a la Nic</v>
          </cell>
          <cell r="I296">
            <v>4425000</v>
          </cell>
          <cell r="L296">
            <v>4396000</v>
          </cell>
          <cell r="O296">
            <v>29000</v>
          </cell>
          <cell r="U296">
            <v>0.7</v>
          </cell>
        </row>
        <row r="297">
          <cell r="D297">
            <v>58900988</v>
          </cell>
          <cell r="H297" t="str">
            <v>Adaptacion a la Nic 12 ACM</v>
          </cell>
          <cell r="I297">
            <v>82189.100000000006</v>
          </cell>
          <cell r="L297">
            <v>82189.100000000006</v>
          </cell>
          <cell r="O297">
            <v>0</v>
          </cell>
        </row>
        <row r="298">
          <cell r="D298" t="str">
            <v>ADAPTACION A LA NIC</v>
          </cell>
          <cell r="I298">
            <v>4507189.0999999996</v>
          </cell>
          <cell r="L298">
            <v>4478189.0999999996</v>
          </cell>
          <cell r="O298">
            <v>29000</v>
          </cell>
          <cell r="U298">
            <v>0.6</v>
          </cell>
          <cell r="X298" t="str">
            <v>*3*</v>
          </cell>
        </row>
        <row r="300">
          <cell r="D300">
            <v>59100100</v>
          </cell>
          <cell r="H300" t="str">
            <v>Utilidades no distribuidas presente eje</v>
          </cell>
          <cell r="I300">
            <v>136514.76</v>
          </cell>
          <cell r="L300">
            <v>0</v>
          </cell>
          <cell r="O300">
            <v>136514.76</v>
          </cell>
        </row>
        <row r="301">
          <cell r="D301">
            <v>59100200</v>
          </cell>
          <cell r="H301" t="str">
            <v>Utilidades no distribuidas ejercicios a</v>
          </cell>
          <cell r="I301">
            <v>687000</v>
          </cell>
          <cell r="L301">
            <v>376000</v>
          </cell>
          <cell r="O301">
            <v>311000</v>
          </cell>
          <cell r="U301">
            <v>82.7</v>
          </cell>
        </row>
        <row r="302">
          <cell r="D302" t="str">
            <v>UTILIDADES DE EJERCICIOS ANTERIORES</v>
          </cell>
          <cell r="I302">
            <v>823514.76</v>
          </cell>
          <cell r="L302">
            <v>376000</v>
          </cell>
          <cell r="O302">
            <v>447514.76</v>
          </cell>
          <cell r="U302">
            <v>119</v>
          </cell>
          <cell r="X302" t="str">
            <v>*3*</v>
          </cell>
        </row>
        <row r="304">
          <cell r="D304" t="str">
            <v>UTILIDAD (GANANCIA) DEL EJERCICIO</v>
          </cell>
          <cell r="I304">
            <v>-3711832.21</v>
          </cell>
          <cell r="L304">
            <v>0</v>
          </cell>
          <cell r="O304">
            <v>-3711832.21</v>
          </cell>
          <cell r="X304" t="str">
            <v>*3*</v>
          </cell>
        </row>
        <row r="306">
          <cell r="D306" t="str">
            <v>UTILIDAD (PERDIDA) DEL EJERCICIO</v>
          </cell>
          <cell r="I306">
            <v>0</v>
          </cell>
          <cell r="L306">
            <v>136514.76</v>
          </cell>
          <cell r="O306">
            <v>-136514.76</v>
          </cell>
          <cell r="U306">
            <v>-100</v>
          </cell>
          <cell r="X306" t="str">
            <v>*3*</v>
          </cell>
        </row>
        <row r="308">
          <cell r="D308" t="str">
            <v>TOTAL PATRIMONIO</v>
          </cell>
          <cell r="I308">
            <v>-86378607.640000001</v>
          </cell>
          <cell r="L308">
            <v>-83006775.430000007</v>
          </cell>
          <cell r="O308">
            <v>-3371832.21</v>
          </cell>
          <cell r="U308">
            <v>-4.0999999999999996</v>
          </cell>
          <cell r="X308" t="str">
            <v>*2*</v>
          </cell>
        </row>
        <row r="310">
          <cell r="D310" t="str">
            <v>TOTAL PASIVO Y PATRIMONIO</v>
          </cell>
          <cell r="I310">
            <v>-115533151.34</v>
          </cell>
          <cell r="L310">
            <v>-113453644.81</v>
          </cell>
          <cell r="O310">
            <v>-2079506.53</v>
          </cell>
          <cell r="U310">
            <v>-1.8</v>
          </cell>
          <cell r="X310" t="str">
            <v>*1*</v>
          </cell>
        </row>
        <row r="314">
          <cell r="G314" t="str">
            <v xml:space="preserve">                      ESTADOS FINANCIEROS GRUPO GLORIA</v>
          </cell>
          <cell r="M314" t="str">
            <v>Hora</v>
          </cell>
          <cell r="P314">
            <v>0.3692361111111111</v>
          </cell>
          <cell r="T314" t="str">
            <v>Fecha</v>
          </cell>
          <cell r="V314" t="str">
            <v>23.01.2004</v>
          </cell>
        </row>
        <row r="315">
          <cell r="M315" t="str">
            <v>RFBILA00</v>
          </cell>
          <cell r="Q315" t="str">
            <v>/</v>
          </cell>
          <cell r="R315" t="str">
            <v>ANUÑEZ</v>
          </cell>
          <cell r="T315" t="str">
            <v>Pág.</v>
          </cell>
          <cell r="W315">
            <v>3</v>
          </cell>
        </row>
        <row r="317">
          <cell r="E317">
            <v>15</v>
          </cell>
          <cell r="F317" t="str">
            <v>División</v>
          </cell>
          <cell r="M317" t="str">
            <v>Imptes en</v>
          </cell>
          <cell r="S317" t="str">
            <v>PEN</v>
          </cell>
        </row>
        <row r="319">
          <cell r="D319" t="str">
            <v>Textos............................................</v>
          </cell>
          <cell r="K319" t="str">
            <v>..Comp. periodos</v>
          </cell>
          <cell r="O319" t="str">
            <v>.......absolutos</v>
          </cell>
          <cell r="U319" t="str">
            <v>...Rel</v>
          </cell>
          <cell r="X319" t="str">
            <v xml:space="preserve"> Tot.</v>
          </cell>
        </row>
        <row r="320">
          <cell r="D320" t="str">
            <v>..................................................</v>
          </cell>
          <cell r="K320" t="str">
            <v>(01.2002-16.2002)</v>
          </cell>
          <cell r="O320" t="str">
            <v>.....Desviación</v>
          </cell>
          <cell r="U320" t="str">
            <v>...Dsv</v>
          </cell>
          <cell r="X320" t="str">
            <v>Etapa</v>
          </cell>
        </row>
        <row r="322">
          <cell r="D322" t="str">
            <v>VENTAS NETAS</v>
          </cell>
        </row>
        <row r="323">
          <cell r="D323">
            <v>70200100</v>
          </cell>
          <cell r="H323" t="str">
            <v>Ventas productos terminados país.</v>
          </cell>
          <cell r="I323">
            <v>-39845369.859999999</v>
          </cell>
          <cell r="L323">
            <v>-38630898.369999997</v>
          </cell>
          <cell r="O323">
            <v>-1214471.49</v>
          </cell>
          <cell r="U323">
            <v>-3.1</v>
          </cell>
        </row>
        <row r="324">
          <cell r="D324">
            <v>70200200</v>
          </cell>
          <cell r="H324" t="str">
            <v>Ventas productos terminados exterior.</v>
          </cell>
          <cell r="I324">
            <v>0</v>
          </cell>
          <cell r="L324">
            <v>-249481.72</v>
          </cell>
          <cell r="O324">
            <v>249481.72</v>
          </cell>
          <cell r="U324">
            <v>100</v>
          </cell>
        </row>
        <row r="325">
          <cell r="D325">
            <v>70400200</v>
          </cell>
          <cell r="H325" t="str">
            <v>Ventas productos terminados entre compa</v>
          </cell>
          <cell r="I325">
            <v>-20437598.52</v>
          </cell>
          <cell r="L325">
            <v>-17735809.739999998</v>
          </cell>
          <cell r="O325">
            <v>-2701788.78</v>
          </cell>
          <cell r="U325">
            <v>-15.2</v>
          </cell>
        </row>
        <row r="326">
          <cell r="D326">
            <v>70800100</v>
          </cell>
          <cell r="H326" t="str">
            <v>Ventas ajuste por correción monetaria</v>
          </cell>
          <cell r="I326">
            <v>0</v>
          </cell>
          <cell r="L326">
            <v>-468480.32</v>
          </cell>
          <cell r="O326">
            <v>468480.32</v>
          </cell>
          <cell r="U326">
            <v>100</v>
          </cell>
        </row>
        <row r="327">
          <cell r="D327" t="str">
            <v>VENTAS BRUTAS</v>
          </cell>
          <cell r="I327">
            <v>-60282968.380000003</v>
          </cell>
          <cell r="L327">
            <v>-57084670.149999999</v>
          </cell>
          <cell r="O327">
            <v>-3198298.23</v>
          </cell>
          <cell r="U327">
            <v>-5.6</v>
          </cell>
          <cell r="X327" t="str">
            <v>*7*</v>
          </cell>
        </row>
        <row r="328">
          <cell r="D328">
            <v>74200100</v>
          </cell>
          <cell r="H328" t="str">
            <v>Dctos., Reb. y Bonif. sobre ventas prod</v>
          </cell>
          <cell r="I328">
            <v>1715.46</v>
          </cell>
          <cell r="L328">
            <v>6020.59</v>
          </cell>
          <cell r="O328">
            <v>-4305.13</v>
          </cell>
          <cell r="U328">
            <v>-71.5</v>
          </cell>
        </row>
        <row r="329">
          <cell r="D329" t="str">
            <v>DESCUENTOS</v>
          </cell>
          <cell r="I329">
            <v>1715.46</v>
          </cell>
          <cell r="L329">
            <v>6020.59</v>
          </cell>
          <cell r="O329">
            <v>-4305.13</v>
          </cell>
          <cell r="U329">
            <v>-71.5</v>
          </cell>
          <cell r="X329" t="str">
            <v>*7*</v>
          </cell>
        </row>
        <row r="330">
          <cell r="D330">
            <v>69900400</v>
          </cell>
          <cell r="H330" t="str">
            <v>Consumo Propio - Transferencia</v>
          </cell>
          <cell r="I330">
            <v>-30485595.690000001</v>
          </cell>
          <cell r="L330">
            <v>0</v>
          </cell>
          <cell r="O330">
            <v>-30485595.690000001</v>
          </cell>
        </row>
        <row r="331">
          <cell r="D331" t="str">
            <v>VENTAS ENTRE DIVISIONES</v>
          </cell>
          <cell r="I331">
            <v>-30485595.690000001</v>
          </cell>
          <cell r="L331">
            <v>0</v>
          </cell>
          <cell r="O331">
            <v>-30485595.690000001</v>
          </cell>
          <cell r="X331" t="str">
            <v>*7*</v>
          </cell>
        </row>
        <row r="332">
          <cell r="D332" t="str">
            <v>TOTAL VENTAS NETAS</v>
          </cell>
          <cell r="I332">
            <v>-90766848.609999999</v>
          </cell>
          <cell r="L332">
            <v>-57078649.560000002</v>
          </cell>
          <cell r="O332">
            <v>-33688199.049999997</v>
          </cell>
          <cell r="U332">
            <v>-59</v>
          </cell>
          <cell r="X332" t="str">
            <v>*6*</v>
          </cell>
        </row>
        <row r="333">
          <cell r="D333">
            <v>69200100</v>
          </cell>
          <cell r="H333" t="str">
            <v>Costo de ventas productos terminados pa</v>
          </cell>
          <cell r="I333">
            <v>33355633.350000001</v>
          </cell>
          <cell r="L333">
            <v>32852513.010000002</v>
          </cell>
          <cell r="O333">
            <v>503120.34</v>
          </cell>
          <cell r="U333">
            <v>1.5</v>
          </cell>
        </row>
        <row r="334">
          <cell r="D334">
            <v>69400200</v>
          </cell>
          <cell r="H334" t="str">
            <v>Costo de ventas productos terminados in</v>
          </cell>
          <cell r="I334">
            <v>14859740.65</v>
          </cell>
          <cell r="L334">
            <v>11565117.380000001</v>
          </cell>
          <cell r="O334">
            <v>3294623.27</v>
          </cell>
          <cell r="U334">
            <v>28.5</v>
          </cell>
        </row>
        <row r="335">
          <cell r="D335">
            <v>69800100</v>
          </cell>
          <cell r="H335" t="str">
            <v>Costo de Ventas ajuste Corrección Monet</v>
          </cell>
          <cell r="I335">
            <v>0</v>
          </cell>
          <cell r="L335">
            <v>864899.4</v>
          </cell>
          <cell r="O335">
            <v>-864899.4</v>
          </cell>
          <cell r="U335">
            <v>-100</v>
          </cell>
        </row>
        <row r="336">
          <cell r="D336" t="str">
            <v>COSTO DE VENTAS</v>
          </cell>
          <cell r="I336">
            <v>48215374</v>
          </cell>
          <cell r="L336">
            <v>45282529.789999999</v>
          </cell>
          <cell r="O336">
            <v>2932844.21</v>
          </cell>
          <cell r="U336">
            <v>6.5</v>
          </cell>
          <cell r="X336" t="str">
            <v>*7*</v>
          </cell>
        </row>
        <row r="337">
          <cell r="I337">
            <v>-42551474.609999999</v>
          </cell>
          <cell r="L337">
            <v>-11796119.77</v>
          </cell>
          <cell r="O337">
            <v>-30755354.84</v>
          </cell>
          <cell r="U337">
            <v>-260.7</v>
          </cell>
          <cell r="X337" t="str">
            <v>*7*</v>
          </cell>
        </row>
        <row r="338">
          <cell r="D338">
            <v>69900300</v>
          </cell>
          <cell r="H338" t="str">
            <v>Consumo Propio - Costo</v>
          </cell>
          <cell r="I338">
            <v>26305820.600000001</v>
          </cell>
          <cell r="L338">
            <v>0</v>
          </cell>
          <cell r="O338">
            <v>26305820.600000001</v>
          </cell>
        </row>
        <row r="339">
          <cell r="D339" t="str">
            <v>COSTO DE VENTAS ENTRE DIVISIONES</v>
          </cell>
          <cell r="I339">
            <v>26305820.600000001</v>
          </cell>
          <cell r="L339">
            <v>0</v>
          </cell>
          <cell r="O339">
            <v>26305820.600000001</v>
          </cell>
          <cell r="X339" t="str">
            <v>*7*</v>
          </cell>
        </row>
        <row r="340">
          <cell r="D340" t="str">
            <v>COSTO DE VENTAS</v>
          </cell>
          <cell r="I340">
            <v>74521194.599999994</v>
          </cell>
          <cell r="L340">
            <v>45282529.789999999</v>
          </cell>
          <cell r="O340">
            <v>29238664.809999999</v>
          </cell>
          <cell r="U340">
            <v>64.599999999999994</v>
          </cell>
          <cell r="X340" t="str">
            <v>*6*</v>
          </cell>
        </row>
        <row r="341">
          <cell r="D341" t="str">
            <v>UTILIDAD BRUTA</v>
          </cell>
          <cell r="I341">
            <v>-16245654.01</v>
          </cell>
          <cell r="L341">
            <v>-11796119.77</v>
          </cell>
          <cell r="O341">
            <v>-4449534.24</v>
          </cell>
          <cell r="U341">
            <v>-37.700000000000003</v>
          </cell>
          <cell r="X341" t="str">
            <v>*5*</v>
          </cell>
        </row>
        <row r="342">
          <cell r="D342" t="str">
            <v>GASTOS OPERATIVOS</v>
          </cell>
        </row>
        <row r="343">
          <cell r="D343">
            <v>93060300</v>
          </cell>
          <cell r="H343" t="str">
            <v>Materiales de limpieza</v>
          </cell>
          <cell r="I343">
            <v>1163.02</v>
          </cell>
          <cell r="L343">
            <v>327.04000000000002</v>
          </cell>
          <cell r="O343">
            <v>835.98</v>
          </cell>
          <cell r="U343">
            <v>255.6</v>
          </cell>
        </row>
        <row r="344">
          <cell r="D344">
            <v>93060400</v>
          </cell>
          <cell r="H344" t="str">
            <v>Gasolina</v>
          </cell>
          <cell r="I344">
            <v>39.83</v>
          </cell>
          <cell r="L344">
            <v>2379.5500000000002</v>
          </cell>
          <cell r="O344">
            <v>-2339.7199999999998</v>
          </cell>
          <cell r="U344">
            <v>-98.3</v>
          </cell>
        </row>
        <row r="345">
          <cell r="D345">
            <v>93060700</v>
          </cell>
          <cell r="H345" t="str">
            <v>Repuestos para maquinaria</v>
          </cell>
          <cell r="I345">
            <v>0</v>
          </cell>
          <cell r="L345">
            <v>8</v>
          </cell>
          <cell r="O345">
            <v>-8</v>
          </cell>
          <cell r="U345">
            <v>-100</v>
          </cell>
        </row>
        <row r="346">
          <cell r="D346">
            <v>93061000</v>
          </cell>
          <cell r="H346" t="str">
            <v>Utiles de escritorio</v>
          </cell>
          <cell r="I346">
            <v>5014.7700000000004</v>
          </cell>
          <cell r="L346">
            <v>9017.09</v>
          </cell>
          <cell r="O346">
            <v>-4002.32</v>
          </cell>
          <cell r="U346">
            <v>-44.4</v>
          </cell>
        </row>
        <row r="347">
          <cell r="D347">
            <v>93061500</v>
          </cell>
          <cell r="H347" t="str">
            <v>Serigrafía</v>
          </cell>
          <cell r="I347">
            <v>0</v>
          </cell>
          <cell r="L347">
            <v>2800</v>
          </cell>
          <cell r="O347">
            <v>-2800</v>
          </cell>
          <cell r="U347">
            <v>-100</v>
          </cell>
        </row>
        <row r="348">
          <cell r="D348">
            <v>93062000</v>
          </cell>
          <cell r="H348" t="str">
            <v>Suministros varios</v>
          </cell>
          <cell r="I348">
            <v>17509.38</v>
          </cell>
          <cell r="L348">
            <v>6100.96</v>
          </cell>
          <cell r="O348">
            <v>11408.42</v>
          </cell>
          <cell r="U348">
            <v>187</v>
          </cell>
        </row>
        <row r="349">
          <cell r="D349">
            <v>93150000</v>
          </cell>
          <cell r="H349" t="str">
            <v>Envases y Embalajes</v>
          </cell>
          <cell r="I349">
            <v>159.53</v>
          </cell>
          <cell r="L349">
            <v>0</v>
          </cell>
          <cell r="O349">
            <v>159.53</v>
          </cell>
        </row>
        <row r="350">
          <cell r="D350">
            <v>93160000</v>
          </cell>
          <cell r="H350" t="str">
            <v>Suministros Diversos</v>
          </cell>
          <cell r="I350">
            <v>53283.33</v>
          </cell>
          <cell r="L350">
            <v>56678.59</v>
          </cell>
          <cell r="O350">
            <v>-3395.26</v>
          </cell>
          <cell r="U350">
            <v>-6</v>
          </cell>
        </row>
        <row r="351">
          <cell r="D351">
            <v>93160100</v>
          </cell>
          <cell r="H351" t="str">
            <v>Petróleo Diesel 2</v>
          </cell>
          <cell r="I351">
            <v>0</v>
          </cell>
          <cell r="L351">
            <v>10.84</v>
          </cell>
          <cell r="O351">
            <v>-10.84</v>
          </cell>
          <cell r="U351">
            <v>-100</v>
          </cell>
        </row>
        <row r="352">
          <cell r="D352">
            <v>93160300</v>
          </cell>
          <cell r="H352" t="str">
            <v>Materiales de limpieza</v>
          </cell>
          <cell r="I352">
            <v>-105.28</v>
          </cell>
          <cell r="L352">
            <v>501.55</v>
          </cell>
          <cell r="O352">
            <v>-606.83000000000004</v>
          </cell>
          <cell r="U352">
            <v>-121</v>
          </cell>
        </row>
        <row r="353">
          <cell r="D353">
            <v>93161000</v>
          </cell>
          <cell r="H353" t="str">
            <v>Utiles de escritorio</v>
          </cell>
          <cell r="I353">
            <v>1377.4</v>
          </cell>
          <cell r="L353">
            <v>3645.76</v>
          </cell>
          <cell r="O353">
            <v>-2268.36</v>
          </cell>
          <cell r="U353">
            <v>-62.2</v>
          </cell>
        </row>
        <row r="354">
          <cell r="D354">
            <v>93161600</v>
          </cell>
          <cell r="H354" t="str">
            <v>Gas</v>
          </cell>
          <cell r="I354">
            <v>0</v>
          </cell>
          <cell r="L354">
            <v>29.74</v>
          </cell>
          <cell r="O354">
            <v>-29.74</v>
          </cell>
          <cell r="U354">
            <v>-100</v>
          </cell>
        </row>
        <row r="355">
          <cell r="D355">
            <v>93210100</v>
          </cell>
          <cell r="H355" t="str">
            <v>Sueldos remuneraciòn bàsica</v>
          </cell>
          <cell r="I355">
            <v>1024997.9</v>
          </cell>
          <cell r="L355">
            <v>694216.36</v>
          </cell>
          <cell r="O355">
            <v>330781.53999999998</v>
          </cell>
          <cell r="U355">
            <v>47.6</v>
          </cell>
        </row>
        <row r="356">
          <cell r="D356">
            <v>93210200</v>
          </cell>
          <cell r="H356" t="str">
            <v>Sueldos sobretiempo</v>
          </cell>
          <cell r="I356">
            <v>1256.06</v>
          </cell>
          <cell r="L356">
            <v>370.68</v>
          </cell>
          <cell r="O356">
            <v>885.38</v>
          </cell>
          <cell r="U356">
            <v>238.9</v>
          </cell>
        </row>
        <row r="357">
          <cell r="D357">
            <v>93210300</v>
          </cell>
          <cell r="H357" t="str">
            <v>Sueldos sobretasa</v>
          </cell>
          <cell r="I357">
            <v>624.67999999999995</v>
          </cell>
          <cell r="L357">
            <v>92.12</v>
          </cell>
          <cell r="O357">
            <v>532.55999999999995</v>
          </cell>
          <cell r="U357">
            <v>578.1</v>
          </cell>
        </row>
        <row r="358">
          <cell r="D358">
            <v>93220700</v>
          </cell>
          <cell r="H358" t="str">
            <v>Transferencia de salarios</v>
          </cell>
          <cell r="I358">
            <v>11383.85</v>
          </cell>
          <cell r="L358">
            <v>19998.18</v>
          </cell>
          <cell r="O358">
            <v>-8614.33</v>
          </cell>
          <cell r="U358">
            <v>-43.1</v>
          </cell>
        </row>
        <row r="359">
          <cell r="D359">
            <v>93250100</v>
          </cell>
          <cell r="H359" t="str">
            <v>Gratificaciòn sueldos</v>
          </cell>
          <cell r="I359">
            <v>178061.13</v>
          </cell>
          <cell r="L359">
            <v>115405.06</v>
          </cell>
          <cell r="O359">
            <v>62656.07</v>
          </cell>
          <cell r="U359">
            <v>54.3</v>
          </cell>
        </row>
        <row r="360">
          <cell r="D360">
            <v>93250700</v>
          </cell>
          <cell r="H360" t="str">
            <v>Refrigerios sueldos</v>
          </cell>
          <cell r="I360">
            <v>7268.84</v>
          </cell>
          <cell r="L360">
            <v>3345.21</v>
          </cell>
          <cell r="O360">
            <v>3923.63</v>
          </cell>
          <cell r="U360">
            <v>117.3</v>
          </cell>
        </row>
        <row r="361">
          <cell r="D361">
            <v>93251100</v>
          </cell>
          <cell r="H361" t="str">
            <v>Otras bonificaciònes sueldos</v>
          </cell>
          <cell r="I361">
            <v>3466.59</v>
          </cell>
          <cell r="L361">
            <v>24567.99</v>
          </cell>
          <cell r="O361">
            <v>-21101.4</v>
          </cell>
          <cell r="U361">
            <v>-85.9</v>
          </cell>
        </row>
        <row r="362">
          <cell r="D362">
            <v>93251300</v>
          </cell>
          <cell r="H362" t="str">
            <v>Asignaciòn familiar sueldos</v>
          </cell>
          <cell r="I362">
            <v>4299.47</v>
          </cell>
          <cell r="L362">
            <v>3557.44</v>
          </cell>
          <cell r="O362">
            <v>742.03</v>
          </cell>
          <cell r="U362">
            <v>20.9</v>
          </cell>
        </row>
        <row r="363">
          <cell r="D363">
            <v>93270100</v>
          </cell>
          <cell r="H363" t="str">
            <v>Regimen de prestaciones de salud sueldo</v>
          </cell>
          <cell r="I363">
            <v>101359.7</v>
          </cell>
          <cell r="L363">
            <v>71155.34</v>
          </cell>
          <cell r="O363">
            <v>30204.36</v>
          </cell>
          <cell r="U363">
            <v>42.4</v>
          </cell>
        </row>
        <row r="364">
          <cell r="D364">
            <v>93270101</v>
          </cell>
          <cell r="H364" t="str">
            <v>E.P.S. parte patronal 2.25%</v>
          </cell>
          <cell r="I364">
            <v>11959.3</v>
          </cell>
          <cell r="L364">
            <v>2805.45</v>
          </cell>
          <cell r="O364">
            <v>9153.85</v>
          </cell>
          <cell r="U364">
            <v>326.3</v>
          </cell>
        </row>
        <row r="365">
          <cell r="D365">
            <v>93270102</v>
          </cell>
          <cell r="H365" t="str">
            <v>Regimen de prestac. de salud -Prov.Grat</v>
          </cell>
          <cell r="I365">
            <v>3497.86</v>
          </cell>
          <cell r="L365">
            <v>-632.9</v>
          </cell>
          <cell r="O365">
            <v>4130.76</v>
          </cell>
          <cell r="U365">
            <v>652.70000000000005</v>
          </cell>
        </row>
        <row r="366">
          <cell r="D366">
            <v>93270600</v>
          </cell>
          <cell r="H366" t="str">
            <v>Seguro de vida 4916</v>
          </cell>
          <cell r="I366">
            <v>638.52</v>
          </cell>
          <cell r="L366">
            <v>560.82000000000005</v>
          </cell>
          <cell r="O366">
            <v>77.7</v>
          </cell>
          <cell r="U366">
            <v>13.9</v>
          </cell>
        </row>
        <row r="367">
          <cell r="D367">
            <v>93270700</v>
          </cell>
          <cell r="H367" t="str">
            <v>Seguro medico familiar sueldos</v>
          </cell>
          <cell r="I367">
            <v>365.19</v>
          </cell>
          <cell r="L367">
            <v>1237.71</v>
          </cell>
          <cell r="O367">
            <v>-872.52</v>
          </cell>
          <cell r="U367">
            <v>-70.5</v>
          </cell>
        </row>
        <row r="368">
          <cell r="D368">
            <v>93290100</v>
          </cell>
          <cell r="H368" t="str">
            <v>Uniformes empleados</v>
          </cell>
          <cell r="I368">
            <v>10552.82</v>
          </cell>
          <cell r="L368">
            <v>0</v>
          </cell>
          <cell r="O368">
            <v>10552.82</v>
          </cell>
        </row>
        <row r="369">
          <cell r="D369">
            <v>93290300</v>
          </cell>
          <cell r="H369" t="str">
            <v>Cursos y seminarios</v>
          </cell>
          <cell r="I369">
            <v>441.18</v>
          </cell>
          <cell r="L369">
            <v>1505.73</v>
          </cell>
          <cell r="O369">
            <v>-1064.55</v>
          </cell>
          <cell r="U369">
            <v>-70.7</v>
          </cell>
        </row>
        <row r="370">
          <cell r="D370">
            <v>93290400</v>
          </cell>
          <cell r="H370" t="str">
            <v>Gastos de capacitaciòn</v>
          </cell>
          <cell r="I370">
            <v>0</v>
          </cell>
          <cell r="L370">
            <v>4259.8</v>
          </cell>
          <cell r="O370">
            <v>-4259.8</v>
          </cell>
          <cell r="U370">
            <v>-100</v>
          </cell>
        </row>
        <row r="371">
          <cell r="D371">
            <v>93290500</v>
          </cell>
          <cell r="H371" t="str">
            <v>Programa de navidad</v>
          </cell>
          <cell r="I371">
            <v>526.14</v>
          </cell>
          <cell r="L371">
            <v>258.48</v>
          </cell>
          <cell r="O371">
            <v>267.66000000000003</v>
          </cell>
          <cell r="U371">
            <v>103.6</v>
          </cell>
        </row>
        <row r="372">
          <cell r="D372">
            <v>93290600</v>
          </cell>
          <cell r="H372" t="str">
            <v>Programa dìa de la madre</v>
          </cell>
          <cell r="I372">
            <v>0</v>
          </cell>
          <cell r="L372">
            <v>279.62</v>
          </cell>
          <cell r="O372">
            <v>-279.62</v>
          </cell>
          <cell r="U372">
            <v>-100</v>
          </cell>
        </row>
        <row r="373">
          <cell r="D373">
            <v>93290700</v>
          </cell>
          <cell r="H373" t="str">
            <v>Programa dia de la secretaria</v>
          </cell>
          <cell r="I373">
            <v>0</v>
          </cell>
          <cell r="L373">
            <v>50.84</v>
          </cell>
          <cell r="O373">
            <v>-50.84</v>
          </cell>
          <cell r="U373">
            <v>-100</v>
          </cell>
        </row>
        <row r="374">
          <cell r="D374">
            <v>93290900</v>
          </cell>
          <cell r="H374" t="str">
            <v>Olimpiadas</v>
          </cell>
          <cell r="I374">
            <v>2063.77</v>
          </cell>
          <cell r="L374">
            <v>809.5</v>
          </cell>
          <cell r="O374">
            <v>1254.27</v>
          </cell>
          <cell r="U374">
            <v>154.9</v>
          </cell>
        </row>
        <row r="375">
          <cell r="D375">
            <v>93291700</v>
          </cell>
          <cell r="H375" t="str">
            <v>Refrigerio al personal</v>
          </cell>
          <cell r="I375">
            <v>139.84</v>
          </cell>
          <cell r="L375">
            <v>320.64999999999998</v>
          </cell>
          <cell r="O375">
            <v>-180.81</v>
          </cell>
          <cell r="U375">
            <v>-56.4</v>
          </cell>
        </row>
        <row r="376">
          <cell r="D376">
            <v>93300700</v>
          </cell>
          <cell r="H376" t="str">
            <v>Transporte de personal</v>
          </cell>
          <cell r="I376">
            <v>1800.26</v>
          </cell>
          <cell r="L376">
            <v>1764.97</v>
          </cell>
          <cell r="O376">
            <v>35.29</v>
          </cell>
          <cell r="U376">
            <v>2</v>
          </cell>
        </row>
        <row r="377">
          <cell r="D377">
            <v>93300800</v>
          </cell>
          <cell r="H377" t="str">
            <v>Peajes</v>
          </cell>
          <cell r="I377">
            <v>130.54</v>
          </cell>
          <cell r="L377">
            <v>1883.31</v>
          </cell>
          <cell r="O377">
            <v>-1752.77</v>
          </cell>
          <cell r="U377">
            <v>-93.1</v>
          </cell>
        </row>
        <row r="378">
          <cell r="D378">
            <v>93300900</v>
          </cell>
          <cell r="H378" t="str">
            <v>Movilidad local</v>
          </cell>
          <cell r="I378">
            <v>1313.58</v>
          </cell>
          <cell r="L378">
            <v>1763.42</v>
          </cell>
          <cell r="O378">
            <v>-449.84</v>
          </cell>
          <cell r="U378">
            <v>-25.5</v>
          </cell>
        </row>
        <row r="379">
          <cell r="D379">
            <v>93301000</v>
          </cell>
          <cell r="H379" t="str">
            <v>Pasajes nacionales</v>
          </cell>
          <cell r="I379">
            <v>473.28</v>
          </cell>
          <cell r="L379">
            <v>0</v>
          </cell>
          <cell r="O379">
            <v>473.28</v>
          </cell>
        </row>
        <row r="380">
          <cell r="D380">
            <v>93301100</v>
          </cell>
          <cell r="H380" t="str">
            <v>Pasajes internacionales</v>
          </cell>
          <cell r="I380">
            <v>0</v>
          </cell>
          <cell r="L380">
            <v>3597.66</v>
          </cell>
          <cell r="O380">
            <v>-3597.66</v>
          </cell>
          <cell r="U380">
            <v>-100</v>
          </cell>
        </row>
        <row r="381">
          <cell r="D381">
            <v>93301500</v>
          </cell>
          <cell r="H381" t="str">
            <v>Flete local</v>
          </cell>
          <cell r="I381">
            <v>51.75</v>
          </cell>
          <cell r="L381">
            <v>0</v>
          </cell>
          <cell r="O381">
            <v>51.75</v>
          </cell>
        </row>
        <row r="382">
          <cell r="D382">
            <v>93301800</v>
          </cell>
          <cell r="H382" t="str">
            <v>Fletes varios</v>
          </cell>
          <cell r="I382">
            <v>0</v>
          </cell>
          <cell r="L382">
            <v>353.5</v>
          </cell>
          <cell r="O382">
            <v>-353.5</v>
          </cell>
          <cell r="U382">
            <v>-100</v>
          </cell>
        </row>
        <row r="383">
          <cell r="D383">
            <v>93310100</v>
          </cell>
          <cell r="H383" t="str">
            <v>Telefono</v>
          </cell>
          <cell r="I383">
            <v>21137.79</v>
          </cell>
          <cell r="L383">
            <v>15578.82</v>
          </cell>
          <cell r="O383">
            <v>5558.97</v>
          </cell>
          <cell r="U383">
            <v>35.700000000000003</v>
          </cell>
        </row>
        <row r="384">
          <cell r="D384">
            <v>93310200</v>
          </cell>
          <cell r="H384" t="str">
            <v>Envio de correspondencia</v>
          </cell>
          <cell r="I384">
            <v>343.4</v>
          </cell>
          <cell r="L384">
            <v>179.45</v>
          </cell>
          <cell r="O384">
            <v>163.95</v>
          </cell>
          <cell r="U384">
            <v>91.4</v>
          </cell>
        </row>
        <row r="385">
          <cell r="D385">
            <v>93310400</v>
          </cell>
          <cell r="H385" t="str">
            <v>Fax</v>
          </cell>
          <cell r="I385">
            <v>364.65</v>
          </cell>
          <cell r="L385">
            <v>317.82</v>
          </cell>
          <cell r="O385">
            <v>46.83</v>
          </cell>
          <cell r="U385">
            <v>14.7</v>
          </cell>
        </row>
        <row r="386">
          <cell r="D386">
            <v>93310500</v>
          </cell>
          <cell r="H386" t="str">
            <v>Beeper</v>
          </cell>
          <cell r="I386">
            <v>0</v>
          </cell>
          <cell r="L386">
            <v>1195.43</v>
          </cell>
          <cell r="O386">
            <v>-1195.43</v>
          </cell>
          <cell r="U386">
            <v>-100</v>
          </cell>
        </row>
        <row r="387">
          <cell r="D387">
            <v>93310600</v>
          </cell>
          <cell r="H387" t="str">
            <v>Diversos</v>
          </cell>
          <cell r="I387">
            <v>0</v>
          </cell>
          <cell r="L387">
            <v>16.940000000000001</v>
          </cell>
          <cell r="O387">
            <v>-16.940000000000001</v>
          </cell>
          <cell r="U387">
            <v>-100</v>
          </cell>
        </row>
        <row r="388">
          <cell r="D388">
            <v>93320100</v>
          </cell>
          <cell r="H388" t="str">
            <v>Honorarios - 3ra. Categoría</v>
          </cell>
          <cell r="I388">
            <v>1243.77</v>
          </cell>
          <cell r="L388">
            <v>385558.73</v>
          </cell>
          <cell r="O388">
            <v>-384314.96</v>
          </cell>
          <cell r="U388">
            <v>-99.7</v>
          </cell>
        </row>
        <row r="389">
          <cell r="D389">
            <v>93320300</v>
          </cell>
          <cell r="H389" t="str">
            <v>Otros honorarios profesionales - 3ra. C</v>
          </cell>
          <cell r="I389">
            <v>1390</v>
          </cell>
          <cell r="L389">
            <v>0</v>
          </cell>
          <cell r="O389">
            <v>1390</v>
          </cell>
        </row>
        <row r="390">
          <cell r="D390">
            <v>93320400</v>
          </cell>
          <cell r="H390" t="str">
            <v>Auditoria</v>
          </cell>
          <cell r="I390">
            <v>24327.15</v>
          </cell>
          <cell r="L390">
            <v>17430.68</v>
          </cell>
          <cell r="O390">
            <v>6896.47</v>
          </cell>
          <cell r="U390">
            <v>39.6</v>
          </cell>
        </row>
        <row r="391">
          <cell r="D391">
            <v>93320700</v>
          </cell>
          <cell r="H391" t="str">
            <v>Sofware y aplicaciones</v>
          </cell>
          <cell r="I391">
            <v>67226.399999999994</v>
          </cell>
          <cell r="L391">
            <v>59142.82</v>
          </cell>
          <cell r="O391">
            <v>8083.58</v>
          </cell>
          <cell r="U391">
            <v>13.7</v>
          </cell>
        </row>
        <row r="392">
          <cell r="D392">
            <v>93321100</v>
          </cell>
          <cell r="H392" t="str">
            <v>Honorarios - 4ta. Categoría</v>
          </cell>
          <cell r="I392">
            <v>22113.63</v>
          </cell>
          <cell r="L392">
            <v>61585.21</v>
          </cell>
          <cell r="O392">
            <v>-39471.58</v>
          </cell>
          <cell r="U392">
            <v>-64.099999999999994</v>
          </cell>
        </row>
        <row r="393">
          <cell r="D393">
            <v>93350200</v>
          </cell>
          <cell r="H393" t="str">
            <v>Alquiler bienes muebles</v>
          </cell>
          <cell r="I393">
            <v>0</v>
          </cell>
          <cell r="L393">
            <v>4614.2</v>
          </cell>
          <cell r="O393">
            <v>-4614.2</v>
          </cell>
          <cell r="U393">
            <v>-100</v>
          </cell>
        </row>
        <row r="394">
          <cell r="D394">
            <v>93370200</v>
          </cell>
          <cell r="H394" t="str">
            <v>Publicidad Exterior</v>
          </cell>
          <cell r="I394">
            <v>0</v>
          </cell>
          <cell r="L394">
            <v>523.20000000000005</v>
          </cell>
          <cell r="O394">
            <v>-523.20000000000005</v>
          </cell>
          <cell r="U394">
            <v>-100</v>
          </cell>
        </row>
        <row r="395">
          <cell r="D395">
            <v>93370300</v>
          </cell>
          <cell r="H395" t="str">
            <v>Publicaciones</v>
          </cell>
          <cell r="I395">
            <v>73619.759999999995</v>
          </cell>
          <cell r="L395">
            <v>31964.76</v>
          </cell>
          <cell r="O395">
            <v>41655</v>
          </cell>
          <cell r="U395">
            <v>130.30000000000001</v>
          </cell>
        </row>
        <row r="396">
          <cell r="D396">
            <v>93370500</v>
          </cell>
          <cell r="H396" t="str">
            <v>Gastos de viaje país</v>
          </cell>
          <cell r="I396">
            <v>690.7</v>
          </cell>
          <cell r="L396">
            <v>149.66</v>
          </cell>
          <cell r="O396">
            <v>541.04</v>
          </cell>
          <cell r="U396">
            <v>361.5</v>
          </cell>
        </row>
        <row r="397">
          <cell r="D397">
            <v>93370600</v>
          </cell>
          <cell r="H397" t="str">
            <v>Gastos de viaje extranjero</v>
          </cell>
          <cell r="I397">
            <v>0</v>
          </cell>
          <cell r="L397">
            <v>3315.37</v>
          </cell>
          <cell r="O397">
            <v>-3315.37</v>
          </cell>
          <cell r="U397">
            <v>-100</v>
          </cell>
        </row>
        <row r="398">
          <cell r="D398">
            <v>93370800</v>
          </cell>
          <cell r="H398" t="str">
            <v>Gastos de representación</v>
          </cell>
          <cell r="I398">
            <v>1787.27</v>
          </cell>
          <cell r="L398">
            <v>448.47</v>
          </cell>
          <cell r="O398">
            <v>1338.8</v>
          </cell>
          <cell r="U398">
            <v>298.5</v>
          </cell>
        </row>
        <row r="399">
          <cell r="D399">
            <v>93380100</v>
          </cell>
          <cell r="H399" t="str">
            <v>Servicios de raciemsa</v>
          </cell>
          <cell r="I399">
            <v>0</v>
          </cell>
          <cell r="L399">
            <v>624686.91</v>
          </cell>
          <cell r="O399">
            <v>-624686.91</v>
          </cell>
          <cell r="U399">
            <v>-100</v>
          </cell>
        </row>
        <row r="400">
          <cell r="D400">
            <v>93380200</v>
          </cell>
          <cell r="H400" t="str">
            <v>Servicios personal cooperativas</v>
          </cell>
          <cell r="I400">
            <v>23285</v>
          </cell>
          <cell r="L400">
            <v>16453.23</v>
          </cell>
          <cell r="O400">
            <v>6831.77</v>
          </cell>
          <cell r="U400">
            <v>41.5</v>
          </cell>
        </row>
        <row r="401">
          <cell r="D401">
            <v>93380300</v>
          </cell>
          <cell r="H401" t="str">
            <v>Servicios de personal</v>
          </cell>
          <cell r="I401">
            <v>0</v>
          </cell>
          <cell r="L401">
            <v>2633.32</v>
          </cell>
          <cell r="O401">
            <v>-2633.32</v>
          </cell>
          <cell r="U401">
            <v>-100</v>
          </cell>
        </row>
        <row r="402">
          <cell r="D402">
            <v>93380400</v>
          </cell>
          <cell r="H402" t="str">
            <v>Servicios  de inspectoría y vigilancia</v>
          </cell>
          <cell r="I402">
            <v>422770.52</v>
          </cell>
          <cell r="L402">
            <v>0</v>
          </cell>
          <cell r="O402">
            <v>422770.52</v>
          </cell>
        </row>
        <row r="403">
          <cell r="D403">
            <v>93380500</v>
          </cell>
          <cell r="H403" t="str">
            <v>Servicios médicos</v>
          </cell>
          <cell r="I403">
            <v>-0.95</v>
          </cell>
          <cell r="L403">
            <v>527.54999999999995</v>
          </cell>
          <cell r="O403">
            <v>-528.5</v>
          </cell>
          <cell r="U403">
            <v>-100.2</v>
          </cell>
        </row>
        <row r="404">
          <cell r="D404">
            <v>93380700</v>
          </cell>
          <cell r="H404" t="str">
            <v>Coop. Gratificaciones obreros</v>
          </cell>
          <cell r="I404">
            <v>2576.96</v>
          </cell>
          <cell r="L404">
            <v>1810.7</v>
          </cell>
          <cell r="O404">
            <v>766.26</v>
          </cell>
          <cell r="U404">
            <v>42.3</v>
          </cell>
        </row>
        <row r="405">
          <cell r="D405">
            <v>93380900</v>
          </cell>
          <cell r="H405" t="str">
            <v>Coop. servicios vacaciones obreros</v>
          </cell>
          <cell r="I405">
            <v>1364.76</v>
          </cell>
          <cell r="L405">
            <v>958.98</v>
          </cell>
          <cell r="O405">
            <v>405.78</v>
          </cell>
          <cell r="U405">
            <v>42.3</v>
          </cell>
        </row>
        <row r="406">
          <cell r="D406">
            <v>93381100</v>
          </cell>
          <cell r="H406" t="str">
            <v>Coop. servicio compensación producción</v>
          </cell>
          <cell r="I406">
            <v>1173.52</v>
          </cell>
          <cell r="L406">
            <v>824.59</v>
          </cell>
          <cell r="O406">
            <v>348.93</v>
          </cell>
          <cell r="U406">
            <v>42.3</v>
          </cell>
        </row>
        <row r="407">
          <cell r="D407">
            <v>93381300</v>
          </cell>
          <cell r="H407" t="str">
            <v>subvención practicantes</v>
          </cell>
          <cell r="I407">
            <v>0</v>
          </cell>
          <cell r="L407">
            <v>3720</v>
          </cell>
          <cell r="O407">
            <v>-3720</v>
          </cell>
          <cell r="U407">
            <v>-100</v>
          </cell>
        </row>
        <row r="408">
          <cell r="D408">
            <v>93390100</v>
          </cell>
          <cell r="H408" t="str">
            <v>Servicios Amtrade</v>
          </cell>
          <cell r="I408">
            <v>208630.15</v>
          </cell>
          <cell r="L408">
            <v>211227.78</v>
          </cell>
          <cell r="O408">
            <v>-2597.63</v>
          </cell>
          <cell r="U408">
            <v>-1.2</v>
          </cell>
        </row>
        <row r="409">
          <cell r="D409">
            <v>93390600</v>
          </cell>
          <cell r="H409" t="str">
            <v>Limpieza y fumigación</v>
          </cell>
          <cell r="I409">
            <v>164612.35999999999</v>
          </cell>
          <cell r="L409">
            <v>151490.69</v>
          </cell>
          <cell r="O409">
            <v>13121.67</v>
          </cell>
          <cell r="U409">
            <v>8.6999999999999993</v>
          </cell>
        </row>
        <row r="410">
          <cell r="D410">
            <v>93390900</v>
          </cell>
          <cell r="H410" t="str">
            <v>Servicios Div.3ra.Categ.</v>
          </cell>
          <cell r="I410">
            <v>102128.79</v>
          </cell>
          <cell r="L410">
            <v>72262.759999999995</v>
          </cell>
          <cell r="O410">
            <v>29866.03</v>
          </cell>
          <cell r="U410">
            <v>41.3</v>
          </cell>
        </row>
        <row r="411">
          <cell r="D411">
            <v>93391900</v>
          </cell>
          <cell r="H411" t="str">
            <v>Servicios diversos - 4ta. Categoría</v>
          </cell>
          <cell r="I411">
            <v>2846.59</v>
          </cell>
          <cell r="L411">
            <v>2502.77</v>
          </cell>
          <cell r="O411">
            <v>343.82</v>
          </cell>
          <cell r="U411">
            <v>13.7</v>
          </cell>
        </row>
        <row r="412">
          <cell r="D412">
            <v>93410100</v>
          </cell>
          <cell r="H412" t="str">
            <v>I.G.V No credito Fiscal</v>
          </cell>
          <cell r="I412">
            <v>3693.51</v>
          </cell>
          <cell r="L412">
            <v>6112</v>
          </cell>
          <cell r="O412">
            <v>-2418.4899999999998</v>
          </cell>
          <cell r="U412">
            <v>-39.6</v>
          </cell>
        </row>
        <row r="413">
          <cell r="D413">
            <v>93460100</v>
          </cell>
          <cell r="H413" t="str">
            <v>Arbitrios municipales</v>
          </cell>
          <cell r="I413">
            <v>92532.53</v>
          </cell>
          <cell r="L413">
            <v>67813.19</v>
          </cell>
          <cell r="O413">
            <v>24719.34</v>
          </cell>
          <cell r="U413">
            <v>36.5</v>
          </cell>
        </row>
        <row r="414">
          <cell r="D414">
            <v>93460300</v>
          </cell>
          <cell r="H414" t="str">
            <v>Impuesto al patrimonio predial</v>
          </cell>
          <cell r="I414">
            <v>74401.77</v>
          </cell>
          <cell r="L414">
            <v>64243.44</v>
          </cell>
          <cell r="O414">
            <v>10158.33</v>
          </cell>
          <cell r="U414">
            <v>15.8</v>
          </cell>
        </row>
        <row r="415">
          <cell r="D415">
            <v>93460400</v>
          </cell>
          <cell r="H415" t="str">
            <v>Impuesto de alcabala</v>
          </cell>
          <cell r="I415">
            <v>0</v>
          </cell>
          <cell r="L415">
            <v>190504.27</v>
          </cell>
          <cell r="O415">
            <v>-190504.27</v>
          </cell>
          <cell r="U415">
            <v>-100</v>
          </cell>
        </row>
        <row r="416">
          <cell r="D416">
            <v>93470100</v>
          </cell>
          <cell r="H416" t="str">
            <v>Impto.Extraordinario de Solidaridad Sue</v>
          </cell>
          <cell r="I416">
            <v>21592.9</v>
          </cell>
          <cell r="L416">
            <v>14089.59</v>
          </cell>
          <cell r="O416">
            <v>7503.31</v>
          </cell>
          <cell r="U416">
            <v>53.3</v>
          </cell>
        </row>
        <row r="417">
          <cell r="D417">
            <v>93470300</v>
          </cell>
          <cell r="H417" t="str">
            <v>Senati sueldos</v>
          </cell>
          <cell r="I417">
            <v>9443.52</v>
          </cell>
          <cell r="L417">
            <v>6163.51</v>
          </cell>
          <cell r="O417">
            <v>3280.01</v>
          </cell>
          <cell r="U417">
            <v>53.2</v>
          </cell>
        </row>
        <row r="418">
          <cell r="D418">
            <v>93470301</v>
          </cell>
          <cell r="H418" t="str">
            <v>Senati Prov.Gratificacion</v>
          </cell>
          <cell r="I418">
            <v>306.57</v>
          </cell>
          <cell r="L418">
            <v>48.68</v>
          </cell>
          <cell r="O418">
            <v>257.89</v>
          </cell>
          <cell r="U418">
            <v>529.79999999999995</v>
          </cell>
        </row>
        <row r="419">
          <cell r="D419">
            <v>93480100</v>
          </cell>
          <cell r="H419" t="str">
            <v>Adiciones Tributarias - Boletas de Vent</v>
          </cell>
          <cell r="I419">
            <v>392</v>
          </cell>
          <cell r="L419">
            <v>3640.7</v>
          </cell>
          <cell r="O419">
            <v>-3248.7</v>
          </cell>
          <cell r="U419">
            <v>-89.2</v>
          </cell>
        </row>
        <row r="420">
          <cell r="D420">
            <v>93480200</v>
          </cell>
          <cell r="H420" t="str">
            <v>Adiciones Tributarias - Diversas</v>
          </cell>
          <cell r="I420">
            <v>87569.61</v>
          </cell>
          <cell r="L420">
            <v>50390.559999999998</v>
          </cell>
          <cell r="O420">
            <v>37179.050000000003</v>
          </cell>
          <cell r="U420">
            <v>73.8</v>
          </cell>
        </row>
        <row r="421">
          <cell r="D421">
            <v>93490100</v>
          </cell>
          <cell r="H421" t="str">
            <v>Otros tributos</v>
          </cell>
          <cell r="I421">
            <v>878.4</v>
          </cell>
          <cell r="L421">
            <v>2710.9</v>
          </cell>
          <cell r="O421">
            <v>-1832.5</v>
          </cell>
          <cell r="U421">
            <v>-67.599999999999994</v>
          </cell>
        </row>
        <row r="422">
          <cell r="D422">
            <v>93510300</v>
          </cell>
          <cell r="H422" t="str">
            <v>Seguro deshonestidad</v>
          </cell>
          <cell r="I422">
            <v>5128.0600000000004</v>
          </cell>
          <cell r="L422">
            <v>6434.44</v>
          </cell>
          <cell r="O422">
            <v>-1306.3800000000001</v>
          </cell>
          <cell r="U422">
            <v>-20.3</v>
          </cell>
        </row>
        <row r="423">
          <cell r="D423">
            <v>93510600</v>
          </cell>
          <cell r="H423" t="str">
            <v>Seguro vehículos</v>
          </cell>
          <cell r="I423">
            <v>41.45</v>
          </cell>
          <cell r="L423">
            <v>275.48</v>
          </cell>
          <cell r="O423">
            <v>-234.03</v>
          </cell>
          <cell r="U423">
            <v>-85</v>
          </cell>
        </row>
        <row r="424">
          <cell r="D424">
            <v>93510700</v>
          </cell>
          <cell r="H424" t="str">
            <v>Seguro responsabilidad civil</v>
          </cell>
          <cell r="I424">
            <v>735.69</v>
          </cell>
          <cell r="L424">
            <v>1091.26</v>
          </cell>
          <cell r="O424">
            <v>-355.57</v>
          </cell>
          <cell r="U424">
            <v>-32.6</v>
          </cell>
        </row>
        <row r="425">
          <cell r="D425">
            <v>93530100</v>
          </cell>
          <cell r="H425" t="str">
            <v>Suscripciones</v>
          </cell>
          <cell r="I425">
            <v>1844.82</v>
          </cell>
          <cell r="L425">
            <v>791.83</v>
          </cell>
          <cell r="O425">
            <v>1052.99</v>
          </cell>
          <cell r="U425">
            <v>133</v>
          </cell>
        </row>
        <row r="426">
          <cell r="D426">
            <v>93530200</v>
          </cell>
          <cell r="H426" t="str">
            <v>Cotizaciones</v>
          </cell>
          <cell r="I426">
            <v>346.9</v>
          </cell>
          <cell r="L426">
            <v>23976</v>
          </cell>
          <cell r="O426">
            <v>-23629.1</v>
          </cell>
          <cell r="U426">
            <v>-98.6</v>
          </cell>
        </row>
        <row r="427">
          <cell r="D427">
            <v>93540300</v>
          </cell>
          <cell r="H427" t="str">
            <v>Donaciones varias</v>
          </cell>
          <cell r="I427">
            <v>0</v>
          </cell>
          <cell r="L427">
            <v>575</v>
          </cell>
          <cell r="O427">
            <v>-575</v>
          </cell>
          <cell r="U427">
            <v>-100</v>
          </cell>
        </row>
        <row r="428">
          <cell r="D428">
            <v>93590500</v>
          </cell>
          <cell r="H428" t="str">
            <v>Refrigerios personal</v>
          </cell>
          <cell r="I428">
            <v>6497.87</v>
          </cell>
          <cell r="L428">
            <v>4560.47</v>
          </cell>
          <cell r="O428">
            <v>1937.4</v>
          </cell>
          <cell r="U428">
            <v>42.5</v>
          </cell>
        </row>
        <row r="429">
          <cell r="D429">
            <v>93590700</v>
          </cell>
          <cell r="H429" t="str">
            <v>Diversos</v>
          </cell>
          <cell r="I429">
            <v>2445.86</v>
          </cell>
          <cell r="L429">
            <v>8834.67</v>
          </cell>
          <cell r="O429">
            <v>-6388.81</v>
          </cell>
          <cell r="U429">
            <v>-72.3</v>
          </cell>
        </row>
        <row r="430">
          <cell r="D430">
            <v>93810100</v>
          </cell>
          <cell r="H430" t="str">
            <v>Depreciación edificios</v>
          </cell>
          <cell r="I430">
            <v>8487.2000000000007</v>
          </cell>
          <cell r="L430">
            <v>8251.15</v>
          </cell>
          <cell r="O430">
            <v>236.05</v>
          </cell>
          <cell r="U430">
            <v>2.9</v>
          </cell>
        </row>
        <row r="431">
          <cell r="D431">
            <v>93810600</v>
          </cell>
          <cell r="H431" t="str">
            <v>Depreciación unidades de transporte</v>
          </cell>
          <cell r="I431">
            <v>2630.43</v>
          </cell>
          <cell r="L431">
            <v>10850.34</v>
          </cell>
          <cell r="O431">
            <v>-8219.91</v>
          </cell>
          <cell r="U431">
            <v>-75.8</v>
          </cell>
        </row>
        <row r="432">
          <cell r="D432">
            <v>93810800</v>
          </cell>
          <cell r="H432" t="str">
            <v>Depreciación muebles y enseres</v>
          </cell>
          <cell r="I432">
            <v>10506.14</v>
          </cell>
          <cell r="L432">
            <v>11044.99</v>
          </cell>
          <cell r="O432">
            <v>-538.85</v>
          </cell>
          <cell r="U432">
            <v>-4.9000000000000004</v>
          </cell>
        </row>
        <row r="433">
          <cell r="D433">
            <v>93811200</v>
          </cell>
          <cell r="H433" t="str">
            <v>Depreciación equipo de cómputo</v>
          </cell>
          <cell r="I433">
            <v>3842.3</v>
          </cell>
          <cell r="L433">
            <v>2941.62</v>
          </cell>
          <cell r="O433">
            <v>900.68</v>
          </cell>
          <cell r="U433">
            <v>30.6</v>
          </cell>
        </row>
        <row r="434">
          <cell r="D434">
            <v>93811300</v>
          </cell>
          <cell r="H434" t="str">
            <v>Depreciación equipos varios</v>
          </cell>
          <cell r="I434">
            <v>42459.37</v>
          </cell>
          <cell r="L434">
            <v>42031.63</v>
          </cell>
          <cell r="O434">
            <v>427.74</v>
          </cell>
          <cell r="U434">
            <v>1</v>
          </cell>
        </row>
        <row r="435">
          <cell r="D435">
            <v>93812100</v>
          </cell>
          <cell r="H435" t="str">
            <v>Depreciación revaluación edificios</v>
          </cell>
          <cell r="I435">
            <v>1933.02</v>
          </cell>
          <cell r="L435">
            <v>1901.74</v>
          </cell>
          <cell r="O435">
            <v>31.28</v>
          </cell>
          <cell r="U435">
            <v>1.6</v>
          </cell>
        </row>
        <row r="436">
          <cell r="D436">
            <v>93812600</v>
          </cell>
          <cell r="H436" t="str">
            <v>Depreciación revaluación unidades de tr</v>
          </cell>
          <cell r="I436">
            <v>0.01</v>
          </cell>
          <cell r="L436">
            <v>0</v>
          </cell>
          <cell r="O436">
            <v>0.01</v>
          </cell>
        </row>
        <row r="437">
          <cell r="D437">
            <v>93813100</v>
          </cell>
          <cell r="H437" t="str">
            <v>Depreciación revaluación equipos varios</v>
          </cell>
          <cell r="I437">
            <v>0</v>
          </cell>
          <cell r="L437">
            <v>27.09</v>
          </cell>
          <cell r="O437">
            <v>-27.09</v>
          </cell>
          <cell r="U437">
            <v>-100</v>
          </cell>
        </row>
        <row r="438">
          <cell r="D438">
            <v>93820200</v>
          </cell>
          <cell r="H438" t="str">
            <v>Amortización otros</v>
          </cell>
          <cell r="I438">
            <v>329602.90999999997</v>
          </cell>
          <cell r="L438">
            <v>379476.12</v>
          </cell>
          <cell r="O438">
            <v>-49873.21</v>
          </cell>
          <cell r="U438">
            <v>-13.1</v>
          </cell>
        </row>
        <row r="439">
          <cell r="D439">
            <v>93840100</v>
          </cell>
          <cell r="H439" t="str">
            <v>Cuentas cobranza dudosa comerciales</v>
          </cell>
          <cell r="I439">
            <v>456590.79</v>
          </cell>
          <cell r="L439">
            <v>41123.370000000003</v>
          </cell>
          <cell r="O439">
            <v>415467.42</v>
          </cell>
          <cell r="U439">
            <v>1010.3</v>
          </cell>
        </row>
        <row r="440">
          <cell r="D440">
            <v>93850600</v>
          </cell>
          <cell r="H440" t="str">
            <v>Desval.Suministros Diversos</v>
          </cell>
          <cell r="I440">
            <v>117617.75</v>
          </cell>
          <cell r="L440">
            <v>0</v>
          </cell>
          <cell r="O440">
            <v>117617.75</v>
          </cell>
        </row>
        <row r="441">
          <cell r="D441">
            <v>93860100</v>
          </cell>
          <cell r="H441" t="str">
            <v>Indemnizaciones empleados</v>
          </cell>
          <cell r="I441">
            <v>82004.37</v>
          </cell>
          <cell r="L441">
            <v>54576.73</v>
          </cell>
          <cell r="O441">
            <v>27427.64</v>
          </cell>
          <cell r="U441">
            <v>50.3</v>
          </cell>
        </row>
        <row r="442">
          <cell r="D442">
            <v>93890100</v>
          </cell>
          <cell r="H442" t="str">
            <v>Provisión vacaciones sueldos</v>
          </cell>
          <cell r="I442">
            <v>82677.22</v>
          </cell>
          <cell r="L442">
            <v>57274.23</v>
          </cell>
          <cell r="O442">
            <v>25402.99</v>
          </cell>
          <cell r="U442">
            <v>44.4</v>
          </cell>
        </row>
        <row r="443">
          <cell r="D443">
            <v>93990000</v>
          </cell>
          <cell r="H443" t="str">
            <v>Gtos.generales A.C.M.</v>
          </cell>
          <cell r="I443">
            <v>0</v>
          </cell>
          <cell r="L443">
            <v>38041.800000000003</v>
          </cell>
          <cell r="O443">
            <v>-38041.800000000003</v>
          </cell>
          <cell r="U443">
            <v>-100</v>
          </cell>
        </row>
        <row r="444">
          <cell r="D444">
            <v>94160000</v>
          </cell>
          <cell r="H444" t="str">
            <v>Suministros Diversos</v>
          </cell>
          <cell r="I444">
            <v>0</v>
          </cell>
          <cell r="L444">
            <v>4555.2</v>
          </cell>
          <cell r="O444">
            <v>-4555.2</v>
          </cell>
          <cell r="U444">
            <v>-100</v>
          </cell>
        </row>
        <row r="445">
          <cell r="D445">
            <v>94340600</v>
          </cell>
          <cell r="H445" t="str">
            <v>Mantenimiento y reparación equipo de có</v>
          </cell>
          <cell r="I445">
            <v>69217.81</v>
          </cell>
          <cell r="L445">
            <v>29055.81</v>
          </cell>
          <cell r="O445">
            <v>40162</v>
          </cell>
          <cell r="U445">
            <v>138.19999999999999</v>
          </cell>
        </row>
        <row r="446">
          <cell r="D446">
            <v>94390900</v>
          </cell>
          <cell r="H446" t="str">
            <v>Servicios diversos - 3ra. Categoría</v>
          </cell>
          <cell r="I446">
            <v>8641.5</v>
          </cell>
          <cell r="L446">
            <v>792.25</v>
          </cell>
          <cell r="O446">
            <v>7849.25</v>
          </cell>
          <cell r="U446">
            <v>990.8</v>
          </cell>
        </row>
        <row r="447">
          <cell r="D447" t="str">
            <v>GASTOS GENERALES</v>
          </cell>
          <cell r="I447">
            <v>4112808.73</v>
          </cell>
          <cell r="L447">
            <v>3840346.96</v>
          </cell>
          <cell r="O447">
            <v>272461.77</v>
          </cell>
          <cell r="U447">
            <v>7.1</v>
          </cell>
          <cell r="X447" t="str">
            <v>*6*</v>
          </cell>
        </row>
        <row r="448">
          <cell r="D448">
            <v>96060400</v>
          </cell>
          <cell r="H448" t="str">
            <v>Gasolina</v>
          </cell>
          <cell r="I448">
            <v>0</v>
          </cell>
          <cell r="L448">
            <v>12.71</v>
          </cell>
          <cell r="O448">
            <v>-12.71</v>
          </cell>
          <cell r="U448">
            <v>-100</v>
          </cell>
        </row>
        <row r="449">
          <cell r="D449">
            <v>96061000</v>
          </cell>
          <cell r="H449" t="str">
            <v>Utiles de escritorio</v>
          </cell>
          <cell r="I449">
            <v>677.99</v>
          </cell>
          <cell r="L449">
            <v>773.02</v>
          </cell>
          <cell r="O449">
            <v>-95.03</v>
          </cell>
          <cell r="U449">
            <v>-12.3</v>
          </cell>
        </row>
        <row r="450">
          <cell r="D450">
            <v>96061500</v>
          </cell>
          <cell r="H450" t="str">
            <v>Serigrafía</v>
          </cell>
          <cell r="I450">
            <v>0</v>
          </cell>
          <cell r="L450">
            <v>90</v>
          </cell>
          <cell r="O450">
            <v>-90</v>
          </cell>
          <cell r="U450">
            <v>-100</v>
          </cell>
        </row>
        <row r="451">
          <cell r="D451">
            <v>96061900</v>
          </cell>
          <cell r="H451" t="str">
            <v>Compra de libros</v>
          </cell>
          <cell r="I451">
            <v>0</v>
          </cell>
          <cell r="L451">
            <v>211.85</v>
          </cell>
          <cell r="O451">
            <v>-211.85</v>
          </cell>
          <cell r="U451">
            <v>-100</v>
          </cell>
        </row>
        <row r="452">
          <cell r="D452">
            <v>96062000</v>
          </cell>
          <cell r="H452" t="str">
            <v>Suministros varios</v>
          </cell>
          <cell r="I452">
            <v>4549.05</v>
          </cell>
          <cell r="L452">
            <v>3271.99</v>
          </cell>
          <cell r="O452">
            <v>1277.06</v>
          </cell>
          <cell r="U452">
            <v>39</v>
          </cell>
        </row>
        <row r="453">
          <cell r="D453">
            <v>96150000</v>
          </cell>
          <cell r="H453" t="str">
            <v>Envases y Embalajes</v>
          </cell>
          <cell r="I453">
            <v>18.53</v>
          </cell>
          <cell r="L453">
            <v>5503.12</v>
          </cell>
          <cell r="O453">
            <v>-5484.59</v>
          </cell>
          <cell r="U453">
            <v>-99.7</v>
          </cell>
        </row>
        <row r="454">
          <cell r="D454">
            <v>96160000</v>
          </cell>
          <cell r="H454" t="str">
            <v>Suministros Diversos</v>
          </cell>
          <cell r="I454">
            <v>1278.3800000000001</v>
          </cell>
          <cell r="L454">
            <v>12922.62</v>
          </cell>
          <cell r="O454">
            <v>-11644.24</v>
          </cell>
          <cell r="U454">
            <v>-90.1</v>
          </cell>
        </row>
        <row r="455">
          <cell r="D455">
            <v>96161000</v>
          </cell>
          <cell r="H455" t="str">
            <v>Utiles de escritorio</v>
          </cell>
          <cell r="I455">
            <v>2361.48</v>
          </cell>
          <cell r="L455">
            <v>1149.25</v>
          </cell>
          <cell r="O455">
            <v>1212.23</v>
          </cell>
          <cell r="U455">
            <v>105.5</v>
          </cell>
        </row>
        <row r="456">
          <cell r="D456">
            <v>96210100</v>
          </cell>
          <cell r="H456" t="str">
            <v>Sueldos remuneraciòn bàsica</v>
          </cell>
          <cell r="I456">
            <v>619506.6</v>
          </cell>
          <cell r="L456">
            <v>539710.84</v>
          </cell>
          <cell r="O456">
            <v>79795.759999999995</v>
          </cell>
          <cell r="U456">
            <v>14.8</v>
          </cell>
        </row>
        <row r="457">
          <cell r="D457">
            <v>96210200</v>
          </cell>
          <cell r="H457" t="str">
            <v>Sueldos sobretiempo</v>
          </cell>
          <cell r="I457">
            <v>633.28</v>
          </cell>
          <cell r="L457">
            <v>1647.81</v>
          </cell>
          <cell r="O457">
            <v>-1014.53</v>
          </cell>
          <cell r="U457">
            <v>-61.6</v>
          </cell>
        </row>
        <row r="458">
          <cell r="D458">
            <v>96210300</v>
          </cell>
          <cell r="H458" t="str">
            <v>Sueldos sobretasa</v>
          </cell>
          <cell r="I458">
            <v>42</v>
          </cell>
          <cell r="L458">
            <v>0</v>
          </cell>
          <cell r="O458">
            <v>42</v>
          </cell>
        </row>
        <row r="459">
          <cell r="D459">
            <v>96250100</v>
          </cell>
          <cell r="H459" t="str">
            <v>Gratificaciòn sueldos</v>
          </cell>
          <cell r="I459">
            <v>183042.48</v>
          </cell>
          <cell r="L459">
            <v>165460.9</v>
          </cell>
          <cell r="O459">
            <v>17581.580000000002</v>
          </cell>
          <cell r="U459">
            <v>10.6</v>
          </cell>
        </row>
        <row r="460">
          <cell r="D460">
            <v>96250300</v>
          </cell>
          <cell r="H460" t="str">
            <v>Asignaciòn sueldos</v>
          </cell>
          <cell r="I460">
            <v>3428.39</v>
          </cell>
          <cell r="L460">
            <v>2664.99</v>
          </cell>
          <cell r="O460">
            <v>763.4</v>
          </cell>
          <cell r="U460">
            <v>28.6</v>
          </cell>
        </row>
        <row r="461">
          <cell r="D461">
            <v>96250700</v>
          </cell>
          <cell r="H461" t="str">
            <v>Refrigerios sueldos</v>
          </cell>
          <cell r="I461">
            <v>8282.64</v>
          </cell>
          <cell r="L461">
            <v>3230.64</v>
          </cell>
          <cell r="O461">
            <v>5052</v>
          </cell>
          <cell r="U461">
            <v>156.4</v>
          </cell>
        </row>
        <row r="462">
          <cell r="D462">
            <v>96250900</v>
          </cell>
          <cell r="H462" t="str">
            <v>Movilidad sueldos</v>
          </cell>
          <cell r="I462">
            <v>129873.01</v>
          </cell>
          <cell r="L462">
            <v>107854</v>
          </cell>
          <cell r="O462">
            <v>22019.01</v>
          </cell>
          <cell r="U462">
            <v>20.399999999999999</v>
          </cell>
        </row>
        <row r="463">
          <cell r="D463">
            <v>96251100</v>
          </cell>
          <cell r="H463" t="str">
            <v>Otras bonificaciònes sueldos</v>
          </cell>
          <cell r="I463">
            <v>475761.78</v>
          </cell>
          <cell r="L463">
            <v>417309.83</v>
          </cell>
          <cell r="O463">
            <v>58451.95</v>
          </cell>
          <cell r="U463">
            <v>14</v>
          </cell>
        </row>
        <row r="464">
          <cell r="D464">
            <v>96270100</v>
          </cell>
          <cell r="H464" t="str">
            <v>Regimen de prestaciones de salud sueldo</v>
          </cell>
          <cell r="I464">
            <v>96561.96</v>
          </cell>
          <cell r="L464">
            <v>87634.29</v>
          </cell>
          <cell r="O464">
            <v>8927.67</v>
          </cell>
          <cell r="U464">
            <v>10.199999999999999</v>
          </cell>
        </row>
        <row r="465">
          <cell r="D465">
            <v>96270101</v>
          </cell>
          <cell r="H465" t="str">
            <v>E.P.S. parte patronal 2.25%</v>
          </cell>
          <cell r="I465">
            <v>20915.89</v>
          </cell>
          <cell r="L465">
            <v>14532.4</v>
          </cell>
          <cell r="O465">
            <v>6383.49</v>
          </cell>
          <cell r="U465">
            <v>43.9</v>
          </cell>
        </row>
        <row r="466">
          <cell r="D466">
            <v>96270102</v>
          </cell>
          <cell r="H466" t="str">
            <v>Regimen de prestac. de salud -Prov.Grat</v>
          </cell>
          <cell r="I466">
            <v>1135.04</v>
          </cell>
          <cell r="L466">
            <v>4719.79</v>
          </cell>
          <cell r="O466">
            <v>-3584.75</v>
          </cell>
          <cell r="U466">
            <v>-76</v>
          </cell>
        </row>
        <row r="467">
          <cell r="D467">
            <v>96290300</v>
          </cell>
          <cell r="H467" t="str">
            <v>Cursos y seminarios</v>
          </cell>
          <cell r="I467">
            <v>3759.51</v>
          </cell>
          <cell r="L467">
            <v>2007.72</v>
          </cell>
          <cell r="O467">
            <v>1751.79</v>
          </cell>
          <cell r="U467">
            <v>87.3</v>
          </cell>
        </row>
        <row r="468">
          <cell r="D468">
            <v>96291700</v>
          </cell>
          <cell r="H468" t="str">
            <v>Refrigerio al personal</v>
          </cell>
          <cell r="I468">
            <v>0</v>
          </cell>
          <cell r="L468">
            <v>126</v>
          </cell>
          <cell r="O468">
            <v>-126</v>
          </cell>
          <cell r="U468">
            <v>-100</v>
          </cell>
        </row>
        <row r="469">
          <cell r="D469">
            <v>96291800</v>
          </cell>
          <cell r="H469" t="str">
            <v>Diversos</v>
          </cell>
          <cell r="I469">
            <v>0</v>
          </cell>
          <cell r="L469">
            <v>449.15</v>
          </cell>
          <cell r="O469">
            <v>-449.15</v>
          </cell>
          <cell r="U469">
            <v>-100</v>
          </cell>
        </row>
        <row r="470">
          <cell r="D470">
            <v>96300800</v>
          </cell>
          <cell r="H470" t="str">
            <v>Peajes</v>
          </cell>
          <cell r="I470">
            <v>14293.5</v>
          </cell>
          <cell r="L470">
            <v>8968.5</v>
          </cell>
          <cell r="O470">
            <v>5325</v>
          </cell>
          <cell r="U470">
            <v>59.4</v>
          </cell>
        </row>
        <row r="471">
          <cell r="D471">
            <v>96300900</v>
          </cell>
          <cell r="H471" t="str">
            <v>Movilidad local</v>
          </cell>
          <cell r="I471">
            <v>1565.27</v>
          </cell>
          <cell r="L471">
            <v>47.56</v>
          </cell>
          <cell r="O471">
            <v>1517.71</v>
          </cell>
          <cell r="U471">
            <v>3191.1</v>
          </cell>
        </row>
        <row r="472">
          <cell r="D472">
            <v>96301000</v>
          </cell>
          <cell r="H472" t="str">
            <v>Pasajes nacionales</v>
          </cell>
          <cell r="I472">
            <v>6340.46</v>
          </cell>
          <cell r="L472">
            <v>1318.41</v>
          </cell>
          <cell r="O472">
            <v>5022.05</v>
          </cell>
          <cell r="U472">
            <v>380.9</v>
          </cell>
        </row>
        <row r="473">
          <cell r="D473">
            <v>96301100</v>
          </cell>
          <cell r="H473" t="str">
            <v>Pasajes internacionales</v>
          </cell>
          <cell r="I473">
            <v>9843.19</v>
          </cell>
          <cell r="L473">
            <v>0</v>
          </cell>
          <cell r="O473">
            <v>9843.19</v>
          </cell>
        </row>
        <row r="474">
          <cell r="D474">
            <v>96301400</v>
          </cell>
          <cell r="H474" t="str">
            <v>Movilidad de vendedores</v>
          </cell>
          <cell r="I474">
            <v>42</v>
          </cell>
          <cell r="L474">
            <v>0</v>
          </cell>
          <cell r="O474">
            <v>42</v>
          </cell>
        </row>
        <row r="475">
          <cell r="D475">
            <v>96301800</v>
          </cell>
          <cell r="H475" t="str">
            <v>Fletes varios</v>
          </cell>
          <cell r="I475">
            <v>917.46</v>
          </cell>
          <cell r="L475">
            <v>0</v>
          </cell>
          <cell r="O475">
            <v>917.46</v>
          </cell>
        </row>
        <row r="476">
          <cell r="D476">
            <v>96310100</v>
          </cell>
          <cell r="H476" t="str">
            <v>Telefono</v>
          </cell>
          <cell r="I476">
            <v>816.8</v>
          </cell>
          <cell r="L476">
            <v>2578.36</v>
          </cell>
          <cell r="O476">
            <v>-1761.56</v>
          </cell>
          <cell r="U476">
            <v>-68.3</v>
          </cell>
        </row>
        <row r="477">
          <cell r="D477">
            <v>96310200</v>
          </cell>
          <cell r="H477" t="str">
            <v>Envio de correspondencia</v>
          </cell>
          <cell r="I477">
            <v>1351.63</v>
          </cell>
          <cell r="L477">
            <v>773.34</v>
          </cell>
          <cell r="O477">
            <v>578.29</v>
          </cell>
          <cell r="U477">
            <v>74.8</v>
          </cell>
        </row>
        <row r="478">
          <cell r="D478">
            <v>96310600</v>
          </cell>
          <cell r="H478" t="str">
            <v>Diversos</v>
          </cell>
          <cell r="I478">
            <v>2088.3000000000002</v>
          </cell>
          <cell r="L478">
            <v>12.5</v>
          </cell>
          <cell r="O478">
            <v>2075.8000000000002</v>
          </cell>
          <cell r="U478">
            <v>16606.400000000001</v>
          </cell>
        </row>
        <row r="479">
          <cell r="D479">
            <v>96320100</v>
          </cell>
          <cell r="H479" t="str">
            <v>Honorarios - y Comisiones</v>
          </cell>
          <cell r="I479">
            <v>139.16</v>
          </cell>
          <cell r="L479">
            <v>78838.8</v>
          </cell>
          <cell r="O479">
            <v>-78699.64</v>
          </cell>
          <cell r="U479">
            <v>-99.8</v>
          </cell>
        </row>
        <row r="480">
          <cell r="D480">
            <v>96320300</v>
          </cell>
          <cell r="H480" t="str">
            <v>Otros honorarios profesionales - 3ra. C</v>
          </cell>
          <cell r="I480">
            <v>0</v>
          </cell>
          <cell r="L480">
            <v>110597.75</v>
          </cell>
          <cell r="O480">
            <v>-110597.75</v>
          </cell>
          <cell r="U480">
            <v>-100</v>
          </cell>
        </row>
        <row r="481">
          <cell r="D481">
            <v>96321100</v>
          </cell>
          <cell r="H481" t="str">
            <v>Honorarios - 4ta. Categoría</v>
          </cell>
          <cell r="I481">
            <v>1503.35</v>
          </cell>
          <cell r="L481">
            <v>0</v>
          </cell>
          <cell r="O481">
            <v>1503.35</v>
          </cell>
        </row>
        <row r="482">
          <cell r="D482">
            <v>96321300</v>
          </cell>
          <cell r="H482" t="str">
            <v>Honorarios - 4ta. Categoría</v>
          </cell>
          <cell r="I482">
            <v>0</v>
          </cell>
          <cell r="L482">
            <v>483</v>
          </cell>
          <cell r="O482">
            <v>-483</v>
          </cell>
          <cell r="U482">
            <v>-100</v>
          </cell>
        </row>
        <row r="483">
          <cell r="D483">
            <v>96340700</v>
          </cell>
          <cell r="H483" t="str">
            <v>Equipo de cómputo</v>
          </cell>
          <cell r="I483">
            <v>771.26</v>
          </cell>
          <cell r="L483">
            <v>0</v>
          </cell>
          <cell r="O483">
            <v>771.26</v>
          </cell>
        </row>
        <row r="484">
          <cell r="D484">
            <v>96350200</v>
          </cell>
          <cell r="H484" t="str">
            <v>Alquiler bienes muebles</v>
          </cell>
          <cell r="I484">
            <v>81</v>
          </cell>
          <cell r="L484">
            <v>0</v>
          </cell>
          <cell r="O484">
            <v>81</v>
          </cell>
        </row>
        <row r="485">
          <cell r="D485">
            <v>96370100</v>
          </cell>
          <cell r="H485" t="str">
            <v>Publicidad Nacional</v>
          </cell>
          <cell r="I485">
            <v>97749.77</v>
          </cell>
          <cell r="L485">
            <v>102452.47</v>
          </cell>
          <cell r="O485">
            <v>-4702.7</v>
          </cell>
          <cell r="U485">
            <v>-4.5999999999999996</v>
          </cell>
        </row>
        <row r="486">
          <cell r="D486">
            <v>96370300</v>
          </cell>
          <cell r="H486" t="str">
            <v>Publicaciones</v>
          </cell>
          <cell r="I486">
            <v>11155.73</v>
          </cell>
          <cell r="L486">
            <v>11019.98</v>
          </cell>
          <cell r="O486">
            <v>135.75</v>
          </cell>
          <cell r="U486">
            <v>1.2</v>
          </cell>
        </row>
        <row r="487">
          <cell r="D487">
            <v>96370500</v>
          </cell>
          <cell r="H487" t="str">
            <v>Gastos de viaje país</v>
          </cell>
          <cell r="I487">
            <v>10909.57</v>
          </cell>
          <cell r="L487">
            <v>2953.51</v>
          </cell>
          <cell r="O487">
            <v>7956.06</v>
          </cell>
          <cell r="U487">
            <v>269.39999999999998</v>
          </cell>
        </row>
        <row r="488">
          <cell r="D488">
            <v>96370600</v>
          </cell>
          <cell r="H488" t="str">
            <v>Gastos de viaje extranjero</v>
          </cell>
          <cell r="I488">
            <v>13760.76</v>
          </cell>
          <cell r="L488">
            <v>11.87</v>
          </cell>
          <cell r="O488">
            <v>13748.89</v>
          </cell>
          <cell r="U488" t="str">
            <v>*5828.9</v>
          </cell>
        </row>
        <row r="489">
          <cell r="D489">
            <v>96370800</v>
          </cell>
          <cell r="H489" t="str">
            <v>Gastos de representación</v>
          </cell>
          <cell r="I489">
            <v>2355.8200000000002</v>
          </cell>
          <cell r="L489">
            <v>2604.25</v>
          </cell>
          <cell r="O489">
            <v>-248.43</v>
          </cell>
          <cell r="U489">
            <v>-9.5</v>
          </cell>
        </row>
        <row r="490">
          <cell r="D490">
            <v>96370900</v>
          </cell>
          <cell r="H490" t="str">
            <v>I.G.V. Transferencias a Título Gratuito</v>
          </cell>
          <cell r="I490">
            <v>7399.7</v>
          </cell>
          <cell r="L490">
            <v>3992.22</v>
          </cell>
          <cell r="O490">
            <v>3407.48</v>
          </cell>
          <cell r="U490">
            <v>85.4</v>
          </cell>
        </row>
        <row r="491">
          <cell r="D491">
            <v>96371200</v>
          </cell>
          <cell r="H491" t="str">
            <v>Muestras</v>
          </cell>
          <cell r="I491">
            <v>1237.7</v>
          </cell>
          <cell r="L491">
            <v>0</v>
          </cell>
          <cell r="O491">
            <v>1237.7</v>
          </cell>
        </row>
        <row r="492">
          <cell r="D492">
            <v>96380300</v>
          </cell>
          <cell r="H492" t="str">
            <v>Servicios de personal</v>
          </cell>
          <cell r="I492">
            <v>13214.71</v>
          </cell>
          <cell r="L492">
            <v>9148.75</v>
          </cell>
          <cell r="O492">
            <v>4065.96</v>
          </cell>
          <cell r="U492">
            <v>44.4</v>
          </cell>
        </row>
        <row r="493">
          <cell r="D493">
            <v>96381300</v>
          </cell>
          <cell r="H493" t="str">
            <v>subvención practicantes</v>
          </cell>
          <cell r="I493">
            <v>6400</v>
          </cell>
          <cell r="L493">
            <v>0</v>
          </cell>
          <cell r="O493">
            <v>6400</v>
          </cell>
        </row>
        <row r="494">
          <cell r="D494">
            <v>96390700</v>
          </cell>
          <cell r="H494" t="str">
            <v>Servicios agente de aduana exportación</v>
          </cell>
          <cell r="I494">
            <v>488.8</v>
          </cell>
          <cell r="L494">
            <v>493.5</v>
          </cell>
          <cell r="O494">
            <v>-4.7</v>
          </cell>
          <cell r="U494">
            <v>-1</v>
          </cell>
        </row>
        <row r="495">
          <cell r="D495">
            <v>96390900</v>
          </cell>
          <cell r="H495" t="str">
            <v>Servicios diversos - 3ra. Categoría</v>
          </cell>
          <cell r="I495">
            <v>3417.6</v>
          </cell>
          <cell r="L495">
            <v>7094.27</v>
          </cell>
          <cell r="O495">
            <v>-3676.67</v>
          </cell>
          <cell r="U495">
            <v>-51.8</v>
          </cell>
        </row>
        <row r="496">
          <cell r="D496">
            <v>96391900</v>
          </cell>
          <cell r="H496" t="str">
            <v>Servicios diversos - 4ta. Categoría</v>
          </cell>
          <cell r="I496">
            <v>0</v>
          </cell>
          <cell r="L496">
            <v>600</v>
          </cell>
          <cell r="O496">
            <v>-600</v>
          </cell>
          <cell r="U496">
            <v>-100</v>
          </cell>
        </row>
        <row r="497">
          <cell r="D497">
            <v>96470100</v>
          </cell>
          <cell r="H497" t="str">
            <v>Impto.Extraordinario de Solidaridad Sue</v>
          </cell>
          <cell r="I497">
            <v>22500.959999999999</v>
          </cell>
          <cell r="L497">
            <v>19429.689999999999</v>
          </cell>
          <cell r="O497">
            <v>3071.27</v>
          </cell>
          <cell r="U497">
            <v>15.8</v>
          </cell>
        </row>
        <row r="498">
          <cell r="D498">
            <v>96470300</v>
          </cell>
          <cell r="H498" t="str">
            <v>Senati sueldos</v>
          </cell>
          <cell r="I498">
            <v>9789.9599999999991</v>
          </cell>
          <cell r="L498">
            <v>8514.01</v>
          </cell>
          <cell r="O498">
            <v>1275.95</v>
          </cell>
          <cell r="U498">
            <v>15</v>
          </cell>
        </row>
        <row r="499">
          <cell r="D499">
            <v>96470301</v>
          </cell>
          <cell r="H499" t="str">
            <v>Senati Prov.Gratificacion</v>
          </cell>
          <cell r="I499">
            <v>79.959999999999994</v>
          </cell>
          <cell r="L499">
            <v>491.39</v>
          </cell>
          <cell r="O499">
            <v>-411.43</v>
          </cell>
          <cell r="U499">
            <v>-83.7</v>
          </cell>
        </row>
        <row r="500">
          <cell r="D500">
            <v>96480100</v>
          </cell>
          <cell r="H500" t="str">
            <v>Adiciones Tributarias - Boletas de Vent</v>
          </cell>
          <cell r="I500">
            <v>214.7</v>
          </cell>
          <cell r="L500">
            <v>25</v>
          </cell>
          <cell r="O500">
            <v>189.7</v>
          </cell>
          <cell r="U500">
            <v>758.8</v>
          </cell>
        </row>
        <row r="501">
          <cell r="D501">
            <v>96480200</v>
          </cell>
          <cell r="H501" t="str">
            <v>Adiciones Tributarias - Diversas</v>
          </cell>
          <cell r="I501">
            <v>9945.09</v>
          </cell>
          <cell r="L501">
            <v>479.01</v>
          </cell>
          <cell r="O501">
            <v>9466.08</v>
          </cell>
          <cell r="U501">
            <v>1976.2</v>
          </cell>
        </row>
        <row r="502">
          <cell r="D502">
            <v>96490100</v>
          </cell>
          <cell r="H502" t="str">
            <v>Otros tributos</v>
          </cell>
          <cell r="I502">
            <v>263</v>
          </cell>
          <cell r="L502">
            <v>21.5</v>
          </cell>
          <cell r="O502">
            <v>241.5</v>
          </cell>
          <cell r="U502">
            <v>1123.3</v>
          </cell>
        </row>
        <row r="503">
          <cell r="D503">
            <v>96510600</v>
          </cell>
          <cell r="H503" t="str">
            <v>Seguro vehículos</v>
          </cell>
          <cell r="I503">
            <v>5932.78</v>
          </cell>
          <cell r="L503">
            <v>7212.62</v>
          </cell>
          <cell r="O503">
            <v>-1279.8399999999999</v>
          </cell>
          <cell r="U503">
            <v>-17.7</v>
          </cell>
        </row>
        <row r="504">
          <cell r="D504">
            <v>96510700</v>
          </cell>
          <cell r="H504" t="str">
            <v>Seguro responsabilidad civil</v>
          </cell>
          <cell r="I504">
            <v>1054.17</v>
          </cell>
          <cell r="L504">
            <v>1742</v>
          </cell>
          <cell r="O504">
            <v>-687.83</v>
          </cell>
          <cell r="U504">
            <v>-39.5</v>
          </cell>
        </row>
        <row r="505">
          <cell r="D505">
            <v>96530100</v>
          </cell>
          <cell r="H505" t="str">
            <v>Suscripciones</v>
          </cell>
          <cell r="I505">
            <v>8680.5</v>
          </cell>
          <cell r="L505">
            <v>9450.5499999999993</v>
          </cell>
          <cell r="O505">
            <v>-770.05</v>
          </cell>
          <cell r="U505">
            <v>-8.1</v>
          </cell>
        </row>
        <row r="506">
          <cell r="D506">
            <v>96530200</v>
          </cell>
          <cell r="H506" t="str">
            <v>Cotizaciones</v>
          </cell>
          <cell r="I506">
            <v>24628</v>
          </cell>
          <cell r="L506">
            <v>7103</v>
          </cell>
          <cell r="O506">
            <v>17525</v>
          </cell>
          <cell r="U506">
            <v>246.7</v>
          </cell>
        </row>
        <row r="507">
          <cell r="D507">
            <v>96550100</v>
          </cell>
          <cell r="H507" t="str">
            <v>Destrucción de productos</v>
          </cell>
          <cell r="I507">
            <v>-1206.9000000000001</v>
          </cell>
          <cell r="L507">
            <v>-516.96</v>
          </cell>
          <cell r="O507">
            <v>-689.94</v>
          </cell>
          <cell r="U507">
            <v>-133.5</v>
          </cell>
        </row>
        <row r="508">
          <cell r="D508">
            <v>96590500</v>
          </cell>
          <cell r="H508" t="str">
            <v>Refrigerios personal</v>
          </cell>
          <cell r="I508">
            <v>0</v>
          </cell>
          <cell r="L508">
            <v>6309.87</v>
          </cell>
          <cell r="O508">
            <v>-6309.87</v>
          </cell>
          <cell r="U508">
            <v>-100</v>
          </cell>
        </row>
        <row r="509">
          <cell r="D509">
            <v>96590700</v>
          </cell>
          <cell r="H509" t="str">
            <v>Diversos</v>
          </cell>
          <cell r="I509">
            <v>3921.98</v>
          </cell>
          <cell r="L509">
            <v>1558.75</v>
          </cell>
          <cell r="O509">
            <v>2363.23</v>
          </cell>
          <cell r="U509">
            <v>151.6</v>
          </cell>
        </row>
        <row r="510">
          <cell r="D510">
            <v>96810100</v>
          </cell>
          <cell r="H510" t="str">
            <v>Depreciación edificios</v>
          </cell>
          <cell r="I510">
            <v>479.29</v>
          </cell>
          <cell r="L510">
            <v>472.31</v>
          </cell>
          <cell r="O510">
            <v>6.98</v>
          </cell>
          <cell r="U510">
            <v>1.5</v>
          </cell>
        </row>
        <row r="511">
          <cell r="D511">
            <v>96810400</v>
          </cell>
          <cell r="H511" t="str">
            <v>Depreciación maquinaria e instalaciones</v>
          </cell>
          <cell r="I511">
            <v>24916.71</v>
          </cell>
          <cell r="L511">
            <v>16333</v>
          </cell>
          <cell r="O511">
            <v>8583.7099999999991</v>
          </cell>
          <cell r="U511">
            <v>52.6</v>
          </cell>
        </row>
        <row r="512">
          <cell r="D512">
            <v>96811200</v>
          </cell>
          <cell r="H512" t="str">
            <v>Depreciación equipo de cómputo</v>
          </cell>
          <cell r="I512">
            <v>114255.97</v>
          </cell>
          <cell r="L512">
            <v>75747.929999999993</v>
          </cell>
          <cell r="O512">
            <v>38508.04</v>
          </cell>
          <cell r="U512">
            <v>50.8</v>
          </cell>
        </row>
        <row r="513">
          <cell r="D513">
            <v>96811300</v>
          </cell>
          <cell r="H513" t="str">
            <v>Depreciación equipos varios</v>
          </cell>
          <cell r="I513">
            <v>35987.14</v>
          </cell>
          <cell r="L513">
            <v>35393.74</v>
          </cell>
          <cell r="O513">
            <v>593.4</v>
          </cell>
          <cell r="U513">
            <v>1.7</v>
          </cell>
        </row>
        <row r="514">
          <cell r="D514">
            <v>96860100</v>
          </cell>
          <cell r="H514" t="str">
            <v>Indemnizaciones empleados</v>
          </cell>
          <cell r="I514">
            <v>120320.43</v>
          </cell>
          <cell r="L514">
            <v>96524.6</v>
          </cell>
          <cell r="O514">
            <v>23795.83</v>
          </cell>
          <cell r="U514">
            <v>24.7</v>
          </cell>
        </row>
        <row r="515">
          <cell r="D515">
            <v>96890100</v>
          </cell>
          <cell r="H515" t="str">
            <v>Provisión vacaciones sueldos</v>
          </cell>
          <cell r="I515">
            <v>89070.49</v>
          </cell>
          <cell r="L515">
            <v>76948.039999999994</v>
          </cell>
          <cell r="O515">
            <v>12122.45</v>
          </cell>
          <cell r="U515">
            <v>15.8</v>
          </cell>
        </row>
        <row r="516">
          <cell r="D516">
            <v>96990000</v>
          </cell>
          <cell r="H516" t="str">
            <v>Gastos por Vtas. A.C.M.</v>
          </cell>
          <cell r="I516">
            <v>0</v>
          </cell>
          <cell r="L516">
            <v>23958.23</v>
          </cell>
          <cell r="O516">
            <v>-23958.23</v>
          </cell>
          <cell r="U516">
            <v>-100</v>
          </cell>
        </row>
        <row r="517">
          <cell r="D517" t="str">
            <v>GASTOS DE VENTAS</v>
          </cell>
          <cell r="I517">
            <v>2230505.7799999998</v>
          </cell>
          <cell r="L517">
            <v>2102470.2400000002</v>
          </cell>
          <cell r="O517">
            <v>128035.54</v>
          </cell>
          <cell r="U517">
            <v>6.1</v>
          </cell>
          <cell r="X517" t="str">
            <v>*6*</v>
          </cell>
        </row>
        <row r="518">
          <cell r="D518">
            <v>95060100</v>
          </cell>
          <cell r="H518" t="str">
            <v>Petróleo Diesel 2</v>
          </cell>
          <cell r="I518">
            <v>21.68</v>
          </cell>
          <cell r="L518">
            <v>0</v>
          </cell>
          <cell r="O518">
            <v>21.68</v>
          </cell>
        </row>
        <row r="519">
          <cell r="D519">
            <v>95060400</v>
          </cell>
          <cell r="H519" t="str">
            <v>Gasolina</v>
          </cell>
          <cell r="I519">
            <v>0</v>
          </cell>
          <cell r="L519">
            <v>377.12</v>
          </cell>
          <cell r="O519">
            <v>-377.12</v>
          </cell>
          <cell r="U519">
            <v>-100</v>
          </cell>
        </row>
        <row r="520">
          <cell r="D520">
            <v>95060800</v>
          </cell>
          <cell r="H520" t="str">
            <v>Suplementos de fábrica</v>
          </cell>
          <cell r="I520">
            <v>137.72</v>
          </cell>
          <cell r="L520">
            <v>0</v>
          </cell>
          <cell r="O520">
            <v>137.72</v>
          </cell>
        </row>
        <row r="521">
          <cell r="D521">
            <v>95150000</v>
          </cell>
          <cell r="H521" t="str">
            <v>Envases y Embalajes</v>
          </cell>
          <cell r="I521">
            <v>1507.74</v>
          </cell>
          <cell r="L521">
            <v>20.5</v>
          </cell>
          <cell r="O521">
            <v>1487.24</v>
          </cell>
          <cell r="U521">
            <v>7254.8</v>
          </cell>
        </row>
        <row r="522">
          <cell r="D522">
            <v>95160000</v>
          </cell>
          <cell r="H522" t="str">
            <v>Suministros Diversos</v>
          </cell>
          <cell r="I522">
            <v>5471.19</v>
          </cell>
          <cell r="L522">
            <v>11397.3</v>
          </cell>
          <cell r="O522">
            <v>-5926.11</v>
          </cell>
          <cell r="U522">
            <v>-52</v>
          </cell>
        </row>
        <row r="523">
          <cell r="D523">
            <v>95160100</v>
          </cell>
          <cell r="H523" t="str">
            <v>Petróleo número 2</v>
          </cell>
          <cell r="I523">
            <v>20108.78</v>
          </cell>
          <cell r="L523">
            <v>9358.61</v>
          </cell>
          <cell r="O523">
            <v>10750.17</v>
          </cell>
          <cell r="U523">
            <v>114.9</v>
          </cell>
        </row>
        <row r="524">
          <cell r="D524">
            <v>95160300</v>
          </cell>
          <cell r="H524" t="str">
            <v>Materiales de limpieza</v>
          </cell>
          <cell r="I524">
            <v>223.4</v>
          </cell>
          <cell r="L524">
            <v>209.45</v>
          </cell>
          <cell r="O524">
            <v>13.95</v>
          </cell>
          <cell r="U524">
            <v>6.7</v>
          </cell>
        </row>
        <row r="525">
          <cell r="D525">
            <v>95160800</v>
          </cell>
          <cell r="H525" t="str">
            <v>Suplementos de fábrica</v>
          </cell>
          <cell r="I525">
            <v>21797.84</v>
          </cell>
          <cell r="L525">
            <v>7753.52</v>
          </cell>
          <cell r="O525">
            <v>14044.32</v>
          </cell>
          <cell r="U525">
            <v>181.1</v>
          </cell>
        </row>
        <row r="526">
          <cell r="D526">
            <v>95161000</v>
          </cell>
          <cell r="H526" t="str">
            <v>Utiles de escritorio</v>
          </cell>
          <cell r="I526">
            <v>5523.9</v>
          </cell>
          <cell r="L526">
            <v>4018.58</v>
          </cell>
          <cell r="O526">
            <v>1505.32</v>
          </cell>
          <cell r="U526">
            <v>37.5</v>
          </cell>
        </row>
        <row r="527">
          <cell r="D527">
            <v>95210100</v>
          </cell>
          <cell r="H527" t="str">
            <v>Sueldos remuneraciòn bàsica</v>
          </cell>
          <cell r="I527">
            <v>68943.45</v>
          </cell>
          <cell r="L527">
            <v>67334.34</v>
          </cell>
          <cell r="O527">
            <v>1609.11</v>
          </cell>
          <cell r="U527">
            <v>2.4</v>
          </cell>
        </row>
        <row r="528">
          <cell r="D528">
            <v>95210200</v>
          </cell>
          <cell r="H528" t="str">
            <v>Sueldos sobretiempo</v>
          </cell>
          <cell r="I528">
            <v>72.489999999999995</v>
          </cell>
          <cell r="L528">
            <v>2675.27</v>
          </cell>
          <cell r="O528">
            <v>-2602.7800000000002</v>
          </cell>
          <cell r="U528">
            <v>-97.3</v>
          </cell>
        </row>
        <row r="529">
          <cell r="D529">
            <v>95210300</v>
          </cell>
          <cell r="H529" t="str">
            <v>Sueldos sobretasa</v>
          </cell>
          <cell r="I529">
            <v>94.74</v>
          </cell>
          <cell r="L529">
            <v>2127.85</v>
          </cell>
          <cell r="O529">
            <v>-2033.11</v>
          </cell>
          <cell r="U529">
            <v>-95.5</v>
          </cell>
        </row>
        <row r="530">
          <cell r="D530">
            <v>95220100</v>
          </cell>
          <cell r="H530" t="str">
            <v>Salarios remuneraciòn bàsica</v>
          </cell>
          <cell r="I530">
            <v>102232.81</v>
          </cell>
          <cell r="L530">
            <v>60162.16</v>
          </cell>
          <cell r="O530">
            <v>42070.65</v>
          </cell>
          <cell r="U530">
            <v>69.900000000000006</v>
          </cell>
        </row>
        <row r="531">
          <cell r="D531">
            <v>95220200</v>
          </cell>
          <cell r="H531" t="str">
            <v>Salarios sobretiempo</v>
          </cell>
          <cell r="I531">
            <v>970.8</v>
          </cell>
          <cell r="L531">
            <v>5045.22</v>
          </cell>
          <cell r="O531">
            <v>-4074.42</v>
          </cell>
          <cell r="U531">
            <v>-80.8</v>
          </cell>
        </row>
        <row r="532">
          <cell r="D532">
            <v>95220300</v>
          </cell>
          <cell r="H532" t="str">
            <v>Salarios sobretasa</v>
          </cell>
          <cell r="I532">
            <v>2427.7199999999998</v>
          </cell>
          <cell r="L532">
            <v>4109.7299999999996</v>
          </cell>
          <cell r="O532">
            <v>-1682.01</v>
          </cell>
          <cell r="U532">
            <v>-40.9</v>
          </cell>
        </row>
        <row r="533">
          <cell r="D533">
            <v>95250100</v>
          </cell>
          <cell r="H533" t="str">
            <v>Gratificaciòn sueldos</v>
          </cell>
          <cell r="I533">
            <v>13787.73</v>
          </cell>
          <cell r="L533">
            <v>12824.21</v>
          </cell>
          <cell r="O533">
            <v>963.52</v>
          </cell>
          <cell r="U533">
            <v>7.5</v>
          </cell>
        </row>
        <row r="534">
          <cell r="D534">
            <v>95250200</v>
          </cell>
          <cell r="H534" t="str">
            <v>Gratificaciòn salarios</v>
          </cell>
          <cell r="I534">
            <v>20463.54</v>
          </cell>
          <cell r="L534">
            <v>12273</v>
          </cell>
          <cell r="O534">
            <v>8190.54</v>
          </cell>
          <cell r="U534">
            <v>66.7</v>
          </cell>
        </row>
        <row r="535">
          <cell r="D535">
            <v>95250700</v>
          </cell>
          <cell r="H535" t="str">
            <v>Refrigerios sueldos</v>
          </cell>
          <cell r="I535">
            <v>4234.66</v>
          </cell>
          <cell r="L535">
            <v>2013.63</v>
          </cell>
          <cell r="O535">
            <v>2221.0300000000002</v>
          </cell>
          <cell r="U535">
            <v>110.3</v>
          </cell>
        </row>
        <row r="536">
          <cell r="D536">
            <v>95250800</v>
          </cell>
          <cell r="H536" t="str">
            <v>Refrigerios salarios</v>
          </cell>
          <cell r="I536">
            <v>9685.2999999999993</v>
          </cell>
          <cell r="L536">
            <v>3740.75</v>
          </cell>
          <cell r="O536">
            <v>5944.55</v>
          </cell>
          <cell r="U536">
            <v>158.9</v>
          </cell>
        </row>
        <row r="537">
          <cell r="D537">
            <v>95251100</v>
          </cell>
          <cell r="H537" t="str">
            <v>Otras bonificaciònes sueldos</v>
          </cell>
          <cell r="I537">
            <v>929.68</v>
          </cell>
          <cell r="L537">
            <v>1013.92</v>
          </cell>
          <cell r="O537">
            <v>-84.24</v>
          </cell>
          <cell r="U537">
            <v>-8.3000000000000007</v>
          </cell>
        </row>
        <row r="538">
          <cell r="D538">
            <v>95251200</v>
          </cell>
          <cell r="H538" t="str">
            <v>Otras bonificaciònes salarios</v>
          </cell>
          <cell r="I538">
            <v>5742.85</v>
          </cell>
          <cell r="L538">
            <v>1489.33</v>
          </cell>
          <cell r="O538">
            <v>4253.5200000000004</v>
          </cell>
          <cell r="U538">
            <v>285.60000000000002</v>
          </cell>
        </row>
        <row r="539">
          <cell r="D539">
            <v>95251300</v>
          </cell>
          <cell r="H539" t="str">
            <v>Asignaciòn familiar sueldos</v>
          </cell>
          <cell r="I539">
            <v>1760.33</v>
          </cell>
          <cell r="L539">
            <v>1560.74</v>
          </cell>
          <cell r="O539">
            <v>199.59</v>
          </cell>
          <cell r="U539">
            <v>12.8</v>
          </cell>
        </row>
        <row r="540">
          <cell r="D540">
            <v>95251400</v>
          </cell>
          <cell r="H540" t="str">
            <v>Asignaciòn familiar salarios</v>
          </cell>
          <cell r="I540">
            <v>3058.7</v>
          </cell>
          <cell r="L540">
            <v>1778.1</v>
          </cell>
          <cell r="O540">
            <v>1280.5999999999999</v>
          </cell>
          <cell r="U540">
            <v>72</v>
          </cell>
        </row>
        <row r="541">
          <cell r="D541">
            <v>95270100</v>
          </cell>
          <cell r="H541" t="str">
            <v>Regimen de prestaciones de salud sueldo</v>
          </cell>
          <cell r="I541">
            <v>8226.5400000000009</v>
          </cell>
          <cell r="L541">
            <v>8078.14</v>
          </cell>
          <cell r="O541">
            <v>148.4</v>
          </cell>
          <cell r="U541">
            <v>1.8</v>
          </cell>
        </row>
        <row r="542">
          <cell r="D542">
            <v>95270102</v>
          </cell>
          <cell r="H542" t="str">
            <v>Regimen de prestac. de salud -Prov.Grat</v>
          </cell>
          <cell r="I542">
            <v>-568.35</v>
          </cell>
          <cell r="L542">
            <v>-887.57</v>
          </cell>
          <cell r="O542">
            <v>319.22000000000003</v>
          </cell>
          <cell r="U542">
            <v>36</v>
          </cell>
        </row>
        <row r="543">
          <cell r="D543">
            <v>95270200</v>
          </cell>
          <cell r="H543" t="str">
            <v>Regimen de prestaciones de salud salari</v>
          </cell>
          <cell r="I543">
            <v>13055.66</v>
          </cell>
          <cell r="L543">
            <v>8062.78</v>
          </cell>
          <cell r="O543">
            <v>4992.88</v>
          </cell>
          <cell r="U543">
            <v>61.9</v>
          </cell>
        </row>
        <row r="544">
          <cell r="D544">
            <v>95270600</v>
          </cell>
          <cell r="H544" t="str">
            <v>Seguro de vida 4916</v>
          </cell>
          <cell r="I544">
            <v>233.83</v>
          </cell>
          <cell r="L544">
            <v>205.21</v>
          </cell>
          <cell r="O544">
            <v>28.62</v>
          </cell>
          <cell r="U544">
            <v>13.9</v>
          </cell>
        </row>
        <row r="545">
          <cell r="D545">
            <v>95291700</v>
          </cell>
          <cell r="H545" t="str">
            <v>Refrigerio al personal</v>
          </cell>
          <cell r="I545">
            <v>0</v>
          </cell>
          <cell r="L545">
            <v>135.6</v>
          </cell>
          <cell r="O545">
            <v>-135.6</v>
          </cell>
          <cell r="U545">
            <v>-100</v>
          </cell>
        </row>
        <row r="546">
          <cell r="D546">
            <v>95310000</v>
          </cell>
          <cell r="H546" t="str">
            <v>Flete Local</v>
          </cell>
          <cell r="I546">
            <v>590738.25</v>
          </cell>
          <cell r="L546">
            <v>520388.04</v>
          </cell>
          <cell r="O546">
            <v>70350.210000000006</v>
          </cell>
          <cell r="U546">
            <v>13.5</v>
          </cell>
        </row>
        <row r="547">
          <cell r="D547">
            <v>95313800</v>
          </cell>
          <cell r="H547" t="str">
            <v>Flete local bobinas</v>
          </cell>
          <cell r="I547">
            <v>829</v>
          </cell>
          <cell r="L547">
            <v>447</v>
          </cell>
          <cell r="O547">
            <v>382</v>
          </cell>
          <cell r="U547">
            <v>85.5</v>
          </cell>
        </row>
        <row r="548">
          <cell r="D548">
            <v>95313900</v>
          </cell>
          <cell r="H548" t="str">
            <v>Flete local cajas</v>
          </cell>
          <cell r="I548">
            <v>114485.06</v>
          </cell>
          <cell r="L548">
            <v>45799</v>
          </cell>
          <cell r="O548">
            <v>68686.06</v>
          </cell>
          <cell r="U548">
            <v>150</v>
          </cell>
        </row>
        <row r="549">
          <cell r="D549">
            <v>95325000</v>
          </cell>
          <cell r="H549" t="str">
            <v>Flete Exportac.Bobinas</v>
          </cell>
          <cell r="I549">
            <v>0</v>
          </cell>
          <cell r="L549">
            <v>103.5</v>
          </cell>
          <cell r="O549">
            <v>-103.5</v>
          </cell>
          <cell r="U549">
            <v>-100</v>
          </cell>
        </row>
        <row r="550">
          <cell r="D550">
            <v>95325100</v>
          </cell>
          <cell r="H550" t="str">
            <v>Flete Exportac.Cajas</v>
          </cell>
          <cell r="I550">
            <v>0</v>
          </cell>
          <cell r="L550">
            <v>532.5</v>
          </cell>
          <cell r="O550">
            <v>-532.5</v>
          </cell>
          <cell r="U550">
            <v>-100</v>
          </cell>
        </row>
        <row r="551">
          <cell r="D551">
            <v>95340400</v>
          </cell>
          <cell r="H551" t="str">
            <v>Vehículos y camiones</v>
          </cell>
          <cell r="I551">
            <v>-1465.23</v>
          </cell>
          <cell r="L551">
            <v>1465.23</v>
          </cell>
          <cell r="O551">
            <v>-2930.46</v>
          </cell>
          <cell r="U551">
            <v>-200</v>
          </cell>
        </row>
        <row r="552">
          <cell r="D552">
            <v>95350200</v>
          </cell>
          <cell r="H552" t="str">
            <v>Alquiler bienes muebles</v>
          </cell>
          <cell r="I552">
            <v>170357.15</v>
          </cell>
          <cell r="L552">
            <v>162130.29999999999</v>
          </cell>
          <cell r="O552">
            <v>8226.85</v>
          </cell>
          <cell r="U552">
            <v>5.0999999999999996</v>
          </cell>
        </row>
        <row r="553">
          <cell r="D553">
            <v>95380200</v>
          </cell>
          <cell r="H553" t="str">
            <v>Servicios personal cooperativas</v>
          </cell>
          <cell r="I553">
            <v>0</v>
          </cell>
          <cell r="L553">
            <v>32974.81</v>
          </cell>
          <cell r="O553">
            <v>-32974.81</v>
          </cell>
          <cell r="U553">
            <v>-100</v>
          </cell>
        </row>
        <row r="554">
          <cell r="D554">
            <v>95380700</v>
          </cell>
          <cell r="H554" t="str">
            <v>Coop. participación extraordinaria obre</v>
          </cell>
          <cell r="I554">
            <v>0</v>
          </cell>
          <cell r="L554">
            <v>5752.51</v>
          </cell>
          <cell r="O554">
            <v>-5752.51</v>
          </cell>
          <cell r="U554">
            <v>-100</v>
          </cell>
        </row>
        <row r="555">
          <cell r="D555">
            <v>95380900</v>
          </cell>
          <cell r="H555" t="str">
            <v>Coop. servicios vacaciones obreros</v>
          </cell>
          <cell r="I555">
            <v>0</v>
          </cell>
          <cell r="L555">
            <v>3155.94</v>
          </cell>
          <cell r="O555">
            <v>-3155.94</v>
          </cell>
          <cell r="U555">
            <v>-100</v>
          </cell>
        </row>
        <row r="556">
          <cell r="D556">
            <v>95381100</v>
          </cell>
          <cell r="H556" t="str">
            <v>Coop. servicio compensación producción</v>
          </cell>
          <cell r="I556">
            <v>0</v>
          </cell>
          <cell r="L556">
            <v>2702.39</v>
          </cell>
          <cell r="O556">
            <v>-2702.39</v>
          </cell>
          <cell r="U556">
            <v>-100</v>
          </cell>
        </row>
        <row r="557">
          <cell r="D557">
            <v>95381300</v>
          </cell>
          <cell r="H557" t="str">
            <v>subvención practicantes</v>
          </cell>
          <cell r="I557">
            <v>1020</v>
          </cell>
          <cell r="L557">
            <v>0</v>
          </cell>
          <cell r="O557">
            <v>1020</v>
          </cell>
        </row>
        <row r="558">
          <cell r="D558">
            <v>95390900</v>
          </cell>
          <cell r="H558" t="str">
            <v>Servicios diversos - 3ra. Categoría</v>
          </cell>
          <cell r="I558">
            <v>6814.66</v>
          </cell>
          <cell r="L558">
            <v>9913.33</v>
          </cell>
          <cell r="O558">
            <v>-3098.67</v>
          </cell>
          <cell r="U558">
            <v>-31.3</v>
          </cell>
        </row>
        <row r="559">
          <cell r="D559">
            <v>95470100</v>
          </cell>
          <cell r="H559" t="str">
            <v>Impto.Extraordinario de Solidaridad Sue</v>
          </cell>
          <cell r="I559">
            <v>1575.32</v>
          </cell>
          <cell r="L559">
            <v>1530.02</v>
          </cell>
          <cell r="O559">
            <v>45.3</v>
          </cell>
          <cell r="U559">
            <v>3</v>
          </cell>
        </row>
        <row r="560">
          <cell r="D560">
            <v>95470200</v>
          </cell>
          <cell r="H560" t="str">
            <v>Impto.Extraordinario de Solidaridad Sal</v>
          </cell>
          <cell r="I560">
            <v>2491.25</v>
          </cell>
          <cell r="L560">
            <v>1545.07</v>
          </cell>
          <cell r="O560">
            <v>946.18</v>
          </cell>
          <cell r="U560">
            <v>61.2</v>
          </cell>
        </row>
        <row r="561">
          <cell r="D561">
            <v>95470300</v>
          </cell>
          <cell r="H561" t="str">
            <v>Senati sueldos</v>
          </cell>
          <cell r="I561">
            <v>685.58</v>
          </cell>
          <cell r="L561">
            <v>673.21</v>
          </cell>
          <cell r="O561">
            <v>12.37</v>
          </cell>
          <cell r="U561">
            <v>1.8</v>
          </cell>
        </row>
        <row r="562">
          <cell r="D562">
            <v>95470301</v>
          </cell>
          <cell r="H562" t="str">
            <v>Senati Prov.Gratificacion</v>
          </cell>
          <cell r="I562">
            <v>-57.53</v>
          </cell>
          <cell r="L562">
            <v>-80.59</v>
          </cell>
          <cell r="O562">
            <v>23.06</v>
          </cell>
          <cell r="U562">
            <v>28.6</v>
          </cell>
        </row>
        <row r="563">
          <cell r="D563">
            <v>95470400</v>
          </cell>
          <cell r="H563" t="str">
            <v>Senati salarios</v>
          </cell>
          <cell r="I563">
            <v>1087.94</v>
          </cell>
          <cell r="L563">
            <v>671.89</v>
          </cell>
          <cell r="O563">
            <v>416.05</v>
          </cell>
          <cell r="U563">
            <v>61.9</v>
          </cell>
        </row>
        <row r="564">
          <cell r="D564">
            <v>95510900</v>
          </cell>
          <cell r="H564" t="str">
            <v>Seguro transporte terrestre</v>
          </cell>
          <cell r="I564">
            <v>9801.34</v>
          </cell>
          <cell r="L564">
            <v>14037.91</v>
          </cell>
          <cell r="O564">
            <v>-4236.57</v>
          </cell>
          <cell r="U564">
            <v>-30.2</v>
          </cell>
        </row>
        <row r="565">
          <cell r="D565">
            <v>95590500</v>
          </cell>
          <cell r="H565" t="str">
            <v>Refrigerios personal</v>
          </cell>
          <cell r="I565">
            <v>0</v>
          </cell>
          <cell r="L565">
            <v>39.6</v>
          </cell>
          <cell r="O565">
            <v>-39.6</v>
          </cell>
          <cell r="U565">
            <v>-100</v>
          </cell>
        </row>
        <row r="566">
          <cell r="D566">
            <v>95810600</v>
          </cell>
          <cell r="H566" t="str">
            <v>Depreciación unidades de transporte</v>
          </cell>
          <cell r="I566">
            <v>36517.08</v>
          </cell>
          <cell r="L566">
            <v>15894.91</v>
          </cell>
          <cell r="O566">
            <v>20622.169999999998</v>
          </cell>
          <cell r="U566">
            <v>129.69999999999999</v>
          </cell>
        </row>
        <row r="567">
          <cell r="D567">
            <v>95810800</v>
          </cell>
          <cell r="H567" t="str">
            <v>Depreciación muebles y enseres</v>
          </cell>
          <cell r="I567">
            <v>1530.27</v>
          </cell>
          <cell r="L567">
            <v>1504.63</v>
          </cell>
          <cell r="O567">
            <v>25.64</v>
          </cell>
          <cell r="U567">
            <v>1.7</v>
          </cell>
        </row>
        <row r="568">
          <cell r="D568">
            <v>95811300</v>
          </cell>
          <cell r="H568" t="str">
            <v>Depreciación equipos varios</v>
          </cell>
          <cell r="I568">
            <v>10458.48</v>
          </cell>
          <cell r="L568">
            <v>0</v>
          </cell>
          <cell r="O568">
            <v>10458.48</v>
          </cell>
        </row>
        <row r="569">
          <cell r="D569">
            <v>95860100</v>
          </cell>
          <cell r="H569" t="str">
            <v>Indemnizaciones empleados</v>
          </cell>
          <cell r="I569">
            <v>7648.44</v>
          </cell>
          <cell r="L569">
            <v>7611.18</v>
          </cell>
          <cell r="O569">
            <v>37.26</v>
          </cell>
          <cell r="U569">
            <v>0.5</v>
          </cell>
        </row>
        <row r="570">
          <cell r="D570">
            <v>95860200</v>
          </cell>
          <cell r="H570" t="str">
            <v>Indemnizaciones obreros</v>
          </cell>
          <cell r="I570">
            <v>12083.76</v>
          </cell>
          <cell r="L570">
            <v>7505.5</v>
          </cell>
          <cell r="O570">
            <v>4578.26</v>
          </cell>
          <cell r="U570">
            <v>61</v>
          </cell>
        </row>
        <row r="571">
          <cell r="D571">
            <v>95890100</v>
          </cell>
          <cell r="H571" t="str">
            <v>Provisión vacaciones sueldos</v>
          </cell>
          <cell r="I571">
            <v>6186.53</v>
          </cell>
          <cell r="L571">
            <v>6541.76</v>
          </cell>
          <cell r="O571">
            <v>-355.23</v>
          </cell>
          <cell r="U571">
            <v>-5.4</v>
          </cell>
        </row>
        <row r="572">
          <cell r="D572">
            <v>95890200</v>
          </cell>
          <cell r="H572" t="str">
            <v>Provisión vacaciones salarios</v>
          </cell>
          <cell r="I572">
            <v>12168</v>
          </cell>
          <cell r="L572">
            <v>5773</v>
          </cell>
          <cell r="O572">
            <v>6395</v>
          </cell>
          <cell r="U572">
            <v>110.8</v>
          </cell>
        </row>
        <row r="573">
          <cell r="D573">
            <v>95980000</v>
          </cell>
          <cell r="H573" t="str">
            <v>Gastos de dist.ACM</v>
          </cell>
          <cell r="I573">
            <v>0</v>
          </cell>
          <cell r="L573">
            <v>9840</v>
          </cell>
          <cell r="O573">
            <v>-9840</v>
          </cell>
          <cell r="U573">
            <v>-100</v>
          </cell>
        </row>
        <row r="574">
          <cell r="D574" t="str">
            <v>GASTOS DE DISTRIBUCION</v>
          </cell>
          <cell r="I574">
            <v>1295100.08</v>
          </cell>
          <cell r="L574">
            <v>1085330.1299999999</v>
          </cell>
          <cell r="O574">
            <v>209769.95</v>
          </cell>
          <cell r="U574">
            <v>19.3</v>
          </cell>
          <cell r="X574" t="str">
            <v>*6*</v>
          </cell>
        </row>
        <row r="575">
          <cell r="D575" t="str">
            <v>TOTAL GASTOS OPERATIVOS</v>
          </cell>
          <cell r="I575">
            <v>7638414.5899999999</v>
          </cell>
          <cell r="L575">
            <v>7028147.3300000001</v>
          </cell>
          <cell r="O575">
            <v>610267.26</v>
          </cell>
          <cell r="U575">
            <v>8.6999999999999993</v>
          </cell>
          <cell r="X575" t="str">
            <v>*5*</v>
          </cell>
        </row>
        <row r="576">
          <cell r="D576" t="str">
            <v>RESULTADOS DE OPERACION</v>
          </cell>
          <cell r="I576">
            <v>-8607239.4199999999</v>
          </cell>
          <cell r="L576">
            <v>-4767972.4400000004</v>
          </cell>
          <cell r="O576">
            <v>-3839266.98</v>
          </cell>
          <cell r="U576">
            <v>-80.5</v>
          </cell>
          <cell r="X576" t="str">
            <v>*4*</v>
          </cell>
        </row>
        <row r="577">
          <cell r="D577" t="str">
            <v>OTROS INGRESOS Y EGRESOS</v>
          </cell>
        </row>
        <row r="578">
          <cell r="D578">
            <v>77100200</v>
          </cell>
          <cell r="H578" t="str">
            <v>Intereses por préstamos entre compañías</v>
          </cell>
          <cell r="I578">
            <v>-33950.15</v>
          </cell>
          <cell r="L578">
            <v>0</v>
          </cell>
          <cell r="O578">
            <v>-33950.15</v>
          </cell>
        </row>
        <row r="579">
          <cell r="D579">
            <v>77200300</v>
          </cell>
          <cell r="H579" t="str">
            <v>Intereses recibidos de clientes</v>
          </cell>
          <cell r="I579">
            <v>-26762.73</v>
          </cell>
          <cell r="L579">
            <v>-47157.41</v>
          </cell>
          <cell r="O579">
            <v>20394.68</v>
          </cell>
          <cell r="U579">
            <v>43.2</v>
          </cell>
        </row>
        <row r="580">
          <cell r="D580">
            <v>77400100</v>
          </cell>
          <cell r="H580" t="str">
            <v>Intereses sobre depósitos de ahorro</v>
          </cell>
          <cell r="I580">
            <v>-28.89</v>
          </cell>
          <cell r="L580">
            <v>-54.67</v>
          </cell>
          <cell r="O580">
            <v>25.78</v>
          </cell>
          <cell r="U580">
            <v>47.2</v>
          </cell>
        </row>
        <row r="581">
          <cell r="D581">
            <v>77400200</v>
          </cell>
          <cell r="H581" t="str">
            <v>Intereses sobre depósitos a plazo</v>
          </cell>
          <cell r="I581">
            <v>-198.84</v>
          </cell>
          <cell r="L581">
            <v>-2136.13</v>
          </cell>
          <cell r="O581">
            <v>1937.29</v>
          </cell>
          <cell r="U581">
            <v>90.7</v>
          </cell>
        </row>
        <row r="582">
          <cell r="D582">
            <v>77500100</v>
          </cell>
          <cell r="H582" t="str">
            <v>Descuentos obtenidos por pronto pago</v>
          </cell>
          <cell r="I582">
            <v>-8</v>
          </cell>
          <cell r="L582">
            <v>-24.35</v>
          </cell>
          <cell r="O582">
            <v>16.350000000000001</v>
          </cell>
          <cell r="U582">
            <v>67.099999999999994</v>
          </cell>
        </row>
        <row r="583">
          <cell r="D583">
            <v>77800100</v>
          </cell>
          <cell r="H583" t="str">
            <v>Ingresos financieros ajuste corrección</v>
          </cell>
          <cell r="I583">
            <v>0</v>
          </cell>
          <cell r="L583">
            <v>-483.36</v>
          </cell>
          <cell r="O583">
            <v>483.36</v>
          </cell>
          <cell r="U583">
            <v>100</v>
          </cell>
        </row>
        <row r="584">
          <cell r="D584">
            <v>77900100</v>
          </cell>
          <cell r="H584" t="str">
            <v>Otros ingresos financieros</v>
          </cell>
          <cell r="I584">
            <v>-18.16</v>
          </cell>
          <cell r="L584">
            <v>-1522.73</v>
          </cell>
          <cell r="O584">
            <v>1504.57</v>
          </cell>
          <cell r="U584">
            <v>98.8</v>
          </cell>
        </row>
        <row r="585">
          <cell r="D585" t="str">
            <v>INGRESOS FINANCIEROS</v>
          </cell>
          <cell r="I585">
            <v>-60966.77</v>
          </cell>
          <cell r="L585">
            <v>-51378.65</v>
          </cell>
          <cell r="O585">
            <v>-9588.1200000000008</v>
          </cell>
          <cell r="U585">
            <v>-18.7</v>
          </cell>
          <cell r="X585" t="str">
            <v>*5*</v>
          </cell>
        </row>
        <row r="586">
          <cell r="D586">
            <v>97100300</v>
          </cell>
          <cell r="H586" t="str">
            <v>Int.Prest.Intra Cias</v>
          </cell>
          <cell r="I586">
            <v>46719.040000000001</v>
          </cell>
          <cell r="L586">
            <v>298286.03999999998</v>
          </cell>
          <cell r="O586">
            <v>-251567</v>
          </cell>
          <cell r="U586">
            <v>-84.3</v>
          </cell>
        </row>
        <row r="587">
          <cell r="D587">
            <v>97300100</v>
          </cell>
          <cell r="H587" t="str">
            <v>Intereses y comisiones Financieras</v>
          </cell>
          <cell r="I587">
            <v>43671.45</v>
          </cell>
          <cell r="L587">
            <v>0</v>
          </cell>
          <cell r="O587">
            <v>43671.45</v>
          </cell>
        </row>
        <row r="588">
          <cell r="D588">
            <v>97300700</v>
          </cell>
          <cell r="H588" t="str">
            <v>Intereses pagarés M.N.</v>
          </cell>
          <cell r="I588">
            <v>557.69000000000005</v>
          </cell>
          <cell r="L588">
            <v>0</v>
          </cell>
          <cell r="O588">
            <v>557.69000000000005</v>
          </cell>
        </row>
        <row r="589">
          <cell r="D589">
            <v>97300800</v>
          </cell>
          <cell r="H589" t="str">
            <v>Intereses pagarés M.E.</v>
          </cell>
          <cell r="I589">
            <v>2336.64</v>
          </cell>
          <cell r="L589">
            <v>47586.82</v>
          </cell>
          <cell r="O589">
            <v>-45250.18</v>
          </cell>
          <cell r="U589">
            <v>-95.1</v>
          </cell>
        </row>
        <row r="590">
          <cell r="D590">
            <v>97301000</v>
          </cell>
          <cell r="H590" t="str">
            <v>Amtrade  interes por gastos de financia</v>
          </cell>
          <cell r="I590">
            <v>24166.76</v>
          </cell>
          <cell r="L590">
            <v>18150.240000000002</v>
          </cell>
          <cell r="O590">
            <v>6016.52</v>
          </cell>
          <cell r="U590">
            <v>33.1</v>
          </cell>
        </row>
        <row r="591">
          <cell r="D591">
            <v>97301100</v>
          </cell>
          <cell r="H591" t="str">
            <v>Intereses por arrendamiento financiero</v>
          </cell>
          <cell r="I591">
            <v>815349.18</v>
          </cell>
          <cell r="L591">
            <v>1190196.4099999999</v>
          </cell>
          <cell r="O591">
            <v>-374847.23</v>
          </cell>
          <cell r="U591">
            <v>-31.5</v>
          </cell>
        </row>
        <row r="592">
          <cell r="D592">
            <v>97400100</v>
          </cell>
          <cell r="H592" t="str">
            <v>Int.recibidos de clientes</v>
          </cell>
          <cell r="I592">
            <v>149815.66</v>
          </cell>
          <cell r="L592">
            <v>127984.43</v>
          </cell>
          <cell r="O592">
            <v>21831.23</v>
          </cell>
          <cell r="U592">
            <v>17.100000000000001</v>
          </cell>
        </row>
        <row r="593">
          <cell r="D593">
            <v>97700800</v>
          </cell>
          <cell r="H593" t="str">
            <v>Cargas financieras ajuste correcciòn mo</v>
          </cell>
          <cell r="I593">
            <v>0</v>
          </cell>
          <cell r="L593">
            <v>18194.12</v>
          </cell>
          <cell r="O593">
            <v>-18194.12</v>
          </cell>
          <cell r="U593">
            <v>-100</v>
          </cell>
        </row>
        <row r="594">
          <cell r="D594">
            <v>97900200</v>
          </cell>
          <cell r="H594" t="str">
            <v>Gastos bancarios</v>
          </cell>
          <cell r="I594">
            <v>63951.43</v>
          </cell>
          <cell r="L594">
            <v>59074.89</v>
          </cell>
          <cell r="O594">
            <v>4876.54</v>
          </cell>
          <cell r="U594">
            <v>8.3000000000000007</v>
          </cell>
        </row>
        <row r="595">
          <cell r="D595">
            <v>97900300</v>
          </cell>
          <cell r="H595" t="str">
            <v>Otras cargas financieras</v>
          </cell>
          <cell r="I595">
            <v>1297.28</v>
          </cell>
          <cell r="L595">
            <v>3954.3</v>
          </cell>
          <cell r="O595">
            <v>-2657.02</v>
          </cell>
          <cell r="U595">
            <v>-67.2</v>
          </cell>
        </row>
        <row r="596">
          <cell r="D596" t="str">
            <v>GASTOS FINANCIEROS</v>
          </cell>
          <cell r="I596">
            <v>1147865.1299999999</v>
          </cell>
          <cell r="L596">
            <v>1763427.25</v>
          </cell>
          <cell r="O596">
            <v>-615562.12</v>
          </cell>
          <cell r="U596">
            <v>-34.9</v>
          </cell>
          <cell r="X596" t="str">
            <v>*5*</v>
          </cell>
        </row>
        <row r="597">
          <cell r="D597">
            <v>77600200</v>
          </cell>
          <cell r="H597" t="str">
            <v>Diferencia de cambio compras</v>
          </cell>
          <cell r="I597">
            <v>-79695.12</v>
          </cell>
          <cell r="L597">
            <v>-482306.18</v>
          </cell>
          <cell r="O597">
            <v>402611.06</v>
          </cell>
          <cell r="U597">
            <v>83.5</v>
          </cell>
        </row>
        <row r="598">
          <cell r="D598">
            <v>77600301</v>
          </cell>
          <cell r="H598" t="str">
            <v>Diferencia de cambio ventas</v>
          </cell>
          <cell r="I598">
            <v>-248869.44</v>
          </cell>
          <cell r="L598">
            <v>-954013.14</v>
          </cell>
          <cell r="O598">
            <v>705143.7</v>
          </cell>
          <cell r="U598">
            <v>73.900000000000006</v>
          </cell>
        </row>
        <row r="599">
          <cell r="D599">
            <v>77600600</v>
          </cell>
          <cell r="H599" t="str">
            <v>Diferencia de cambio leasing</v>
          </cell>
          <cell r="I599">
            <v>-231133.84</v>
          </cell>
          <cell r="L599">
            <v>-562103.54</v>
          </cell>
          <cell r="O599">
            <v>330969.7</v>
          </cell>
          <cell r="U599">
            <v>58.9</v>
          </cell>
        </row>
        <row r="600">
          <cell r="D600">
            <v>77600700</v>
          </cell>
          <cell r="H600" t="str">
            <v>Diferencia de cambio pagarés</v>
          </cell>
          <cell r="I600">
            <v>-4532.32</v>
          </cell>
          <cell r="L600">
            <v>-200456.18</v>
          </cell>
          <cell r="O600">
            <v>195923.86</v>
          </cell>
          <cell r="U600">
            <v>97.7</v>
          </cell>
        </row>
        <row r="601">
          <cell r="D601">
            <v>77600800</v>
          </cell>
          <cell r="H601" t="str">
            <v>Diferencia de cambio C.T.S.</v>
          </cell>
          <cell r="I601">
            <v>-180.47</v>
          </cell>
          <cell r="L601">
            <v>-310.11</v>
          </cell>
          <cell r="O601">
            <v>129.63999999999999</v>
          </cell>
          <cell r="U601">
            <v>41.8</v>
          </cell>
        </row>
        <row r="602">
          <cell r="D602">
            <v>77600900</v>
          </cell>
          <cell r="H602" t="str">
            <v>Diferencia de cambio Otros</v>
          </cell>
          <cell r="I602">
            <v>-31.34</v>
          </cell>
          <cell r="L602">
            <v>0</v>
          </cell>
          <cell r="O602">
            <v>-31.34</v>
          </cell>
        </row>
        <row r="603">
          <cell r="D603">
            <v>77600901</v>
          </cell>
          <cell r="H603" t="str">
            <v>Diferencia de cambio Otros</v>
          </cell>
          <cell r="I603">
            <v>-49670.11</v>
          </cell>
          <cell r="L603">
            <v>-158842.73000000001</v>
          </cell>
          <cell r="O603">
            <v>109172.62</v>
          </cell>
          <cell r="U603">
            <v>68.7</v>
          </cell>
        </row>
        <row r="604">
          <cell r="D604">
            <v>77600999</v>
          </cell>
          <cell r="H604" t="str">
            <v>Ganancia Diferencia en Cambio Manual</v>
          </cell>
          <cell r="I604">
            <v>-16129.52</v>
          </cell>
          <cell r="L604">
            <v>-110879.77</v>
          </cell>
          <cell r="O604">
            <v>94750.25</v>
          </cell>
          <cell r="U604">
            <v>85.5</v>
          </cell>
        </row>
        <row r="605">
          <cell r="D605">
            <v>77690000</v>
          </cell>
          <cell r="H605" t="str">
            <v>Ganancia Diferencia en Cambio ACM</v>
          </cell>
          <cell r="I605">
            <v>0</v>
          </cell>
          <cell r="L605">
            <v>2468911.65</v>
          </cell>
          <cell r="O605">
            <v>-2468911.65</v>
          </cell>
          <cell r="U605">
            <v>-100</v>
          </cell>
        </row>
        <row r="606">
          <cell r="D606" t="str">
            <v>GANANCIA EN CAMBIO</v>
          </cell>
          <cell r="I606">
            <v>-630242.16</v>
          </cell>
          <cell r="L606">
            <v>0</v>
          </cell>
          <cell r="O606">
            <v>-630242.16</v>
          </cell>
          <cell r="X606" t="str">
            <v>*5*</v>
          </cell>
        </row>
        <row r="607">
          <cell r="D607">
            <v>97600200</v>
          </cell>
          <cell r="H607" t="str">
            <v>Diferencia de cambio compras</v>
          </cell>
          <cell r="I607">
            <v>69233.62</v>
          </cell>
          <cell r="L607">
            <v>354469.3</v>
          </cell>
          <cell r="O607">
            <v>-285235.68</v>
          </cell>
          <cell r="U607">
            <v>-80.5</v>
          </cell>
        </row>
        <row r="608">
          <cell r="D608">
            <v>97600300</v>
          </cell>
          <cell r="H608" t="str">
            <v>Diferencia de cambio ventas</v>
          </cell>
          <cell r="I608">
            <v>382344.5</v>
          </cell>
          <cell r="L608">
            <v>697776.16</v>
          </cell>
          <cell r="O608">
            <v>-315431.65999999997</v>
          </cell>
          <cell r="U608">
            <v>-45.2</v>
          </cell>
        </row>
        <row r="609">
          <cell r="D609">
            <v>97600600</v>
          </cell>
          <cell r="H609" t="str">
            <v>Diferencia de cambio leasing</v>
          </cell>
          <cell r="I609">
            <v>110708.96</v>
          </cell>
          <cell r="L609">
            <v>847623.25</v>
          </cell>
          <cell r="O609">
            <v>-736914.29</v>
          </cell>
          <cell r="U609">
            <v>-86.9</v>
          </cell>
        </row>
        <row r="610">
          <cell r="D610">
            <v>97600700</v>
          </cell>
          <cell r="H610" t="str">
            <v>Diferencia de cambio pagarés</v>
          </cell>
          <cell r="I610">
            <v>0</v>
          </cell>
          <cell r="L610">
            <v>254802.61</v>
          </cell>
          <cell r="O610">
            <v>-254802.61</v>
          </cell>
          <cell r="U610">
            <v>-100</v>
          </cell>
        </row>
        <row r="611">
          <cell r="D611">
            <v>97600800</v>
          </cell>
          <cell r="H611" t="str">
            <v>Diferencia de cambio C.T.S.</v>
          </cell>
          <cell r="I611">
            <v>91.11</v>
          </cell>
          <cell r="L611">
            <v>438.01</v>
          </cell>
          <cell r="O611">
            <v>-346.9</v>
          </cell>
          <cell r="U611">
            <v>-79.2</v>
          </cell>
        </row>
        <row r="612">
          <cell r="D612">
            <v>97600900</v>
          </cell>
          <cell r="H612" t="str">
            <v>Diferencia de cambio otros</v>
          </cell>
          <cell r="I612">
            <v>40725.1</v>
          </cell>
          <cell r="L612">
            <v>321264.40000000002</v>
          </cell>
          <cell r="O612">
            <v>-280539.3</v>
          </cell>
          <cell r="U612">
            <v>-87.3</v>
          </cell>
        </row>
        <row r="613">
          <cell r="D613">
            <v>97600999</v>
          </cell>
          <cell r="H613" t="str">
            <v>Pérdida Diferencia en Cambio Manual</v>
          </cell>
          <cell r="I613">
            <v>53063.83</v>
          </cell>
          <cell r="L613">
            <v>77150.100000000006</v>
          </cell>
          <cell r="O613">
            <v>-24086.27</v>
          </cell>
          <cell r="U613">
            <v>-31.2</v>
          </cell>
        </row>
        <row r="614">
          <cell r="D614">
            <v>97690000</v>
          </cell>
          <cell r="H614" t="str">
            <v>Diferencia de cambio ajuste por correcc</v>
          </cell>
          <cell r="I614">
            <v>0</v>
          </cell>
          <cell r="L614">
            <v>-2553523.83</v>
          </cell>
          <cell r="O614">
            <v>2553523.83</v>
          </cell>
          <cell r="U614">
            <v>100</v>
          </cell>
        </row>
        <row r="615">
          <cell r="D615" t="str">
            <v>PERDIDA EN CAMBIO</v>
          </cell>
          <cell r="I615">
            <v>656167.12</v>
          </cell>
          <cell r="L615">
            <v>0</v>
          </cell>
          <cell r="O615">
            <v>656167.12</v>
          </cell>
          <cell r="X615" t="str">
            <v>*5*</v>
          </cell>
        </row>
        <row r="616">
          <cell r="D616">
            <v>73100100</v>
          </cell>
          <cell r="H616" t="str">
            <v>Descuentos, rebajas y bonificaciones so</v>
          </cell>
          <cell r="I616">
            <v>-2444.73</v>
          </cell>
          <cell r="L616">
            <v>0</v>
          </cell>
          <cell r="O616">
            <v>-2444.73</v>
          </cell>
        </row>
        <row r="617">
          <cell r="D617">
            <v>75700200</v>
          </cell>
          <cell r="H617" t="str">
            <v>Venta de chatarra</v>
          </cell>
          <cell r="I617">
            <v>-6936.65</v>
          </cell>
          <cell r="L617">
            <v>0</v>
          </cell>
          <cell r="O617">
            <v>-6936.65</v>
          </cell>
        </row>
        <row r="618">
          <cell r="D618">
            <v>75700600</v>
          </cell>
          <cell r="H618" t="str">
            <v>Ventas  varias.</v>
          </cell>
          <cell r="I618">
            <v>-144239.9</v>
          </cell>
          <cell r="L618">
            <v>-227088.79</v>
          </cell>
          <cell r="O618">
            <v>82848.89</v>
          </cell>
          <cell r="U618">
            <v>36.5</v>
          </cell>
        </row>
        <row r="619">
          <cell r="D619">
            <v>75702000</v>
          </cell>
          <cell r="H619" t="str">
            <v>Ventas varias - Intra Cías</v>
          </cell>
          <cell r="I619">
            <v>-3737.25</v>
          </cell>
          <cell r="L619">
            <v>-847.46</v>
          </cell>
          <cell r="O619">
            <v>-2889.79</v>
          </cell>
          <cell r="U619">
            <v>-341</v>
          </cell>
        </row>
        <row r="620">
          <cell r="D620">
            <v>75900200</v>
          </cell>
          <cell r="H620" t="str">
            <v>Diferencia de cobranza</v>
          </cell>
          <cell r="I620">
            <v>-123.54</v>
          </cell>
          <cell r="L620">
            <v>-4878.34</v>
          </cell>
          <cell r="O620">
            <v>4754.8</v>
          </cell>
          <cell r="U620">
            <v>97.5</v>
          </cell>
        </row>
        <row r="621">
          <cell r="D621">
            <v>75900600</v>
          </cell>
          <cell r="H621" t="str">
            <v>Diversos.</v>
          </cell>
          <cell r="I621">
            <v>-4314.79</v>
          </cell>
          <cell r="L621">
            <v>-17993.62</v>
          </cell>
          <cell r="O621">
            <v>13678.83</v>
          </cell>
          <cell r="U621">
            <v>76</v>
          </cell>
        </row>
        <row r="622">
          <cell r="D622">
            <v>75900601</v>
          </cell>
          <cell r="H622" t="str">
            <v>Ingresos diversos ajuste lientes menor</v>
          </cell>
          <cell r="I622">
            <v>-2246.91</v>
          </cell>
          <cell r="L622">
            <v>-272.91000000000003</v>
          </cell>
          <cell r="O622">
            <v>-1974</v>
          </cell>
          <cell r="U622">
            <v>-723.3</v>
          </cell>
        </row>
        <row r="623">
          <cell r="D623">
            <v>75900800</v>
          </cell>
          <cell r="H623" t="str">
            <v>Ingresos diversos Ajuste correción mone</v>
          </cell>
          <cell r="I623">
            <v>0</v>
          </cell>
          <cell r="L623">
            <v>-191.82</v>
          </cell>
          <cell r="O623">
            <v>191.82</v>
          </cell>
          <cell r="U623">
            <v>100</v>
          </cell>
        </row>
        <row r="624">
          <cell r="D624">
            <v>76200100</v>
          </cell>
          <cell r="H624" t="str">
            <v>Terrenos</v>
          </cell>
          <cell r="I624">
            <v>0</v>
          </cell>
          <cell r="L624">
            <v>-1605217.57</v>
          </cell>
          <cell r="O624">
            <v>1605217.57</v>
          </cell>
          <cell r="U624">
            <v>100</v>
          </cell>
        </row>
        <row r="625">
          <cell r="D625">
            <v>76400100</v>
          </cell>
          <cell r="H625" t="str">
            <v xml:space="preserve"> Recuperación de castigos en cuentas in</v>
          </cell>
          <cell r="I625">
            <v>0</v>
          </cell>
          <cell r="L625">
            <v>-3575.18</v>
          </cell>
          <cell r="O625">
            <v>3575.18</v>
          </cell>
          <cell r="U625">
            <v>100</v>
          </cell>
        </row>
        <row r="626">
          <cell r="D626">
            <v>76500100</v>
          </cell>
          <cell r="H626" t="str">
            <v>Devolución de provisiones de ejercicios</v>
          </cell>
          <cell r="I626">
            <v>-149664.91</v>
          </cell>
          <cell r="L626">
            <v>-2591.09</v>
          </cell>
          <cell r="O626">
            <v>-147073.82</v>
          </cell>
          <cell r="U626">
            <v>-5676.1</v>
          </cell>
        </row>
        <row r="627">
          <cell r="D627">
            <v>76700100</v>
          </cell>
          <cell r="H627" t="str">
            <v>Ingresos excepcionales ajuste correción</v>
          </cell>
          <cell r="I627">
            <v>0</v>
          </cell>
          <cell r="L627">
            <v>-1464.09</v>
          </cell>
          <cell r="O627">
            <v>1464.09</v>
          </cell>
          <cell r="U627">
            <v>100</v>
          </cell>
        </row>
        <row r="628">
          <cell r="D628">
            <v>76800100</v>
          </cell>
          <cell r="H628" t="str">
            <v>Ingresos extraordinarios</v>
          </cell>
          <cell r="I628">
            <v>-859.47</v>
          </cell>
          <cell r="L628">
            <v>-30519.64</v>
          </cell>
          <cell r="O628">
            <v>29660.17</v>
          </cell>
          <cell r="U628">
            <v>97.2</v>
          </cell>
        </row>
        <row r="629">
          <cell r="D629">
            <v>76900100</v>
          </cell>
          <cell r="H629" t="str">
            <v>Otros ingresos excepcionales</v>
          </cell>
          <cell r="I629">
            <v>-29057.03</v>
          </cell>
          <cell r="L629">
            <v>-274519.62</v>
          </cell>
          <cell r="O629">
            <v>245462.59</v>
          </cell>
          <cell r="U629">
            <v>89.4</v>
          </cell>
        </row>
        <row r="630">
          <cell r="D630" t="str">
            <v>OTROS INGRESOS</v>
          </cell>
          <cell r="I630">
            <v>-343625.18</v>
          </cell>
          <cell r="L630">
            <v>-2169160.13</v>
          </cell>
          <cell r="O630">
            <v>1825534.95</v>
          </cell>
          <cell r="U630">
            <v>84.2</v>
          </cell>
          <cell r="X630" t="str">
            <v>*5*</v>
          </cell>
        </row>
        <row r="632">
          <cell r="D632">
            <v>66200100</v>
          </cell>
          <cell r="H632" t="str">
            <v>Terrenos</v>
          </cell>
          <cell r="I632">
            <v>0</v>
          </cell>
          <cell r="L632">
            <v>1340671.77</v>
          </cell>
          <cell r="O632">
            <v>-1340671.77</v>
          </cell>
          <cell r="U632">
            <v>-100</v>
          </cell>
        </row>
        <row r="633">
          <cell r="D633">
            <v>66400100</v>
          </cell>
          <cell r="H633" t="str">
            <v>Impuestos atrazados y/o adicionales</v>
          </cell>
          <cell r="I633">
            <v>2462.16</v>
          </cell>
          <cell r="L633">
            <v>0</v>
          </cell>
          <cell r="O633">
            <v>2462.16</v>
          </cell>
        </row>
        <row r="634">
          <cell r="D634">
            <v>66500100</v>
          </cell>
          <cell r="H634" t="str">
            <v>Gastos años anteriores</v>
          </cell>
          <cell r="I634">
            <v>23736.7</v>
          </cell>
          <cell r="L634">
            <v>9652.36</v>
          </cell>
          <cell r="O634">
            <v>14084.34</v>
          </cell>
          <cell r="U634">
            <v>145.9</v>
          </cell>
        </row>
        <row r="635">
          <cell r="D635">
            <v>66500200</v>
          </cell>
          <cell r="H635" t="str">
            <v>Gastos años anteriores-adiciones tribut</v>
          </cell>
          <cell r="I635">
            <v>3525.34</v>
          </cell>
          <cell r="L635">
            <v>450.6</v>
          </cell>
          <cell r="O635">
            <v>3074.74</v>
          </cell>
          <cell r="U635">
            <v>682.4</v>
          </cell>
        </row>
        <row r="636">
          <cell r="D636">
            <v>66600100</v>
          </cell>
          <cell r="H636" t="str">
            <v>Sanciones administrativas</v>
          </cell>
          <cell r="I636">
            <v>3204.23</v>
          </cell>
          <cell r="L636">
            <v>985.06</v>
          </cell>
          <cell r="O636">
            <v>2219.17</v>
          </cell>
          <cell r="U636">
            <v>225.3</v>
          </cell>
        </row>
        <row r="637">
          <cell r="D637">
            <v>66800100</v>
          </cell>
          <cell r="H637" t="str">
            <v>Gastos Extraordinarios</v>
          </cell>
          <cell r="I637">
            <v>331663.8</v>
          </cell>
          <cell r="L637">
            <v>60047.17</v>
          </cell>
          <cell r="O637">
            <v>271616.63</v>
          </cell>
          <cell r="U637">
            <v>452.3</v>
          </cell>
        </row>
        <row r="638">
          <cell r="D638">
            <v>66900100</v>
          </cell>
          <cell r="H638" t="str">
            <v>Otras cargas excepcionales</v>
          </cell>
          <cell r="I638">
            <v>2618.81</v>
          </cell>
          <cell r="L638">
            <v>180667.27</v>
          </cell>
          <cell r="O638">
            <v>-178048.46</v>
          </cell>
          <cell r="U638">
            <v>-98.6</v>
          </cell>
        </row>
        <row r="639">
          <cell r="D639">
            <v>66900101</v>
          </cell>
          <cell r="H639" t="str">
            <v>cargas excepcionales ajuste menor a S/3</v>
          </cell>
          <cell r="I639">
            <v>363.28</v>
          </cell>
          <cell r="L639">
            <v>303.55</v>
          </cell>
          <cell r="O639">
            <v>59.73</v>
          </cell>
          <cell r="U639">
            <v>19.7</v>
          </cell>
        </row>
        <row r="640">
          <cell r="D640">
            <v>66900200</v>
          </cell>
          <cell r="H640" t="str">
            <v>Costo de venta excepcionales</v>
          </cell>
          <cell r="I640">
            <v>127323.3</v>
          </cell>
          <cell r="L640">
            <v>217452.62</v>
          </cell>
          <cell r="O640">
            <v>-90129.32</v>
          </cell>
          <cell r="U640">
            <v>-41.4</v>
          </cell>
        </row>
        <row r="641">
          <cell r="D641">
            <v>66900300</v>
          </cell>
          <cell r="H641" t="str">
            <v>Pérdida  en reclamos</v>
          </cell>
          <cell r="I641">
            <v>3428.07</v>
          </cell>
          <cell r="L641">
            <v>45899.37</v>
          </cell>
          <cell r="O641">
            <v>-42471.3</v>
          </cell>
          <cell r="U641">
            <v>-92.5</v>
          </cell>
        </row>
        <row r="642">
          <cell r="D642">
            <v>66900600</v>
          </cell>
          <cell r="H642" t="str">
            <v>Gastos diversos Leasback</v>
          </cell>
          <cell r="I642">
            <v>736910.4</v>
          </cell>
          <cell r="L642">
            <v>675151.32</v>
          </cell>
          <cell r="O642">
            <v>61759.08</v>
          </cell>
          <cell r="U642">
            <v>9.1</v>
          </cell>
        </row>
        <row r="643">
          <cell r="D643">
            <v>66980000</v>
          </cell>
          <cell r="H643" t="str">
            <v>Cargas excepcionales ajuste por correcc</v>
          </cell>
          <cell r="I643">
            <v>0</v>
          </cell>
          <cell r="L643">
            <v>7118.68</v>
          </cell>
          <cell r="O643">
            <v>-7118.68</v>
          </cell>
          <cell r="U643">
            <v>-100</v>
          </cell>
        </row>
        <row r="644">
          <cell r="D644">
            <v>66</v>
          </cell>
          <cell r="I644">
            <v>1235236.0900000001</v>
          </cell>
          <cell r="L644">
            <v>2538399.7700000005</v>
          </cell>
        </row>
        <row r="646">
          <cell r="D646">
            <v>98100000</v>
          </cell>
          <cell r="H646" t="str">
            <v>Gastos por planta parada</v>
          </cell>
          <cell r="I646">
            <v>801972.98</v>
          </cell>
          <cell r="L646">
            <v>1734780.2</v>
          </cell>
          <cell r="O646">
            <v>-932807.22</v>
          </cell>
          <cell r="U646">
            <v>-53.8</v>
          </cell>
        </row>
        <row r="647">
          <cell r="D647">
            <v>98800000</v>
          </cell>
          <cell r="H647" t="str">
            <v>Gastos por planta parada A.C.M.</v>
          </cell>
          <cell r="I647">
            <v>0</v>
          </cell>
          <cell r="L647">
            <v>17646.330000000002</v>
          </cell>
          <cell r="O647">
            <v>-17646.330000000002</v>
          </cell>
          <cell r="U647">
            <v>-100</v>
          </cell>
        </row>
        <row r="648">
          <cell r="D648" t="str">
            <v>OTROS EGRESOS</v>
          </cell>
          <cell r="I648">
            <v>2037209.07</v>
          </cell>
          <cell r="L648">
            <v>4290826.3</v>
          </cell>
          <cell r="O648">
            <v>-2253617.23</v>
          </cell>
          <cell r="U648">
            <v>-52.5</v>
          </cell>
          <cell r="X648" t="str">
            <v>*5*</v>
          </cell>
        </row>
        <row r="649">
          <cell r="D649">
            <v>89800100</v>
          </cell>
          <cell r="H649" t="str">
            <v>Resultado por exposición a la inflación</v>
          </cell>
          <cell r="I649">
            <v>0</v>
          </cell>
          <cell r="L649">
            <v>5721.43</v>
          </cell>
          <cell r="O649">
            <v>-5721.43</v>
          </cell>
          <cell r="U649">
            <v>-100</v>
          </cell>
        </row>
        <row r="650">
          <cell r="D650" t="str">
            <v>RESULTADOS POR EXPOSICION A LA INFLACION</v>
          </cell>
          <cell r="I650">
            <v>0</v>
          </cell>
          <cell r="L650">
            <v>5721.43</v>
          </cell>
          <cell r="O650">
            <v>-5721.43</v>
          </cell>
          <cell r="U650">
            <v>-100</v>
          </cell>
          <cell r="X650" t="str">
            <v>*5*</v>
          </cell>
        </row>
        <row r="651">
          <cell r="D651" t="str">
            <v>TOTAL OTROS INGRESOS Y EGRESOS</v>
          </cell>
          <cell r="I651">
            <v>2806407.21</v>
          </cell>
          <cell r="L651">
            <v>3839436.2</v>
          </cell>
          <cell r="O651">
            <v>-1033028.99</v>
          </cell>
          <cell r="U651">
            <v>-26.9</v>
          </cell>
          <cell r="X651" t="str">
            <v>*4*</v>
          </cell>
        </row>
        <row r="652">
          <cell r="D652" t="str">
            <v>UTILIDAD ANTES DE PARTICIPACIONES E IMPUESTOS</v>
          </cell>
          <cell r="I652">
            <v>-5800832.21</v>
          </cell>
          <cell r="L652">
            <v>-928536.24</v>
          </cell>
          <cell r="O652">
            <v>-4872295.97</v>
          </cell>
          <cell r="U652">
            <v>-524.70000000000005</v>
          </cell>
          <cell r="X652" t="str">
            <v>*3*</v>
          </cell>
        </row>
        <row r="653">
          <cell r="I653">
            <v>-5800832.21</v>
          </cell>
          <cell r="L653">
            <v>-928536.24</v>
          </cell>
          <cell r="O653">
            <v>-4872295.97</v>
          </cell>
          <cell r="U653">
            <v>-524.70000000000005</v>
          </cell>
          <cell r="X653" t="str">
            <v>*3*</v>
          </cell>
        </row>
        <row r="654">
          <cell r="D654">
            <v>86100100</v>
          </cell>
          <cell r="H654" t="str">
            <v>Participación de los trabajadores</v>
          </cell>
          <cell r="I654">
            <v>181000</v>
          </cell>
          <cell r="L654">
            <v>42854</v>
          </cell>
          <cell r="O654">
            <v>138146</v>
          </cell>
          <cell r="U654">
            <v>322.39999999999998</v>
          </cell>
        </row>
        <row r="655">
          <cell r="D655" t="str">
            <v>PARTICIPACIONES Y DEDUCCIONES</v>
          </cell>
          <cell r="I655">
            <v>181000</v>
          </cell>
          <cell r="L655">
            <v>42854</v>
          </cell>
          <cell r="O655">
            <v>138146</v>
          </cell>
          <cell r="U655">
            <v>322.39999999999998</v>
          </cell>
          <cell r="X655" t="str">
            <v>*3*</v>
          </cell>
        </row>
        <row r="657">
          <cell r="D657">
            <v>88000100</v>
          </cell>
          <cell r="H657" t="str">
            <v>Impuesto a la renta</v>
          </cell>
          <cell r="I657">
            <v>440000</v>
          </cell>
          <cell r="L657">
            <v>104134</v>
          </cell>
          <cell r="O657">
            <v>335866</v>
          </cell>
          <cell r="U657">
            <v>322.5</v>
          </cell>
        </row>
        <row r="658">
          <cell r="D658" t="str">
            <v>IMPUESTO A LA RENTA</v>
          </cell>
          <cell r="I658">
            <v>440000</v>
          </cell>
          <cell r="L658">
            <v>104134</v>
          </cell>
          <cell r="O658">
            <v>335866</v>
          </cell>
          <cell r="U658">
            <v>322.5</v>
          </cell>
          <cell r="X658" t="str">
            <v>*3*</v>
          </cell>
        </row>
        <row r="660">
          <cell r="D660">
            <v>88000200</v>
          </cell>
          <cell r="H660" t="str">
            <v>Impuesto a la renta diferido</v>
          </cell>
          <cell r="I660">
            <v>1468000</v>
          </cell>
          <cell r="L660">
            <v>918063</v>
          </cell>
          <cell r="O660">
            <v>549937</v>
          </cell>
          <cell r="U660">
            <v>59.9</v>
          </cell>
        </row>
        <row r="661">
          <cell r="D661" t="str">
            <v>IMPUESTO A LA RENTA DIFERIDO</v>
          </cell>
          <cell r="I661">
            <v>1468000</v>
          </cell>
          <cell r="L661">
            <v>918063</v>
          </cell>
          <cell r="O661">
            <v>549937</v>
          </cell>
          <cell r="U661">
            <v>59.9</v>
          </cell>
          <cell r="X661" t="str">
            <v>*3*</v>
          </cell>
        </row>
        <row r="663">
          <cell r="D663" t="str">
            <v>UTILIDAD NETA</v>
          </cell>
          <cell r="I663">
            <v>-3711832.21</v>
          </cell>
          <cell r="L663">
            <v>136514.76</v>
          </cell>
          <cell r="O663">
            <v>-3848346.97</v>
          </cell>
          <cell r="U663">
            <v>-2819</v>
          </cell>
          <cell r="X663" t="str">
            <v>*2*</v>
          </cell>
        </row>
        <row r="665">
          <cell r="I665">
            <v>-3711832.21</v>
          </cell>
          <cell r="L665">
            <v>136514.76</v>
          </cell>
          <cell r="O665">
            <v>-3848346.97</v>
          </cell>
          <cell r="U665">
            <v>-2819</v>
          </cell>
          <cell r="X665" t="str">
            <v>*1*</v>
          </cell>
        </row>
        <row r="667">
          <cell r="G667" t="str">
            <v xml:space="preserve">                      ESTADOS FINANCIEROS GRUPO GLORIA</v>
          </cell>
          <cell r="M667" t="str">
            <v>Hora</v>
          </cell>
          <cell r="P667">
            <v>0.3692361111111111</v>
          </cell>
          <cell r="T667" t="str">
            <v>Fecha</v>
          </cell>
          <cell r="V667" t="str">
            <v>23.01.2004</v>
          </cell>
        </row>
        <row r="668">
          <cell r="M668" t="str">
            <v>RFBILA00</v>
          </cell>
          <cell r="Q668" t="str">
            <v>/</v>
          </cell>
          <cell r="R668" t="str">
            <v>ANUÑEZ</v>
          </cell>
          <cell r="T668" t="str">
            <v>Pág.</v>
          </cell>
          <cell r="W668">
            <v>4</v>
          </cell>
        </row>
        <row r="670">
          <cell r="E670">
            <v>15</v>
          </cell>
          <cell r="F670" t="str">
            <v>División</v>
          </cell>
          <cell r="M670" t="str">
            <v>Imptes en</v>
          </cell>
          <cell r="S670" t="str">
            <v>PEN</v>
          </cell>
        </row>
        <row r="672">
          <cell r="D672" t="str">
            <v>Textos............................................</v>
          </cell>
          <cell r="K672" t="str">
            <v>..Comp. periodos</v>
          </cell>
          <cell r="O672" t="str">
            <v>.......absolutos</v>
          </cell>
          <cell r="U672" t="str">
            <v>...Rel</v>
          </cell>
          <cell r="X672" t="str">
            <v xml:space="preserve"> Tot.</v>
          </cell>
        </row>
        <row r="673">
          <cell r="D673" t="str">
            <v>..................................................</v>
          </cell>
          <cell r="K673" t="str">
            <v>(01.2002-16.2002)</v>
          </cell>
          <cell r="O673" t="str">
            <v>.....Desviación</v>
          </cell>
          <cell r="U673" t="str">
            <v>...Dsv</v>
          </cell>
          <cell r="X673" t="str">
            <v>Etapa</v>
          </cell>
        </row>
        <row r="675">
          <cell r="D675">
            <v>60100000</v>
          </cell>
          <cell r="H675" t="str">
            <v>Mercaderías nacionales</v>
          </cell>
          <cell r="I675">
            <v>25551.18</v>
          </cell>
          <cell r="L675">
            <v>64934.39</v>
          </cell>
          <cell r="O675">
            <v>-39383.21</v>
          </cell>
          <cell r="U675">
            <v>-60.7</v>
          </cell>
        </row>
        <row r="676">
          <cell r="D676">
            <v>60400000</v>
          </cell>
          <cell r="H676" t="str">
            <v>Materias primas y auxiliares nacionales</v>
          </cell>
          <cell r="I676">
            <v>15138577.73</v>
          </cell>
          <cell r="L676">
            <v>14705174.890000001</v>
          </cell>
          <cell r="O676">
            <v>433402.84</v>
          </cell>
          <cell r="U676">
            <v>2.9</v>
          </cell>
        </row>
        <row r="677">
          <cell r="D677">
            <v>60500000</v>
          </cell>
          <cell r="H677" t="str">
            <v>Envases y embalajes nacionales</v>
          </cell>
          <cell r="I677">
            <v>680081.11</v>
          </cell>
          <cell r="L677">
            <v>583582.73</v>
          </cell>
          <cell r="O677">
            <v>96498.38</v>
          </cell>
          <cell r="U677">
            <v>16.5</v>
          </cell>
        </row>
        <row r="678">
          <cell r="D678">
            <v>60600000</v>
          </cell>
          <cell r="H678" t="str">
            <v>Suministros diversos nacionales</v>
          </cell>
          <cell r="I678">
            <v>6137891.8799999999</v>
          </cell>
          <cell r="L678">
            <v>6914496.7800000003</v>
          </cell>
          <cell r="O678">
            <v>-776604.9</v>
          </cell>
          <cell r="U678">
            <v>-11.2</v>
          </cell>
        </row>
        <row r="679">
          <cell r="D679">
            <v>60920100</v>
          </cell>
          <cell r="H679" t="str">
            <v>Gtos.vinc.compras materias primas</v>
          </cell>
          <cell r="I679">
            <v>1220732.6599999999</v>
          </cell>
          <cell r="L679">
            <v>779926.25</v>
          </cell>
          <cell r="O679">
            <v>440806.41</v>
          </cell>
          <cell r="U679">
            <v>56.5</v>
          </cell>
        </row>
        <row r="680">
          <cell r="D680">
            <v>60940100</v>
          </cell>
          <cell r="H680" t="str">
            <v>Gtos.vinc.compras envases embalajes</v>
          </cell>
          <cell r="I680">
            <v>83855.820000000007</v>
          </cell>
          <cell r="L680">
            <v>52883.23</v>
          </cell>
          <cell r="O680">
            <v>30972.59</v>
          </cell>
          <cell r="U680">
            <v>58.6</v>
          </cell>
        </row>
        <row r="681">
          <cell r="D681">
            <v>60960100</v>
          </cell>
          <cell r="H681" t="str">
            <v>Gtos.vinc.compras suministros diversos</v>
          </cell>
          <cell r="I681">
            <v>319163.38</v>
          </cell>
          <cell r="L681">
            <v>425582.2</v>
          </cell>
          <cell r="O681">
            <v>-106418.82</v>
          </cell>
          <cell r="U681">
            <v>-25</v>
          </cell>
        </row>
        <row r="682">
          <cell r="D682">
            <v>61100000</v>
          </cell>
          <cell r="H682" t="str">
            <v>Mercaderias</v>
          </cell>
          <cell r="I682">
            <v>-25551.18</v>
          </cell>
          <cell r="L682">
            <v>-64934.39</v>
          </cell>
          <cell r="O682">
            <v>39383.21</v>
          </cell>
          <cell r="U682">
            <v>60.7</v>
          </cell>
        </row>
        <row r="683">
          <cell r="D683">
            <v>61400000</v>
          </cell>
          <cell r="H683" t="str">
            <v>Materias primas y auxiliares</v>
          </cell>
          <cell r="I683">
            <v>-16359310.390000001</v>
          </cell>
          <cell r="L683">
            <v>-15485101.140000001</v>
          </cell>
          <cell r="O683">
            <v>-874209.25</v>
          </cell>
          <cell r="U683">
            <v>-5.6</v>
          </cell>
        </row>
        <row r="684">
          <cell r="D684">
            <v>61500000</v>
          </cell>
          <cell r="H684" t="str">
            <v>Envases y embalajes</v>
          </cell>
          <cell r="I684">
            <v>-763936.93</v>
          </cell>
          <cell r="L684">
            <v>-636465.96</v>
          </cell>
          <cell r="O684">
            <v>-127470.97</v>
          </cell>
          <cell r="U684">
            <v>-20</v>
          </cell>
        </row>
        <row r="685">
          <cell r="D685">
            <v>61600000</v>
          </cell>
          <cell r="H685" t="str">
            <v>Suministros diversos</v>
          </cell>
          <cell r="I685">
            <v>-6457055.2599999998</v>
          </cell>
          <cell r="L685">
            <v>-7340078.9800000004</v>
          </cell>
          <cell r="O685">
            <v>883023.72</v>
          </cell>
          <cell r="U685">
            <v>12</v>
          </cell>
        </row>
        <row r="686">
          <cell r="D686">
            <v>71100100</v>
          </cell>
          <cell r="H686" t="str">
            <v>Variación productos terminados</v>
          </cell>
          <cell r="I686">
            <v>-73155546.579999998</v>
          </cell>
          <cell r="L686">
            <v>-72215123.670000002</v>
          </cell>
          <cell r="O686">
            <v>-940422.91</v>
          </cell>
          <cell r="U686">
            <v>-1.3</v>
          </cell>
        </row>
        <row r="687">
          <cell r="D687">
            <v>71200100</v>
          </cell>
          <cell r="H687" t="str">
            <v>Variación  subproductos.</v>
          </cell>
          <cell r="I687">
            <v>-1350490.88</v>
          </cell>
          <cell r="L687">
            <v>-2341299.41</v>
          </cell>
          <cell r="O687">
            <v>990808.53</v>
          </cell>
          <cell r="U687">
            <v>42.3</v>
          </cell>
        </row>
        <row r="688">
          <cell r="D688">
            <v>71300101</v>
          </cell>
          <cell r="H688" t="str">
            <v>Variación de productos en proceso.wip</v>
          </cell>
          <cell r="I688">
            <v>-54713.919999999998</v>
          </cell>
          <cell r="L688">
            <v>-56952.61</v>
          </cell>
          <cell r="O688">
            <v>2238.69</v>
          </cell>
          <cell r="U688">
            <v>3.9</v>
          </cell>
        </row>
        <row r="689">
          <cell r="D689">
            <v>71400100</v>
          </cell>
          <cell r="H689" t="str">
            <v>Variación productos Semielaborados</v>
          </cell>
          <cell r="I689">
            <v>-25243577.010000002</v>
          </cell>
          <cell r="L689">
            <v>-28872639.789999999</v>
          </cell>
          <cell r="O689">
            <v>3629062.78</v>
          </cell>
          <cell r="U689">
            <v>12.6</v>
          </cell>
        </row>
        <row r="690">
          <cell r="D690">
            <v>90120000</v>
          </cell>
          <cell r="H690" t="str">
            <v>Reproceso de Productos Terminados</v>
          </cell>
          <cell r="I690">
            <v>30586174.760000002</v>
          </cell>
          <cell r="L690">
            <v>25811063.559999999</v>
          </cell>
          <cell r="O690">
            <v>4775111.2</v>
          </cell>
          <cell r="U690">
            <v>18.5</v>
          </cell>
        </row>
        <row r="691">
          <cell r="D691">
            <v>90130000</v>
          </cell>
          <cell r="H691" t="str">
            <v>Productos Semielaborados</v>
          </cell>
          <cell r="I691">
            <v>25243577.010000002</v>
          </cell>
          <cell r="L691">
            <v>28872639.789999999</v>
          </cell>
          <cell r="O691">
            <v>-3629062.78</v>
          </cell>
          <cell r="U691">
            <v>-12.6</v>
          </cell>
        </row>
        <row r="692">
          <cell r="D692">
            <v>90140000</v>
          </cell>
          <cell r="H692" t="str">
            <v>Materias Primas</v>
          </cell>
          <cell r="I692">
            <v>12376621.720000001</v>
          </cell>
          <cell r="L692">
            <v>16552035.689999999</v>
          </cell>
          <cell r="O692">
            <v>-4175413.97</v>
          </cell>
          <cell r="U692">
            <v>-25.2</v>
          </cell>
        </row>
        <row r="693">
          <cell r="D693">
            <v>90150000</v>
          </cell>
          <cell r="H693" t="str">
            <v>Envases y Embalajes</v>
          </cell>
          <cell r="I693">
            <v>203242.58</v>
          </cell>
          <cell r="L693">
            <v>257495.23</v>
          </cell>
          <cell r="O693">
            <v>-54252.65</v>
          </cell>
          <cell r="U693">
            <v>-21.1</v>
          </cell>
        </row>
        <row r="694">
          <cell r="D694">
            <v>90160000</v>
          </cell>
          <cell r="H694" t="str">
            <v>Suministros Diversos</v>
          </cell>
          <cell r="I694">
            <v>298.66000000000003</v>
          </cell>
          <cell r="L694">
            <v>9324.7999999999993</v>
          </cell>
          <cell r="O694">
            <v>-9026.14</v>
          </cell>
          <cell r="U694">
            <v>-96.8</v>
          </cell>
        </row>
        <row r="695">
          <cell r="D695">
            <v>90210100</v>
          </cell>
          <cell r="H695" t="str">
            <v>Sueldos remuneraciòn bàsica</v>
          </cell>
          <cell r="I695">
            <v>257422.44</v>
          </cell>
          <cell r="L695">
            <v>360834.01</v>
          </cell>
          <cell r="O695">
            <v>-103411.57</v>
          </cell>
          <cell r="U695">
            <v>-28.7</v>
          </cell>
        </row>
        <row r="696">
          <cell r="D696">
            <v>90210200</v>
          </cell>
          <cell r="H696" t="str">
            <v>Sueldos sobretiempo</v>
          </cell>
          <cell r="I696">
            <v>692.52</v>
          </cell>
          <cell r="L696">
            <v>7204.77</v>
          </cell>
          <cell r="O696">
            <v>-6512.25</v>
          </cell>
          <cell r="U696">
            <v>-90.4</v>
          </cell>
        </row>
        <row r="697">
          <cell r="D697">
            <v>90210300</v>
          </cell>
          <cell r="H697" t="str">
            <v>Sueldos sobretasa</v>
          </cell>
          <cell r="I697">
            <v>5085.84</v>
          </cell>
          <cell r="L697">
            <v>8552.91</v>
          </cell>
          <cell r="O697">
            <v>-3467.07</v>
          </cell>
          <cell r="U697">
            <v>-40.5</v>
          </cell>
        </row>
        <row r="698">
          <cell r="D698">
            <v>90220100</v>
          </cell>
          <cell r="H698" t="str">
            <v>Salarios remuneraciòn bàsica</v>
          </cell>
          <cell r="I698">
            <v>1327552.92</v>
          </cell>
          <cell r="L698">
            <v>1122393.17</v>
          </cell>
          <cell r="O698">
            <v>205159.75</v>
          </cell>
          <cell r="U698">
            <v>18.3</v>
          </cell>
        </row>
        <row r="699">
          <cell r="D699">
            <v>90220200</v>
          </cell>
          <cell r="H699" t="str">
            <v>Salarios sobretiempo</v>
          </cell>
          <cell r="I699">
            <v>7946.03</v>
          </cell>
          <cell r="L699">
            <v>62328.77</v>
          </cell>
          <cell r="O699">
            <v>-54382.74</v>
          </cell>
          <cell r="U699">
            <v>-87.3</v>
          </cell>
        </row>
        <row r="700">
          <cell r="D700">
            <v>90220300</v>
          </cell>
          <cell r="H700" t="str">
            <v>Salarios sobretasa</v>
          </cell>
          <cell r="I700">
            <v>43892.24</v>
          </cell>
          <cell r="L700">
            <v>52057.79</v>
          </cell>
          <cell r="O700">
            <v>-8165.55</v>
          </cell>
          <cell r="U700">
            <v>-15.7</v>
          </cell>
        </row>
        <row r="701">
          <cell r="D701">
            <v>90250100</v>
          </cell>
          <cell r="H701" t="str">
            <v>Gratificaciòn sueldos</v>
          </cell>
          <cell r="I701">
            <v>51484.34</v>
          </cell>
          <cell r="L701">
            <v>68157.399999999994</v>
          </cell>
          <cell r="O701">
            <v>-16673.060000000001</v>
          </cell>
          <cell r="U701">
            <v>-24.5</v>
          </cell>
        </row>
        <row r="702">
          <cell r="D702">
            <v>90250200</v>
          </cell>
          <cell r="H702" t="str">
            <v>Gratificaciòn salarios</v>
          </cell>
          <cell r="I702">
            <v>279502.92</v>
          </cell>
          <cell r="L702">
            <v>233536.34</v>
          </cell>
          <cell r="O702">
            <v>45966.58</v>
          </cell>
          <cell r="U702">
            <v>19.7</v>
          </cell>
        </row>
        <row r="703">
          <cell r="D703">
            <v>90250700</v>
          </cell>
          <cell r="H703" t="str">
            <v>Refrigerios sueldos</v>
          </cell>
          <cell r="I703">
            <v>7406.82</v>
          </cell>
          <cell r="L703">
            <v>4429.3</v>
          </cell>
          <cell r="O703">
            <v>2977.52</v>
          </cell>
          <cell r="U703">
            <v>67.2</v>
          </cell>
        </row>
        <row r="704">
          <cell r="D704">
            <v>90250800</v>
          </cell>
          <cell r="H704" t="str">
            <v>Refrigerios salarios</v>
          </cell>
          <cell r="I704">
            <v>122279.54</v>
          </cell>
          <cell r="L704">
            <v>66016.259999999995</v>
          </cell>
          <cell r="O704">
            <v>56263.28</v>
          </cell>
          <cell r="U704">
            <v>85.2</v>
          </cell>
        </row>
        <row r="705">
          <cell r="D705">
            <v>90251100</v>
          </cell>
          <cell r="H705" t="str">
            <v>Otras bonificaciònes sueldos</v>
          </cell>
          <cell r="I705">
            <v>7211.96</v>
          </cell>
          <cell r="L705">
            <v>9505.6299999999992</v>
          </cell>
          <cell r="O705">
            <v>-2293.67</v>
          </cell>
          <cell r="U705">
            <v>-24.1</v>
          </cell>
        </row>
        <row r="706">
          <cell r="D706">
            <v>90251200</v>
          </cell>
          <cell r="H706" t="str">
            <v>Otras bonificaciònes salarios</v>
          </cell>
          <cell r="I706">
            <v>78042.37</v>
          </cell>
          <cell r="L706">
            <v>57696.19</v>
          </cell>
          <cell r="O706">
            <v>20346.18</v>
          </cell>
          <cell r="U706">
            <v>35.299999999999997</v>
          </cell>
        </row>
        <row r="707">
          <cell r="D707">
            <v>90251300</v>
          </cell>
          <cell r="H707" t="str">
            <v>Asignaciòn familiar sueldos</v>
          </cell>
          <cell r="I707">
            <v>2593.67</v>
          </cell>
          <cell r="L707">
            <v>3106.42</v>
          </cell>
          <cell r="O707">
            <v>-512.75</v>
          </cell>
          <cell r="U707">
            <v>-16.5</v>
          </cell>
        </row>
        <row r="708">
          <cell r="D708">
            <v>90251400</v>
          </cell>
          <cell r="H708" t="str">
            <v>Asignaciòn familiar salarios</v>
          </cell>
          <cell r="I708">
            <v>42109.47</v>
          </cell>
          <cell r="L708">
            <v>35545.82</v>
          </cell>
          <cell r="O708">
            <v>6563.65</v>
          </cell>
          <cell r="U708">
            <v>18.5</v>
          </cell>
        </row>
        <row r="709">
          <cell r="D709">
            <v>90270100</v>
          </cell>
          <cell r="H709" t="str">
            <v>Regimen de prestaciones de salud sueldo</v>
          </cell>
          <cell r="I709">
            <v>32215.19</v>
          </cell>
          <cell r="L709">
            <v>42455.44</v>
          </cell>
          <cell r="O709">
            <v>-10240.25</v>
          </cell>
          <cell r="U709">
            <v>-24.1</v>
          </cell>
        </row>
        <row r="710">
          <cell r="D710">
            <v>90270102</v>
          </cell>
          <cell r="H710" t="str">
            <v>Regimen de prestac. de salud -Prov.Grat</v>
          </cell>
          <cell r="I710">
            <v>-1449.81</v>
          </cell>
          <cell r="L710">
            <v>-5157.03</v>
          </cell>
          <cell r="O710">
            <v>3707.22</v>
          </cell>
          <cell r="U710">
            <v>71.900000000000006</v>
          </cell>
        </row>
        <row r="711">
          <cell r="D711">
            <v>90270200</v>
          </cell>
          <cell r="H711" t="str">
            <v>Regimen de prestaciones de salud salari</v>
          </cell>
          <cell r="I711">
            <v>176830.09</v>
          </cell>
          <cell r="L711">
            <v>150195.47</v>
          </cell>
          <cell r="O711">
            <v>26634.62</v>
          </cell>
          <cell r="U711">
            <v>17.7</v>
          </cell>
        </row>
        <row r="712">
          <cell r="D712">
            <v>90299999</v>
          </cell>
          <cell r="H712" t="str">
            <v>M.O.Directa - planta parada</v>
          </cell>
          <cell r="I712">
            <v>-19756.54</v>
          </cell>
          <cell r="L712">
            <v>-77933.78</v>
          </cell>
          <cell r="O712">
            <v>58177.24</v>
          </cell>
          <cell r="U712">
            <v>74.599999999999994</v>
          </cell>
        </row>
        <row r="713">
          <cell r="D713">
            <v>90360100</v>
          </cell>
          <cell r="H713" t="str">
            <v>Electricidad</v>
          </cell>
          <cell r="I713">
            <v>2521729.34</v>
          </cell>
          <cell r="L713">
            <v>1788073.54</v>
          </cell>
          <cell r="O713">
            <v>733655.8</v>
          </cell>
          <cell r="U713">
            <v>41</v>
          </cell>
        </row>
        <row r="714">
          <cell r="D714">
            <v>90380200</v>
          </cell>
          <cell r="H714" t="str">
            <v>Serv.personal Cooperat.</v>
          </cell>
          <cell r="I714">
            <v>0</v>
          </cell>
          <cell r="L714">
            <v>271466.02</v>
          </cell>
          <cell r="O714">
            <v>-271466.02</v>
          </cell>
          <cell r="U714">
            <v>-100</v>
          </cell>
        </row>
        <row r="715">
          <cell r="D715">
            <v>90380700</v>
          </cell>
          <cell r="H715" t="str">
            <v>Coop.Part.Ext.obreros</v>
          </cell>
          <cell r="I715">
            <v>0</v>
          </cell>
          <cell r="L715">
            <v>45816.78</v>
          </cell>
          <cell r="O715">
            <v>-45816.78</v>
          </cell>
          <cell r="U715">
            <v>-100</v>
          </cell>
        </row>
        <row r="716">
          <cell r="D716">
            <v>90380900</v>
          </cell>
          <cell r="H716" t="str">
            <v>Coop.vacaciones obreros</v>
          </cell>
          <cell r="I716">
            <v>0</v>
          </cell>
          <cell r="L716">
            <v>25815.41</v>
          </cell>
          <cell r="O716">
            <v>-25815.41</v>
          </cell>
          <cell r="U716">
            <v>-100</v>
          </cell>
        </row>
        <row r="717">
          <cell r="D717">
            <v>90381100</v>
          </cell>
          <cell r="H717" t="str">
            <v>Coop. servicio compensación producción</v>
          </cell>
          <cell r="I717">
            <v>0</v>
          </cell>
          <cell r="L717">
            <v>22364.69</v>
          </cell>
          <cell r="O717">
            <v>-22364.69</v>
          </cell>
          <cell r="U717">
            <v>-100</v>
          </cell>
        </row>
        <row r="718">
          <cell r="D718">
            <v>90470100</v>
          </cell>
          <cell r="H718" t="str">
            <v>Impto.Extraordinario de Solidaridad-Sue</v>
          </cell>
          <cell r="I718">
            <v>40203.85</v>
          </cell>
          <cell r="L718">
            <v>36757.18</v>
          </cell>
          <cell r="O718">
            <v>3446.67</v>
          </cell>
          <cell r="U718">
            <v>9.4</v>
          </cell>
        </row>
        <row r="719">
          <cell r="D719">
            <v>90470300</v>
          </cell>
          <cell r="H719" t="str">
            <v>Senati sueldos</v>
          </cell>
          <cell r="I719">
            <v>2684.63</v>
          </cell>
          <cell r="L719">
            <v>3537.96</v>
          </cell>
          <cell r="O719">
            <v>-853.33</v>
          </cell>
          <cell r="U719">
            <v>-24.1</v>
          </cell>
        </row>
        <row r="720">
          <cell r="D720">
            <v>90470301</v>
          </cell>
          <cell r="H720" t="str">
            <v>Senati Prov.Gratificacion</v>
          </cell>
          <cell r="I720">
            <v>-550.08000000000004</v>
          </cell>
          <cell r="L720">
            <v>-226.34</v>
          </cell>
          <cell r="O720">
            <v>-323.74</v>
          </cell>
          <cell r="U720">
            <v>-143</v>
          </cell>
        </row>
        <row r="721">
          <cell r="D721">
            <v>90470400</v>
          </cell>
          <cell r="H721" t="str">
            <v>Senati salarios</v>
          </cell>
          <cell r="I721">
            <v>14735.86</v>
          </cell>
          <cell r="L721">
            <v>12516.43</v>
          </cell>
          <cell r="O721">
            <v>2219.4299999999998</v>
          </cell>
          <cell r="U721">
            <v>17.7</v>
          </cell>
        </row>
        <row r="722">
          <cell r="D722">
            <v>90860100</v>
          </cell>
          <cell r="H722" t="str">
            <v>Indemnizaciones empleados</v>
          </cell>
          <cell r="I722">
            <v>30287.9</v>
          </cell>
          <cell r="L722">
            <v>39507.71</v>
          </cell>
          <cell r="O722">
            <v>-9219.81</v>
          </cell>
          <cell r="U722">
            <v>-23.3</v>
          </cell>
        </row>
        <row r="723">
          <cell r="D723">
            <v>90860200</v>
          </cell>
          <cell r="H723" t="str">
            <v>Indemnizaciones obreros</v>
          </cell>
          <cell r="I723">
            <v>163852.14000000001</v>
          </cell>
          <cell r="L723">
            <v>139842.66</v>
          </cell>
          <cell r="O723">
            <v>24009.48</v>
          </cell>
          <cell r="U723">
            <v>17.2</v>
          </cell>
        </row>
        <row r="724">
          <cell r="D724">
            <v>90890100</v>
          </cell>
          <cell r="H724" t="str">
            <v>Provisión vacaciones sueldos</v>
          </cell>
          <cell r="I724">
            <v>15244.4</v>
          </cell>
          <cell r="L724">
            <v>27302.21</v>
          </cell>
          <cell r="O724">
            <v>-12057.81</v>
          </cell>
          <cell r="U724">
            <v>-44.2</v>
          </cell>
        </row>
        <row r="725">
          <cell r="D725">
            <v>90890200</v>
          </cell>
          <cell r="H725" t="str">
            <v>Provisión vacaciones salarios</v>
          </cell>
          <cell r="I725">
            <v>193071.45</v>
          </cell>
          <cell r="L725">
            <v>110979.21</v>
          </cell>
          <cell r="O725">
            <v>82092.240000000005</v>
          </cell>
          <cell r="U725">
            <v>74</v>
          </cell>
        </row>
        <row r="726">
          <cell r="D726">
            <v>91000000</v>
          </cell>
          <cell r="H726" t="str">
            <v>Mercaderías</v>
          </cell>
          <cell r="I726">
            <v>-3.12</v>
          </cell>
          <cell r="L726">
            <v>185.6</v>
          </cell>
          <cell r="O726">
            <v>-188.72</v>
          </cell>
          <cell r="U726">
            <v>-101.7</v>
          </cell>
        </row>
        <row r="727">
          <cell r="D727">
            <v>91040000</v>
          </cell>
          <cell r="H727" t="str">
            <v>Materias primas</v>
          </cell>
          <cell r="I727">
            <v>88121.43</v>
          </cell>
          <cell r="L727">
            <v>121627.05</v>
          </cell>
          <cell r="O727">
            <v>-33505.620000000003</v>
          </cell>
          <cell r="U727">
            <v>-27.5</v>
          </cell>
        </row>
        <row r="728">
          <cell r="D728">
            <v>91040100</v>
          </cell>
          <cell r="H728" t="str">
            <v>Materias primas y auxiliares nacionales</v>
          </cell>
          <cell r="I728">
            <v>0</v>
          </cell>
          <cell r="L728">
            <v>4541.68</v>
          </cell>
          <cell r="O728">
            <v>-4541.68</v>
          </cell>
          <cell r="U728">
            <v>-100</v>
          </cell>
        </row>
        <row r="729">
          <cell r="D729">
            <v>91050000</v>
          </cell>
          <cell r="H729" t="str">
            <v>Envases y embalajes</v>
          </cell>
          <cell r="I729">
            <v>3348.07</v>
          </cell>
          <cell r="L729">
            <v>11583.32</v>
          </cell>
          <cell r="O729">
            <v>-8235.25</v>
          </cell>
          <cell r="U729">
            <v>-71.099999999999994</v>
          </cell>
        </row>
        <row r="730">
          <cell r="D730">
            <v>91050100</v>
          </cell>
          <cell r="H730" t="str">
            <v>Envases y embalajes nacionales</v>
          </cell>
          <cell r="I730">
            <v>0</v>
          </cell>
          <cell r="L730">
            <v>1530</v>
          </cell>
          <cell r="O730">
            <v>-1530</v>
          </cell>
          <cell r="U730">
            <v>-100</v>
          </cell>
        </row>
        <row r="731">
          <cell r="D731">
            <v>91060000</v>
          </cell>
          <cell r="H731" t="str">
            <v>Suministros varios</v>
          </cell>
          <cell r="I731">
            <v>27861.31</v>
          </cell>
          <cell r="L731">
            <v>30058.35</v>
          </cell>
          <cell r="O731">
            <v>-2197.04</v>
          </cell>
          <cell r="U731">
            <v>-7.3</v>
          </cell>
        </row>
        <row r="732">
          <cell r="D732">
            <v>91060100</v>
          </cell>
          <cell r="H732" t="str">
            <v>Petróleo Diesel 2</v>
          </cell>
          <cell r="I732">
            <v>717.55</v>
          </cell>
          <cell r="L732">
            <v>50.85</v>
          </cell>
          <cell r="O732">
            <v>666.7</v>
          </cell>
          <cell r="U732">
            <v>1311.1</v>
          </cell>
        </row>
        <row r="733">
          <cell r="D733">
            <v>91060300</v>
          </cell>
          <cell r="H733" t="str">
            <v>Materiales de limpieza</v>
          </cell>
          <cell r="I733">
            <v>54.54</v>
          </cell>
          <cell r="L733">
            <v>29.66</v>
          </cell>
          <cell r="O733">
            <v>24.88</v>
          </cell>
          <cell r="U733">
            <v>83.9</v>
          </cell>
        </row>
        <row r="734">
          <cell r="D734">
            <v>91060400</v>
          </cell>
          <cell r="H734" t="str">
            <v>Gasolina</v>
          </cell>
          <cell r="I734">
            <v>169.5</v>
          </cell>
          <cell r="L734">
            <v>2421.59</v>
          </cell>
          <cell r="O734">
            <v>-2252.09</v>
          </cell>
          <cell r="U734">
            <v>-93</v>
          </cell>
        </row>
        <row r="735">
          <cell r="D735">
            <v>91060600</v>
          </cell>
          <cell r="H735" t="str">
            <v>Llantas y cámaras</v>
          </cell>
          <cell r="I735">
            <v>0</v>
          </cell>
          <cell r="L735">
            <v>14.4</v>
          </cell>
          <cell r="O735">
            <v>-14.4</v>
          </cell>
          <cell r="U735">
            <v>-100</v>
          </cell>
        </row>
        <row r="736">
          <cell r="D736">
            <v>91060700</v>
          </cell>
          <cell r="H736" t="str">
            <v>Repuestos para maquinaria</v>
          </cell>
          <cell r="I736">
            <v>3713.3</v>
          </cell>
          <cell r="L736">
            <v>16472.060000000001</v>
          </cell>
          <cell r="O736">
            <v>-12758.76</v>
          </cell>
          <cell r="U736">
            <v>-77.5</v>
          </cell>
        </row>
        <row r="737">
          <cell r="D737">
            <v>91060800</v>
          </cell>
          <cell r="H737" t="str">
            <v>Suplementos de fábrica</v>
          </cell>
          <cell r="I737">
            <v>7074.94</v>
          </cell>
          <cell r="L737">
            <v>13733.82</v>
          </cell>
          <cell r="O737">
            <v>-6658.88</v>
          </cell>
          <cell r="U737">
            <v>-48.5</v>
          </cell>
        </row>
        <row r="738">
          <cell r="D738">
            <v>91060900</v>
          </cell>
          <cell r="H738" t="str">
            <v>Repuestos para autos y camiones</v>
          </cell>
          <cell r="I738">
            <v>214</v>
          </cell>
          <cell r="L738">
            <v>0</v>
          </cell>
          <cell r="O738">
            <v>214</v>
          </cell>
        </row>
        <row r="739">
          <cell r="D739">
            <v>91061000</v>
          </cell>
          <cell r="H739" t="str">
            <v>Utiles de escritorio</v>
          </cell>
          <cell r="I739">
            <v>490.02</v>
          </cell>
          <cell r="L739">
            <v>1720.85</v>
          </cell>
          <cell r="O739">
            <v>-1230.83</v>
          </cell>
          <cell r="U739">
            <v>-71.5</v>
          </cell>
        </row>
        <row r="740">
          <cell r="D740">
            <v>91061500</v>
          </cell>
          <cell r="H740" t="str">
            <v>Serigrafía</v>
          </cell>
          <cell r="I740">
            <v>1172.8</v>
          </cell>
          <cell r="L740">
            <v>0</v>
          </cell>
          <cell r="O740">
            <v>1172.8</v>
          </cell>
        </row>
        <row r="741">
          <cell r="D741">
            <v>91061700</v>
          </cell>
          <cell r="H741" t="str">
            <v>Troquelados</v>
          </cell>
          <cell r="I741">
            <v>0</v>
          </cell>
          <cell r="L741">
            <v>14505</v>
          </cell>
          <cell r="O741">
            <v>-14505</v>
          </cell>
          <cell r="U741">
            <v>-100</v>
          </cell>
        </row>
        <row r="742">
          <cell r="D742">
            <v>91061800</v>
          </cell>
          <cell r="H742" t="str">
            <v>Clichés</v>
          </cell>
          <cell r="I742">
            <v>172.54</v>
          </cell>
          <cell r="L742">
            <v>38.979999999999997</v>
          </cell>
          <cell r="O742">
            <v>133.56</v>
          </cell>
          <cell r="U742">
            <v>342.6</v>
          </cell>
        </row>
        <row r="743">
          <cell r="D743">
            <v>91061900</v>
          </cell>
          <cell r="H743" t="str">
            <v>Compra de libros</v>
          </cell>
          <cell r="I743">
            <v>-0.6</v>
          </cell>
          <cell r="L743">
            <v>669.11</v>
          </cell>
          <cell r="O743">
            <v>-669.71</v>
          </cell>
          <cell r="U743">
            <v>-100.1</v>
          </cell>
        </row>
        <row r="744">
          <cell r="D744">
            <v>91062000</v>
          </cell>
          <cell r="H744" t="str">
            <v>Suministros varios</v>
          </cell>
          <cell r="I744">
            <v>17424.810000000001</v>
          </cell>
          <cell r="L744">
            <v>14461.54</v>
          </cell>
          <cell r="O744">
            <v>2963.27</v>
          </cell>
          <cell r="U744">
            <v>20.5</v>
          </cell>
        </row>
        <row r="745">
          <cell r="D745">
            <v>91120000</v>
          </cell>
          <cell r="H745" t="str">
            <v>Reproceso de Productos Terminados</v>
          </cell>
          <cell r="I745">
            <v>539.51</v>
          </cell>
          <cell r="L745">
            <v>4188.03</v>
          </cell>
          <cell r="O745">
            <v>-3648.52</v>
          </cell>
          <cell r="U745">
            <v>-87.1</v>
          </cell>
        </row>
        <row r="746">
          <cell r="D746">
            <v>91140000</v>
          </cell>
          <cell r="H746" t="str">
            <v>Materias Primas</v>
          </cell>
          <cell r="I746">
            <v>492998.98</v>
          </cell>
          <cell r="L746">
            <v>1353258.78</v>
          </cell>
          <cell r="O746">
            <v>-860259.8</v>
          </cell>
          <cell r="U746">
            <v>-63.6</v>
          </cell>
        </row>
        <row r="747">
          <cell r="D747">
            <v>91145000</v>
          </cell>
          <cell r="H747" t="str">
            <v>Diversos Materias Primas</v>
          </cell>
          <cell r="I747">
            <v>2389996.83</v>
          </cell>
          <cell r="L747">
            <v>1660400.07</v>
          </cell>
          <cell r="O747">
            <v>729596.76</v>
          </cell>
          <cell r="U747">
            <v>43.9</v>
          </cell>
        </row>
        <row r="748">
          <cell r="D748">
            <v>91150000</v>
          </cell>
          <cell r="H748" t="str">
            <v>Envases  y Embalajes</v>
          </cell>
          <cell r="I748">
            <v>484349.84</v>
          </cell>
          <cell r="L748">
            <v>421601.77</v>
          </cell>
          <cell r="O748">
            <v>62748.07</v>
          </cell>
          <cell r="U748">
            <v>14.9</v>
          </cell>
        </row>
        <row r="749">
          <cell r="D749">
            <v>91150500</v>
          </cell>
          <cell r="H749" t="str">
            <v>Materiales para encajonar</v>
          </cell>
          <cell r="I749">
            <v>23.52</v>
          </cell>
          <cell r="L749">
            <v>0</v>
          </cell>
          <cell r="O749">
            <v>23.52</v>
          </cell>
        </row>
        <row r="750">
          <cell r="D750">
            <v>91155000</v>
          </cell>
          <cell r="H750" t="str">
            <v>Diversos Envases y Embalajes</v>
          </cell>
          <cell r="I750">
            <v>135.07</v>
          </cell>
          <cell r="L750">
            <v>0</v>
          </cell>
          <cell r="O750">
            <v>135.07</v>
          </cell>
        </row>
        <row r="751">
          <cell r="D751">
            <v>91160000</v>
          </cell>
          <cell r="H751" t="str">
            <v>Suministros Diversos</v>
          </cell>
          <cell r="I751">
            <v>665734.66</v>
          </cell>
          <cell r="L751">
            <v>1341167.26</v>
          </cell>
          <cell r="O751">
            <v>-675432.6</v>
          </cell>
          <cell r="U751">
            <v>-50.4</v>
          </cell>
        </row>
        <row r="752">
          <cell r="D752">
            <v>91160010</v>
          </cell>
          <cell r="H752" t="str">
            <v>Liquidación utilización productos inter</v>
          </cell>
          <cell r="I752">
            <v>-0.22</v>
          </cell>
          <cell r="L752">
            <v>633.94000000000005</v>
          </cell>
          <cell r="O752">
            <v>-634.16</v>
          </cell>
          <cell r="U752">
            <v>-100</v>
          </cell>
        </row>
        <row r="753">
          <cell r="D753">
            <v>91160100</v>
          </cell>
          <cell r="H753" t="str">
            <v>Petróleo número 2</v>
          </cell>
          <cell r="I753">
            <v>61509.16</v>
          </cell>
          <cell r="L753">
            <v>43529.599999999999</v>
          </cell>
          <cell r="O753">
            <v>17979.560000000001</v>
          </cell>
          <cell r="U753">
            <v>41.3</v>
          </cell>
        </row>
        <row r="754">
          <cell r="D754">
            <v>91160200</v>
          </cell>
          <cell r="H754" t="str">
            <v>Petróleo número 500</v>
          </cell>
          <cell r="I754">
            <v>3536950.07</v>
          </cell>
          <cell r="L754">
            <v>3024575.88</v>
          </cell>
          <cell r="O754">
            <v>512374.19</v>
          </cell>
          <cell r="U754">
            <v>16.899999999999999</v>
          </cell>
        </row>
        <row r="755">
          <cell r="D755">
            <v>91160300</v>
          </cell>
          <cell r="H755" t="str">
            <v>Materiales de limpieza</v>
          </cell>
          <cell r="I755">
            <v>11979.34</v>
          </cell>
          <cell r="L755">
            <v>3048.63</v>
          </cell>
          <cell r="O755">
            <v>8930.7099999999991</v>
          </cell>
          <cell r="U755">
            <v>292.89999999999998</v>
          </cell>
        </row>
        <row r="756">
          <cell r="D756">
            <v>91160400</v>
          </cell>
          <cell r="H756" t="str">
            <v>Gasolina</v>
          </cell>
          <cell r="I756">
            <v>43.63</v>
          </cell>
          <cell r="L756">
            <v>6.78</v>
          </cell>
          <cell r="O756">
            <v>36.85</v>
          </cell>
          <cell r="U756">
            <v>543.5</v>
          </cell>
        </row>
        <row r="757">
          <cell r="D757">
            <v>91160500</v>
          </cell>
          <cell r="H757" t="str">
            <v>Aceites y grasas</v>
          </cell>
          <cell r="I757">
            <v>8589.51</v>
          </cell>
          <cell r="L757">
            <v>4184.05</v>
          </cell>
          <cell r="O757">
            <v>4405.46</v>
          </cell>
          <cell r="U757">
            <v>105.3</v>
          </cell>
        </row>
        <row r="758">
          <cell r="D758">
            <v>91160600</v>
          </cell>
          <cell r="H758" t="str">
            <v>Llantas y cámaras</v>
          </cell>
          <cell r="I758">
            <v>0</v>
          </cell>
          <cell r="L758">
            <v>283.14999999999998</v>
          </cell>
          <cell r="O758">
            <v>-283.14999999999998</v>
          </cell>
          <cell r="U758">
            <v>-100</v>
          </cell>
        </row>
        <row r="759">
          <cell r="D759">
            <v>91160700</v>
          </cell>
          <cell r="H759" t="str">
            <v>Repuestos para maquinaria</v>
          </cell>
          <cell r="I759">
            <v>0</v>
          </cell>
          <cell r="L759">
            <v>726</v>
          </cell>
          <cell r="O759">
            <v>-726</v>
          </cell>
          <cell r="U759">
            <v>-100</v>
          </cell>
        </row>
        <row r="760">
          <cell r="D760">
            <v>91160800</v>
          </cell>
          <cell r="H760" t="str">
            <v>Suplementos de fábrica</v>
          </cell>
          <cell r="I760">
            <v>39101.230000000003</v>
          </cell>
          <cell r="L760">
            <v>56728.6</v>
          </cell>
          <cell r="O760">
            <v>-17627.37</v>
          </cell>
          <cell r="U760">
            <v>-31.1</v>
          </cell>
        </row>
        <row r="761">
          <cell r="D761">
            <v>91161000</v>
          </cell>
          <cell r="H761" t="str">
            <v>Utiles de escritorio</v>
          </cell>
          <cell r="I761">
            <v>20090.11</v>
          </cell>
          <cell r="L761">
            <v>21373.65</v>
          </cell>
          <cell r="O761">
            <v>-1283.54</v>
          </cell>
          <cell r="U761">
            <v>-6</v>
          </cell>
        </row>
        <row r="762">
          <cell r="D762">
            <v>91161100</v>
          </cell>
          <cell r="H762" t="str">
            <v>Hojalata manchada</v>
          </cell>
          <cell r="I762">
            <v>0</v>
          </cell>
          <cell r="L762">
            <v>29.14</v>
          </cell>
          <cell r="O762">
            <v>-29.14</v>
          </cell>
          <cell r="U762">
            <v>-100</v>
          </cell>
        </row>
        <row r="763">
          <cell r="D763">
            <v>91161700</v>
          </cell>
          <cell r="H763" t="str">
            <v>Otros materiales de uso general</v>
          </cell>
          <cell r="I763">
            <v>203478.61</v>
          </cell>
          <cell r="L763">
            <v>228502.08</v>
          </cell>
          <cell r="O763">
            <v>-25023.47</v>
          </cell>
          <cell r="U763">
            <v>-11</v>
          </cell>
        </row>
        <row r="764">
          <cell r="D764">
            <v>91162000</v>
          </cell>
          <cell r="H764" t="str">
            <v>Clichés</v>
          </cell>
          <cell r="I764">
            <v>411557.29</v>
          </cell>
          <cell r="L764">
            <v>243910.15</v>
          </cell>
          <cell r="O764">
            <v>167647.14000000001</v>
          </cell>
          <cell r="U764">
            <v>68.7</v>
          </cell>
        </row>
        <row r="765">
          <cell r="D765">
            <v>91162300</v>
          </cell>
          <cell r="H765" t="str">
            <v>Formatos y formularios</v>
          </cell>
          <cell r="I765">
            <v>1742.95</v>
          </cell>
          <cell r="L765">
            <v>2302.54</v>
          </cell>
          <cell r="O765">
            <v>-559.59</v>
          </cell>
          <cell r="U765">
            <v>-24.3</v>
          </cell>
        </row>
        <row r="766">
          <cell r="D766">
            <v>91199999</v>
          </cell>
          <cell r="H766" t="str">
            <v>Mat. Indirectos -planta parada</v>
          </cell>
          <cell r="I766">
            <v>-3993.34</v>
          </cell>
          <cell r="L766">
            <v>-57902.67</v>
          </cell>
          <cell r="O766">
            <v>53909.33</v>
          </cell>
          <cell r="U766">
            <v>93.1</v>
          </cell>
        </row>
        <row r="767">
          <cell r="D767">
            <v>91210100</v>
          </cell>
          <cell r="H767" t="str">
            <v>Sueldos remuneraciòn bàsica</v>
          </cell>
          <cell r="I767">
            <v>1304249.96</v>
          </cell>
          <cell r="L767">
            <v>1130748.0900000001</v>
          </cell>
          <cell r="O767">
            <v>173501.87</v>
          </cell>
          <cell r="U767">
            <v>15.3</v>
          </cell>
        </row>
        <row r="768">
          <cell r="D768">
            <v>91210200</v>
          </cell>
          <cell r="H768" t="str">
            <v>Sueldos sobretiempo</v>
          </cell>
          <cell r="I768">
            <v>5895.2</v>
          </cell>
          <cell r="L768">
            <v>6473.51</v>
          </cell>
          <cell r="O768">
            <v>-578.30999999999995</v>
          </cell>
          <cell r="U768">
            <v>-8.9</v>
          </cell>
        </row>
        <row r="769">
          <cell r="D769">
            <v>91210300</v>
          </cell>
          <cell r="H769" t="str">
            <v>Sueldos sobretasa</v>
          </cell>
          <cell r="I769">
            <v>11946.99</v>
          </cell>
          <cell r="L769">
            <v>18286.740000000002</v>
          </cell>
          <cell r="O769">
            <v>-6339.75</v>
          </cell>
          <cell r="U769">
            <v>-34.700000000000003</v>
          </cell>
        </row>
        <row r="770">
          <cell r="D770">
            <v>91220100</v>
          </cell>
          <cell r="H770" t="str">
            <v>Salarios remuneraciòn bàsica</v>
          </cell>
          <cell r="I770">
            <v>628810.63</v>
          </cell>
          <cell r="L770">
            <v>453840.28</v>
          </cell>
          <cell r="O770">
            <v>174970.35</v>
          </cell>
          <cell r="U770">
            <v>38.6</v>
          </cell>
        </row>
        <row r="771">
          <cell r="D771">
            <v>91220200</v>
          </cell>
          <cell r="H771" t="str">
            <v>Salarios sobretiempo</v>
          </cell>
          <cell r="I771">
            <v>7643.62</v>
          </cell>
          <cell r="L771">
            <v>14030.73</v>
          </cell>
          <cell r="O771">
            <v>-6387.11</v>
          </cell>
          <cell r="U771">
            <v>-45.5</v>
          </cell>
        </row>
        <row r="772">
          <cell r="D772">
            <v>91220300</v>
          </cell>
          <cell r="H772" t="str">
            <v>Salarios sobretasa</v>
          </cell>
          <cell r="I772">
            <v>20511.53</v>
          </cell>
          <cell r="L772">
            <v>23814.45</v>
          </cell>
          <cell r="O772">
            <v>-3302.92</v>
          </cell>
          <cell r="U772">
            <v>-13.9</v>
          </cell>
        </row>
        <row r="773">
          <cell r="D773">
            <v>91220700</v>
          </cell>
          <cell r="H773" t="str">
            <v>Transferencia de salarios</v>
          </cell>
          <cell r="I773">
            <v>-11383.85</v>
          </cell>
          <cell r="L773">
            <v>-19998.18</v>
          </cell>
          <cell r="O773">
            <v>8614.33</v>
          </cell>
          <cell r="U773">
            <v>43.1</v>
          </cell>
        </row>
        <row r="774">
          <cell r="D774">
            <v>91250100</v>
          </cell>
          <cell r="H774" t="str">
            <v>Gratificaciòn sueldos</v>
          </cell>
          <cell r="I774">
            <v>242895.63</v>
          </cell>
          <cell r="L774">
            <v>199818.49</v>
          </cell>
          <cell r="O774">
            <v>43077.14</v>
          </cell>
          <cell r="U774">
            <v>21.6</v>
          </cell>
        </row>
        <row r="775">
          <cell r="D775">
            <v>91250200</v>
          </cell>
          <cell r="H775" t="str">
            <v>Gratificaciòn salarios</v>
          </cell>
          <cell r="I775">
            <v>121599.35</v>
          </cell>
          <cell r="L775">
            <v>89273.34</v>
          </cell>
          <cell r="O775">
            <v>32326.01</v>
          </cell>
          <cell r="U775">
            <v>36.200000000000003</v>
          </cell>
        </row>
        <row r="776">
          <cell r="D776">
            <v>91250700</v>
          </cell>
          <cell r="H776" t="str">
            <v>Refrigerios sueldos</v>
          </cell>
          <cell r="I776">
            <v>28313.99</v>
          </cell>
          <cell r="L776">
            <v>13540.6</v>
          </cell>
          <cell r="O776">
            <v>14773.39</v>
          </cell>
          <cell r="U776">
            <v>109.1</v>
          </cell>
        </row>
        <row r="777">
          <cell r="D777">
            <v>91250800</v>
          </cell>
          <cell r="H777" t="str">
            <v>Refrigerios salarios</v>
          </cell>
          <cell r="I777">
            <v>49056.5</v>
          </cell>
          <cell r="L777">
            <v>18679.580000000002</v>
          </cell>
          <cell r="O777">
            <v>30376.92</v>
          </cell>
          <cell r="U777">
            <v>162.6</v>
          </cell>
        </row>
        <row r="778">
          <cell r="D778">
            <v>91250900</v>
          </cell>
          <cell r="H778" t="str">
            <v>Movilidad sueldos</v>
          </cell>
          <cell r="I778">
            <v>12479.66</v>
          </cell>
          <cell r="L778">
            <v>8108</v>
          </cell>
          <cell r="O778">
            <v>4371.66</v>
          </cell>
          <cell r="U778">
            <v>53.9</v>
          </cell>
        </row>
        <row r="779">
          <cell r="D779">
            <v>91251100</v>
          </cell>
          <cell r="H779" t="str">
            <v>Otras bonificaciònes sueldos</v>
          </cell>
          <cell r="I779">
            <v>15855.19</v>
          </cell>
          <cell r="L779">
            <v>15666.88</v>
          </cell>
          <cell r="O779">
            <v>188.31</v>
          </cell>
          <cell r="U779">
            <v>1.2</v>
          </cell>
        </row>
        <row r="780">
          <cell r="D780">
            <v>91251200</v>
          </cell>
          <cell r="H780" t="str">
            <v>Otras bonificaciònes salarios</v>
          </cell>
          <cell r="I780">
            <v>30124.06</v>
          </cell>
          <cell r="L780">
            <v>21154.18</v>
          </cell>
          <cell r="O780">
            <v>8969.8799999999992</v>
          </cell>
          <cell r="U780">
            <v>42.4</v>
          </cell>
        </row>
        <row r="781">
          <cell r="D781">
            <v>91251300</v>
          </cell>
          <cell r="H781" t="str">
            <v>Asignaciòn familiar sueldos</v>
          </cell>
          <cell r="I781">
            <v>8076.94</v>
          </cell>
          <cell r="L781">
            <v>8679.68</v>
          </cell>
          <cell r="O781">
            <v>-602.74</v>
          </cell>
          <cell r="U781">
            <v>-6.9</v>
          </cell>
        </row>
        <row r="782">
          <cell r="D782">
            <v>91251400</v>
          </cell>
          <cell r="H782" t="str">
            <v>Asignaciòn familiar salarios</v>
          </cell>
          <cell r="I782">
            <v>19240.509999999998</v>
          </cell>
          <cell r="L782">
            <v>12715</v>
          </cell>
          <cell r="O782">
            <v>6525.51</v>
          </cell>
          <cell r="U782">
            <v>51.3</v>
          </cell>
        </row>
        <row r="783">
          <cell r="D783">
            <v>91270100</v>
          </cell>
          <cell r="H783" t="str">
            <v>Regimen de prestaciones de salud sueldo</v>
          </cell>
          <cell r="I783">
            <v>137345.82999999999</v>
          </cell>
          <cell r="L783">
            <v>115232.47</v>
          </cell>
          <cell r="O783">
            <v>22113.360000000001</v>
          </cell>
          <cell r="U783">
            <v>19.2</v>
          </cell>
        </row>
        <row r="784">
          <cell r="D784">
            <v>91270101</v>
          </cell>
          <cell r="H784" t="str">
            <v>E.P.S. parte patronal 2.25%</v>
          </cell>
          <cell r="I784">
            <v>15514.42</v>
          </cell>
          <cell r="L784">
            <v>11711.68</v>
          </cell>
          <cell r="O784">
            <v>3802.74</v>
          </cell>
          <cell r="U784">
            <v>32.5</v>
          </cell>
        </row>
        <row r="785">
          <cell r="D785">
            <v>91270102</v>
          </cell>
          <cell r="H785" t="str">
            <v>Regimen de prestaciones de salud Prov.G</v>
          </cell>
          <cell r="I785">
            <v>-2015.96</v>
          </cell>
          <cell r="L785">
            <v>1401.33</v>
          </cell>
          <cell r="O785">
            <v>-3417.29</v>
          </cell>
          <cell r="U785">
            <v>-243.9</v>
          </cell>
        </row>
        <row r="786">
          <cell r="D786">
            <v>91270200</v>
          </cell>
          <cell r="H786" t="str">
            <v>Regimen de prestaciones de salud salari</v>
          </cell>
          <cell r="I786">
            <v>83738.5</v>
          </cell>
          <cell r="L786">
            <v>58059.23</v>
          </cell>
          <cell r="O786">
            <v>25679.27</v>
          </cell>
          <cell r="U786">
            <v>44.2</v>
          </cell>
        </row>
        <row r="787">
          <cell r="D787">
            <v>91270600</v>
          </cell>
          <cell r="H787" t="str">
            <v>Seguro de vida 4916</v>
          </cell>
          <cell r="I787">
            <v>10336.540000000001</v>
          </cell>
          <cell r="L787">
            <v>9064.9</v>
          </cell>
          <cell r="O787">
            <v>1271.6400000000001</v>
          </cell>
          <cell r="U787">
            <v>14</v>
          </cell>
        </row>
        <row r="788">
          <cell r="D788">
            <v>91290100</v>
          </cell>
          <cell r="H788" t="str">
            <v>Uniformes empleados</v>
          </cell>
          <cell r="I788">
            <v>0</v>
          </cell>
          <cell r="L788">
            <v>93.42</v>
          </cell>
          <cell r="O788">
            <v>-93.42</v>
          </cell>
          <cell r="U788">
            <v>-100</v>
          </cell>
        </row>
        <row r="789">
          <cell r="D789">
            <v>91290200</v>
          </cell>
          <cell r="H789" t="str">
            <v>Uniformes obreros</v>
          </cell>
          <cell r="I789">
            <v>0</v>
          </cell>
          <cell r="L789">
            <v>98.3</v>
          </cell>
          <cell r="O789">
            <v>-98.3</v>
          </cell>
          <cell r="U789">
            <v>-100</v>
          </cell>
        </row>
        <row r="790">
          <cell r="D790">
            <v>91290300</v>
          </cell>
          <cell r="H790" t="str">
            <v>Cursos y seminarios</v>
          </cell>
          <cell r="I790">
            <v>1169.33</v>
          </cell>
          <cell r="L790">
            <v>0</v>
          </cell>
          <cell r="O790">
            <v>1169.33</v>
          </cell>
        </row>
        <row r="791">
          <cell r="D791">
            <v>91290400</v>
          </cell>
          <cell r="H791" t="str">
            <v>Gastos de capacitaciòn</v>
          </cell>
          <cell r="I791">
            <v>199366.78</v>
          </cell>
          <cell r="L791">
            <v>229.22</v>
          </cell>
          <cell r="O791">
            <v>199137.56</v>
          </cell>
          <cell r="U791">
            <v>86876.2</v>
          </cell>
        </row>
        <row r="792">
          <cell r="D792">
            <v>91291400</v>
          </cell>
          <cell r="H792" t="str">
            <v>Posta mèdica</v>
          </cell>
          <cell r="I792">
            <v>0</v>
          </cell>
          <cell r="L792">
            <v>29.66</v>
          </cell>
          <cell r="O792">
            <v>-29.66</v>
          </cell>
          <cell r="U792">
            <v>-100</v>
          </cell>
        </row>
        <row r="793">
          <cell r="D793">
            <v>91291700</v>
          </cell>
          <cell r="H793" t="str">
            <v>Refrigerio al personal</v>
          </cell>
          <cell r="I793">
            <v>297.70999999999998</v>
          </cell>
          <cell r="L793">
            <v>2355.96</v>
          </cell>
          <cell r="O793">
            <v>-2058.25</v>
          </cell>
          <cell r="U793">
            <v>-87.4</v>
          </cell>
        </row>
        <row r="794">
          <cell r="D794">
            <v>91299999</v>
          </cell>
          <cell r="H794" t="str">
            <v>M.O.Indirecta - planta parada</v>
          </cell>
          <cell r="I794">
            <v>-2242.17</v>
          </cell>
          <cell r="L794">
            <v>-85537.79</v>
          </cell>
          <cell r="O794">
            <v>83295.62</v>
          </cell>
          <cell r="U794">
            <v>97.4</v>
          </cell>
        </row>
        <row r="795">
          <cell r="D795">
            <v>91300700</v>
          </cell>
          <cell r="H795" t="str">
            <v>Transporte de personal</v>
          </cell>
          <cell r="I795">
            <v>242280.01</v>
          </cell>
          <cell r="L795">
            <v>198085.56</v>
          </cell>
          <cell r="O795">
            <v>44194.45</v>
          </cell>
          <cell r="U795">
            <v>22.3</v>
          </cell>
        </row>
        <row r="796">
          <cell r="D796">
            <v>91300800</v>
          </cell>
          <cell r="H796" t="str">
            <v>Peajes</v>
          </cell>
          <cell r="I796">
            <v>5983.5</v>
          </cell>
          <cell r="L796">
            <v>5324</v>
          </cell>
          <cell r="O796">
            <v>659.5</v>
          </cell>
          <cell r="U796">
            <v>12.4</v>
          </cell>
        </row>
        <row r="797">
          <cell r="D797">
            <v>91300900</v>
          </cell>
          <cell r="H797" t="str">
            <v>Movilidad local</v>
          </cell>
          <cell r="I797">
            <v>1613.17</v>
          </cell>
          <cell r="L797">
            <v>86.46</v>
          </cell>
          <cell r="O797">
            <v>1526.71</v>
          </cell>
          <cell r="U797">
            <v>1765.8</v>
          </cell>
        </row>
        <row r="798">
          <cell r="D798">
            <v>91301000</v>
          </cell>
          <cell r="H798" t="str">
            <v>Pasajes nacionales</v>
          </cell>
          <cell r="I798">
            <v>4200.8599999999997</v>
          </cell>
          <cell r="L798">
            <v>0</v>
          </cell>
          <cell r="O798">
            <v>4200.8599999999997</v>
          </cell>
        </row>
        <row r="799">
          <cell r="D799">
            <v>91301100</v>
          </cell>
          <cell r="H799" t="str">
            <v>Pasajes internacionales</v>
          </cell>
          <cell r="I799">
            <v>17497.18</v>
          </cell>
          <cell r="L799">
            <v>3323.11</v>
          </cell>
          <cell r="O799">
            <v>14174.07</v>
          </cell>
          <cell r="U799">
            <v>426.5</v>
          </cell>
        </row>
        <row r="800">
          <cell r="D800">
            <v>91301500</v>
          </cell>
          <cell r="H800" t="str">
            <v>Flete local</v>
          </cell>
          <cell r="I800">
            <v>25787.5</v>
          </cell>
          <cell r="L800">
            <v>27527.5</v>
          </cell>
          <cell r="O800">
            <v>-1740</v>
          </cell>
          <cell r="U800">
            <v>-6.3</v>
          </cell>
        </row>
        <row r="801">
          <cell r="D801">
            <v>91301600</v>
          </cell>
          <cell r="H801" t="str">
            <v>Flete interprovincial</v>
          </cell>
          <cell r="I801">
            <v>12522.72</v>
          </cell>
          <cell r="L801">
            <v>8500</v>
          </cell>
          <cell r="O801">
            <v>4022.72</v>
          </cell>
          <cell r="U801">
            <v>47.3</v>
          </cell>
        </row>
        <row r="802">
          <cell r="D802">
            <v>91301700</v>
          </cell>
          <cell r="H802" t="str">
            <v>Flete de exportaciòn</v>
          </cell>
          <cell r="I802">
            <v>0</v>
          </cell>
          <cell r="L802">
            <v>103.5</v>
          </cell>
          <cell r="O802">
            <v>-103.5</v>
          </cell>
          <cell r="U802">
            <v>-100</v>
          </cell>
        </row>
        <row r="803">
          <cell r="D803">
            <v>91301800</v>
          </cell>
          <cell r="H803" t="str">
            <v>Fletes varios</v>
          </cell>
          <cell r="I803">
            <v>63831.25</v>
          </cell>
          <cell r="L803">
            <v>92892.23</v>
          </cell>
          <cell r="O803">
            <v>-29060.98</v>
          </cell>
          <cell r="U803">
            <v>-31.3</v>
          </cell>
        </row>
        <row r="804">
          <cell r="D804">
            <v>91310100</v>
          </cell>
          <cell r="H804" t="str">
            <v>Telefono</v>
          </cell>
          <cell r="I804">
            <v>1631.67</v>
          </cell>
          <cell r="L804">
            <v>42213.38</v>
          </cell>
          <cell r="O804">
            <v>-40581.71</v>
          </cell>
          <cell r="U804">
            <v>-96.1</v>
          </cell>
        </row>
        <row r="805">
          <cell r="D805">
            <v>91310200</v>
          </cell>
          <cell r="H805" t="str">
            <v>Envio de correspondencia</v>
          </cell>
          <cell r="I805">
            <v>216.66</v>
          </cell>
          <cell r="L805">
            <v>80.989999999999995</v>
          </cell>
          <cell r="O805">
            <v>135.66999999999999</v>
          </cell>
          <cell r="U805">
            <v>167.5</v>
          </cell>
        </row>
        <row r="806">
          <cell r="D806">
            <v>91310600</v>
          </cell>
          <cell r="H806" t="str">
            <v>Diversos</v>
          </cell>
          <cell r="I806">
            <v>670.11</v>
          </cell>
          <cell r="L806">
            <v>10.17</v>
          </cell>
          <cell r="O806">
            <v>659.94</v>
          </cell>
          <cell r="U806">
            <v>6489.1</v>
          </cell>
        </row>
        <row r="807">
          <cell r="D807">
            <v>91320100</v>
          </cell>
          <cell r="H807" t="str">
            <v>Honorarios - 3ra. Categoría</v>
          </cell>
          <cell r="I807">
            <v>0</v>
          </cell>
          <cell r="L807">
            <v>189499.9</v>
          </cell>
          <cell r="O807">
            <v>-189499.9</v>
          </cell>
          <cell r="U807">
            <v>-100</v>
          </cell>
        </row>
        <row r="808">
          <cell r="D808">
            <v>91350100</v>
          </cell>
          <cell r="H808" t="str">
            <v>Alquiler inmuebles</v>
          </cell>
          <cell r="I808">
            <v>842611</v>
          </cell>
          <cell r="L808">
            <v>846540</v>
          </cell>
          <cell r="O808">
            <v>-3929</v>
          </cell>
          <cell r="U808">
            <v>-0.5</v>
          </cell>
        </row>
        <row r="809">
          <cell r="D809">
            <v>91350200</v>
          </cell>
          <cell r="H809" t="str">
            <v>Alquiler bienes muebles</v>
          </cell>
          <cell r="I809">
            <v>95446.7</v>
          </cell>
          <cell r="L809">
            <v>105744.2</v>
          </cell>
          <cell r="O809">
            <v>-10297.5</v>
          </cell>
          <cell r="U809">
            <v>-9.6999999999999993</v>
          </cell>
        </row>
        <row r="810">
          <cell r="D810">
            <v>91360100</v>
          </cell>
          <cell r="H810" t="str">
            <v>Electricidad</v>
          </cell>
          <cell r="I810">
            <v>1738627.02</v>
          </cell>
          <cell r="L810">
            <v>2517462.9500000002</v>
          </cell>
          <cell r="O810">
            <v>-778835.93</v>
          </cell>
          <cell r="U810">
            <v>-30.9</v>
          </cell>
        </row>
        <row r="811">
          <cell r="D811">
            <v>91360200</v>
          </cell>
          <cell r="H811" t="str">
            <v>Agua</v>
          </cell>
          <cell r="I811">
            <v>333877.43</v>
          </cell>
          <cell r="L811">
            <v>606613.46</v>
          </cell>
          <cell r="O811">
            <v>-272736.03000000003</v>
          </cell>
          <cell r="U811">
            <v>-45</v>
          </cell>
        </row>
        <row r="812">
          <cell r="D812">
            <v>91370500</v>
          </cell>
          <cell r="H812" t="str">
            <v>Gastos de viaje país</v>
          </cell>
          <cell r="I812">
            <v>15991.29</v>
          </cell>
          <cell r="L812">
            <v>403.77</v>
          </cell>
          <cell r="O812">
            <v>15587.52</v>
          </cell>
          <cell r="U812">
            <v>3860.5</v>
          </cell>
        </row>
        <row r="813">
          <cell r="D813">
            <v>91370600</v>
          </cell>
          <cell r="H813" t="str">
            <v>Gastos de viaje extranjero</v>
          </cell>
          <cell r="I813">
            <v>5968.62</v>
          </cell>
          <cell r="L813">
            <v>4866.7</v>
          </cell>
          <cell r="O813">
            <v>1101.92</v>
          </cell>
          <cell r="U813">
            <v>22.6</v>
          </cell>
        </row>
        <row r="814">
          <cell r="D814">
            <v>91370800</v>
          </cell>
          <cell r="H814" t="str">
            <v>Gastos de representación</v>
          </cell>
          <cell r="I814">
            <v>254.5</v>
          </cell>
          <cell r="L814">
            <v>0</v>
          </cell>
          <cell r="O814">
            <v>254.5</v>
          </cell>
        </row>
        <row r="815">
          <cell r="D815">
            <v>91370900</v>
          </cell>
          <cell r="H815" t="str">
            <v>Muestras</v>
          </cell>
          <cell r="I815">
            <v>1792.68</v>
          </cell>
          <cell r="L815">
            <v>6997.27</v>
          </cell>
          <cell r="O815">
            <v>-5204.59</v>
          </cell>
          <cell r="U815">
            <v>-74.400000000000006</v>
          </cell>
        </row>
        <row r="816">
          <cell r="D816">
            <v>91380100</v>
          </cell>
          <cell r="H816" t="str">
            <v>Servicios de raciemsa</v>
          </cell>
          <cell r="I816">
            <v>0</v>
          </cell>
          <cell r="L816">
            <v>51334.35</v>
          </cell>
          <cell r="O816">
            <v>-51334.35</v>
          </cell>
          <cell r="U816">
            <v>-100</v>
          </cell>
        </row>
        <row r="817">
          <cell r="D817">
            <v>91380200</v>
          </cell>
          <cell r="H817" t="str">
            <v>Servicios personal cooperativas</v>
          </cell>
          <cell r="I817">
            <v>22569.97</v>
          </cell>
          <cell r="L817">
            <v>128087.77</v>
          </cell>
          <cell r="O817">
            <v>-105517.8</v>
          </cell>
          <cell r="U817">
            <v>-82.4</v>
          </cell>
        </row>
        <row r="818">
          <cell r="D818">
            <v>91380400</v>
          </cell>
          <cell r="H818" t="str">
            <v>Servicios  de inspectoría y vigilancia</v>
          </cell>
          <cell r="I818">
            <v>0</v>
          </cell>
          <cell r="L818">
            <v>364443.58</v>
          </cell>
          <cell r="O818">
            <v>-364443.58</v>
          </cell>
          <cell r="U818">
            <v>-100</v>
          </cell>
        </row>
        <row r="819">
          <cell r="D819">
            <v>91380500</v>
          </cell>
          <cell r="H819" t="str">
            <v>Servicios médicos</v>
          </cell>
          <cell r="I819">
            <v>0</v>
          </cell>
          <cell r="L819">
            <v>173.45</v>
          </cell>
          <cell r="O819">
            <v>-173.45</v>
          </cell>
          <cell r="U819">
            <v>-100</v>
          </cell>
        </row>
        <row r="820">
          <cell r="D820">
            <v>91380700</v>
          </cell>
          <cell r="H820" t="str">
            <v>Coop. participación extraordinaria obre</v>
          </cell>
          <cell r="I820">
            <v>3565.67</v>
          </cell>
          <cell r="L820">
            <v>19894.22</v>
          </cell>
          <cell r="O820">
            <v>-16328.55</v>
          </cell>
          <cell r="U820">
            <v>-82.1</v>
          </cell>
        </row>
        <row r="821">
          <cell r="D821">
            <v>91380900</v>
          </cell>
          <cell r="H821" t="str">
            <v>Coop. servicios vacaciones obreros</v>
          </cell>
          <cell r="I821">
            <v>1888.34</v>
          </cell>
          <cell r="L821">
            <v>11341</v>
          </cell>
          <cell r="O821">
            <v>-9452.66</v>
          </cell>
          <cell r="U821">
            <v>-83.3</v>
          </cell>
        </row>
        <row r="822">
          <cell r="D822">
            <v>91381100</v>
          </cell>
          <cell r="H822" t="str">
            <v>Coop. servicio compensación producción</v>
          </cell>
          <cell r="I822">
            <v>1623.86</v>
          </cell>
          <cell r="L822">
            <v>9932.51</v>
          </cell>
          <cell r="O822">
            <v>-8308.65</v>
          </cell>
          <cell r="U822">
            <v>-83.7</v>
          </cell>
        </row>
        <row r="823">
          <cell r="D823">
            <v>91381300</v>
          </cell>
          <cell r="H823" t="str">
            <v>Subvención practicantes</v>
          </cell>
          <cell r="I823">
            <v>20</v>
          </cell>
          <cell r="L823">
            <v>15690</v>
          </cell>
          <cell r="O823">
            <v>-15670</v>
          </cell>
          <cell r="U823">
            <v>-99.9</v>
          </cell>
        </row>
        <row r="824">
          <cell r="D824">
            <v>91390400</v>
          </cell>
          <cell r="H824" t="str">
            <v>Servicio  de corte y aditamento</v>
          </cell>
          <cell r="I824">
            <v>0</v>
          </cell>
          <cell r="L824">
            <v>1474.9</v>
          </cell>
          <cell r="O824">
            <v>-1474.9</v>
          </cell>
          <cell r="U824">
            <v>-100</v>
          </cell>
        </row>
        <row r="825">
          <cell r="D825">
            <v>91390600</v>
          </cell>
          <cell r="H825" t="str">
            <v>Limpieza y fumigación</v>
          </cell>
          <cell r="I825">
            <v>109.24</v>
          </cell>
          <cell r="L825">
            <v>4577.7299999999996</v>
          </cell>
          <cell r="O825">
            <v>-4468.49</v>
          </cell>
          <cell r="U825">
            <v>-97.6</v>
          </cell>
        </row>
        <row r="826">
          <cell r="D826">
            <v>91390900</v>
          </cell>
          <cell r="H826" t="str">
            <v>Servicios diversos - 3ra. Categoría</v>
          </cell>
          <cell r="I826">
            <v>906242.53</v>
          </cell>
          <cell r="L826">
            <v>1539920.12</v>
          </cell>
          <cell r="O826">
            <v>-633677.59</v>
          </cell>
          <cell r="U826">
            <v>-41.2</v>
          </cell>
        </row>
        <row r="827">
          <cell r="D827">
            <v>91391900</v>
          </cell>
          <cell r="H827" t="str">
            <v>Servicios diversos - 4ta. Categoría</v>
          </cell>
          <cell r="I827">
            <v>0</v>
          </cell>
          <cell r="L827">
            <v>208.75</v>
          </cell>
          <cell r="O827">
            <v>-208.75</v>
          </cell>
          <cell r="U827">
            <v>-100</v>
          </cell>
        </row>
        <row r="828">
          <cell r="D828">
            <v>91399999</v>
          </cell>
          <cell r="H828" t="str">
            <v>Servicios Terceros-Planta Parada</v>
          </cell>
          <cell r="I828">
            <v>-43770.75</v>
          </cell>
          <cell r="L828">
            <v>-107455.19</v>
          </cell>
          <cell r="O828">
            <v>63684.44</v>
          </cell>
          <cell r="U828">
            <v>59.3</v>
          </cell>
        </row>
        <row r="829">
          <cell r="D829">
            <v>91470100</v>
          </cell>
          <cell r="H829" t="str">
            <v>Impto.Extraordinario de Solidaridad Sue</v>
          </cell>
          <cell r="I829">
            <v>44868.57</v>
          </cell>
          <cell r="L829">
            <v>35363.599999999999</v>
          </cell>
          <cell r="O829">
            <v>9504.9699999999993</v>
          </cell>
          <cell r="U829">
            <v>26.9</v>
          </cell>
        </row>
        <row r="830">
          <cell r="D830">
            <v>91470300</v>
          </cell>
          <cell r="H830" t="str">
            <v>Senati sueldos</v>
          </cell>
          <cell r="I830">
            <v>12738.6</v>
          </cell>
          <cell r="L830">
            <v>10579.03</v>
          </cell>
          <cell r="O830">
            <v>2159.5700000000002</v>
          </cell>
          <cell r="U830">
            <v>20.399999999999999</v>
          </cell>
        </row>
        <row r="831">
          <cell r="D831">
            <v>91470301</v>
          </cell>
          <cell r="H831" t="str">
            <v>Senati Prov.Gratificacion</v>
          </cell>
          <cell r="I831">
            <v>-377.7</v>
          </cell>
          <cell r="L831">
            <v>323.24</v>
          </cell>
          <cell r="O831">
            <v>-700.94</v>
          </cell>
          <cell r="U831">
            <v>-216.8</v>
          </cell>
        </row>
        <row r="832">
          <cell r="D832">
            <v>91470400</v>
          </cell>
          <cell r="H832" t="str">
            <v>Senati salarios</v>
          </cell>
          <cell r="I832">
            <v>6978.34</v>
          </cell>
          <cell r="L832">
            <v>4838.3900000000003</v>
          </cell>
          <cell r="O832">
            <v>2139.9499999999998</v>
          </cell>
          <cell r="U832">
            <v>44.2</v>
          </cell>
        </row>
        <row r="833">
          <cell r="D833">
            <v>91480100</v>
          </cell>
          <cell r="H833" t="str">
            <v>Adiciones Tributarias - Boletas de Vent</v>
          </cell>
          <cell r="I833">
            <v>187.11</v>
          </cell>
          <cell r="L833">
            <v>0</v>
          </cell>
          <cell r="O833">
            <v>187.11</v>
          </cell>
        </row>
        <row r="834">
          <cell r="D834">
            <v>91480200</v>
          </cell>
          <cell r="H834" t="str">
            <v>Adiciones Tributarias - Diversas</v>
          </cell>
          <cell r="I834">
            <v>32462.91</v>
          </cell>
          <cell r="L834">
            <v>58</v>
          </cell>
          <cell r="O834">
            <v>32404.91</v>
          </cell>
          <cell r="U834">
            <v>55870.5</v>
          </cell>
        </row>
        <row r="835">
          <cell r="D835">
            <v>91490100</v>
          </cell>
          <cell r="H835" t="str">
            <v>Otros tributos</v>
          </cell>
          <cell r="I835">
            <v>500.5</v>
          </cell>
          <cell r="L835">
            <v>0</v>
          </cell>
          <cell r="O835">
            <v>500.5</v>
          </cell>
        </row>
        <row r="836">
          <cell r="D836">
            <v>91510600</v>
          </cell>
          <cell r="H836" t="str">
            <v>Seguro vehículos</v>
          </cell>
          <cell r="I836">
            <v>0</v>
          </cell>
          <cell r="L836">
            <v>555.70000000000005</v>
          </cell>
          <cell r="O836">
            <v>-555.70000000000005</v>
          </cell>
          <cell r="U836">
            <v>-100</v>
          </cell>
        </row>
        <row r="837">
          <cell r="D837">
            <v>91511300</v>
          </cell>
          <cell r="H837" t="str">
            <v>Seguro- Multiriesgo</v>
          </cell>
          <cell r="I837">
            <v>270312.32000000001</v>
          </cell>
          <cell r="L837">
            <v>186656.77</v>
          </cell>
          <cell r="O837">
            <v>83655.55</v>
          </cell>
          <cell r="U837">
            <v>44.8</v>
          </cell>
        </row>
        <row r="838">
          <cell r="D838">
            <v>91590500</v>
          </cell>
          <cell r="H838" t="str">
            <v>Refrigerios personal</v>
          </cell>
          <cell r="I838">
            <v>2832.46</v>
          </cell>
          <cell r="L838">
            <v>5822.85</v>
          </cell>
          <cell r="O838">
            <v>-2990.39</v>
          </cell>
          <cell r="U838">
            <v>-51.4</v>
          </cell>
        </row>
        <row r="839">
          <cell r="D839">
            <v>91590700</v>
          </cell>
          <cell r="H839" t="str">
            <v>Diversos</v>
          </cell>
          <cell r="I839">
            <v>40264.51</v>
          </cell>
          <cell r="L839">
            <v>77.5</v>
          </cell>
          <cell r="O839">
            <v>40187.01</v>
          </cell>
          <cell r="U839">
            <v>51854.2</v>
          </cell>
        </row>
        <row r="840">
          <cell r="D840">
            <v>91599999</v>
          </cell>
          <cell r="H840" t="str">
            <v>Diversos- Planta Parada</v>
          </cell>
          <cell r="I840">
            <v>0</v>
          </cell>
          <cell r="L840">
            <v>-8241.85</v>
          </cell>
          <cell r="O840">
            <v>8241.85</v>
          </cell>
          <cell r="U840">
            <v>100</v>
          </cell>
        </row>
        <row r="841">
          <cell r="D841">
            <v>91810100</v>
          </cell>
          <cell r="H841" t="str">
            <v>Depreciación edificios</v>
          </cell>
          <cell r="I841">
            <v>228359.91</v>
          </cell>
          <cell r="L841">
            <v>224024.39</v>
          </cell>
          <cell r="O841">
            <v>4335.5200000000004</v>
          </cell>
          <cell r="U841">
            <v>1.9</v>
          </cell>
        </row>
        <row r="842">
          <cell r="D842">
            <v>91810400</v>
          </cell>
          <cell r="H842" t="str">
            <v>Depreciación maquinaria e instalaciones</v>
          </cell>
          <cell r="I842">
            <v>4196119.08</v>
          </cell>
          <cell r="L842">
            <v>4338407.55</v>
          </cell>
          <cell r="O842">
            <v>-142288.47</v>
          </cell>
          <cell r="U842">
            <v>-3.3</v>
          </cell>
        </row>
        <row r="843">
          <cell r="D843">
            <v>91810500</v>
          </cell>
          <cell r="H843" t="str">
            <v>Depreciación maquinaria por leasing</v>
          </cell>
          <cell r="I843">
            <v>1229741.3600000001</v>
          </cell>
          <cell r="L843">
            <v>1209162.6200000001</v>
          </cell>
          <cell r="O843">
            <v>20578.740000000002</v>
          </cell>
          <cell r="U843">
            <v>1.7</v>
          </cell>
        </row>
        <row r="844">
          <cell r="D844">
            <v>91810600</v>
          </cell>
          <cell r="H844" t="str">
            <v>Depreciación unidades de transporte</v>
          </cell>
          <cell r="I844">
            <v>66732.42</v>
          </cell>
          <cell r="L844">
            <v>76968.259999999995</v>
          </cell>
          <cell r="O844">
            <v>-10235.84</v>
          </cell>
          <cell r="U844">
            <v>-13.3</v>
          </cell>
        </row>
        <row r="845">
          <cell r="D845">
            <v>91810800</v>
          </cell>
          <cell r="H845" t="str">
            <v>Depreciación muebles y enseres</v>
          </cell>
          <cell r="I845">
            <v>1448.4</v>
          </cell>
          <cell r="L845">
            <v>1426.04</v>
          </cell>
          <cell r="O845">
            <v>22.36</v>
          </cell>
          <cell r="U845">
            <v>1.6</v>
          </cell>
        </row>
        <row r="846">
          <cell r="D846">
            <v>91811200</v>
          </cell>
          <cell r="H846" t="str">
            <v>Depreciación equipo de cómputo</v>
          </cell>
          <cell r="I846">
            <v>133404.78</v>
          </cell>
          <cell r="L846">
            <v>159354.54</v>
          </cell>
          <cell r="O846">
            <v>-25949.759999999998</v>
          </cell>
          <cell r="U846">
            <v>-16.3</v>
          </cell>
        </row>
        <row r="847">
          <cell r="D847">
            <v>91811300</v>
          </cell>
          <cell r="H847" t="str">
            <v>Depreciación equipos varios</v>
          </cell>
          <cell r="I847">
            <v>435423.75</v>
          </cell>
          <cell r="L847">
            <v>463947.16</v>
          </cell>
          <cell r="O847">
            <v>-28523.41</v>
          </cell>
          <cell r="U847">
            <v>-6.1</v>
          </cell>
        </row>
        <row r="848">
          <cell r="D848">
            <v>91811400</v>
          </cell>
          <cell r="H848" t="str">
            <v>Depreciación equipo de cómputo por Leas</v>
          </cell>
          <cell r="I848">
            <v>1189.81</v>
          </cell>
          <cell r="L848">
            <v>5045.5</v>
          </cell>
          <cell r="O848">
            <v>-3855.69</v>
          </cell>
          <cell r="U848">
            <v>-76.400000000000006</v>
          </cell>
        </row>
        <row r="849">
          <cell r="D849">
            <v>91812100</v>
          </cell>
          <cell r="H849" t="str">
            <v>Depreciación revaluación edificios</v>
          </cell>
          <cell r="I849">
            <v>265000.28000000003</v>
          </cell>
          <cell r="L849">
            <v>260578.88</v>
          </cell>
          <cell r="O849">
            <v>4421.3999999999996</v>
          </cell>
          <cell r="U849">
            <v>1.7</v>
          </cell>
        </row>
        <row r="850">
          <cell r="D850">
            <v>91812400</v>
          </cell>
          <cell r="H850" t="str">
            <v>Depreciación revaluación maquinaria e i</v>
          </cell>
          <cell r="I850">
            <v>621937.01</v>
          </cell>
          <cell r="L850">
            <v>724523.12</v>
          </cell>
          <cell r="O850">
            <v>-102586.11</v>
          </cell>
          <cell r="U850">
            <v>-14.2</v>
          </cell>
        </row>
        <row r="851">
          <cell r="D851">
            <v>91813100</v>
          </cell>
          <cell r="H851" t="str">
            <v>Depreciación revaluación equipos varios</v>
          </cell>
          <cell r="I851">
            <v>153.43</v>
          </cell>
          <cell r="L851">
            <v>88654.59</v>
          </cell>
          <cell r="O851">
            <v>-88501.16</v>
          </cell>
          <cell r="U851">
            <v>-99.8</v>
          </cell>
        </row>
        <row r="852">
          <cell r="D852">
            <v>91860100</v>
          </cell>
          <cell r="H852" t="str">
            <v>Indemnizaciones empleados</v>
          </cell>
          <cell r="I852">
            <v>140045.01999999999</v>
          </cell>
          <cell r="L852">
            <v>134378.74</v>
          </cell>
          <cell r="O852">
            <v>5666.28</v>
          </cell>
          <cell r="U852">
            <v>4.2</v>
          </cell>
        </row>
        <row r="853">
          <cell r="D853">
            <v>91860200</v>
          </cell>
          <cell r="H853" t="str">
            <v>Indemnizaciones obreros</v>
          </cell>
          <cell r="I853">
            <v>77720.429999999993</v>
          </cell>
          <cell r="L853">
            <v>53992.42</v>
          </cell>
          <cell r="O853">
            <v>23728.01</v>
          </cell>
          <cell r="U853">
            <v>43.9</v>
          </cell>
        </row>
        <row r="854">
          <cell r="D854">
            <v>91890100</v>
          </cell>
          <cell r="H854" t="str">
            <v>Provisión vacaciones sueldos</v>
          </cell>
          <cell r="I854">
            <v>95635.45</v>
          </cell>
          <cell r="L854">
            <v>90976.2</v>
          </cell>
          <cell r="O854">
            <v>4659.25</v>
          </cell>
          <cell r="U854">
            <v>5.0999999999999996</v>
          </cell>
        </row>
        <row r="855">
          <cell r="D855">
            <v>91890200</v>
          </cell>
          <cell r="H855" t="str">
            <v>Provisión vacaciones salarios</v>
          </cell>
          <cell r="I855">
            <v>90102.53</v>
          </cell>
          <cell r="L855">
            <v>41938.97</v>
          </cell>
          <cell r="O855">
            <v>48163.56</v>
          </cell>
          <cell r="U855">
            <v>114.8</v>
          </cell>
        </row>
        <row r="856">
          <cell r="D856">
            <v>91899999</v>
          </cell>
          <cell r="H856" t="str">
            <v>Depreciación Planta parada</v>
          </cell>
          <cell r="I856">
            <v>-728356.27</v>
          </cell>
          <cell r="L856">
            <v>-1382304.98</v>
          </cell>
          <cell r="O856">
            <v>653948.71</v>
          </cell>
          <cell r="U856">
            <v>47.3</v>
          </cell>
        </row>
        <row r="857">
          <cell r="D857">
            <v>92060300</v>
          </cell>
          <cell r="H857" t="str">
            <v>Materiales de limpieza</v>
          </cell>
          <cell r="I857">
            <v>0</v>
          </cell>
          <cell r="L857">
            <v>326.60000000000002</v>
          </cell>
          <cell r="O857">
            <v>-326.60000000000002</v>
          </cell>
          <cell r="U857">
            <v>-100</v>
          </cell>
        </row>
        <row r="858">
          <cell r="D858">
            <v>92060500</v>
          </cell>
          <cell r="H858" t="str">
            <v>Aceites y grasas</v>
          </cell>
          <cell r="I858">
            <v>0</v>
          </cell>
          <cell r="L858">
            <v>2197.1999999999998</v>
          </cell>
          <cell r="O858">
            <v>-2197.1999999999998</v>
          </cell>
          <cell r="U858">
            <v>-100</v>
          </cell>
        </row>
        <row r="859">
          <cell r="D859">
            <v>92060700</v>
          </cell>
          <cell r="H859" t="str">
            <v>Repuestos para maquinaria</v>
          </cell>
          <cell r="I859">
            <v>220094.95</v>
          </cell>
          <cell r="L859">
            <v>118745.67</v>
          </cell>
          <cell r="O859">
            <v>101349.28</v>
          </cell>
          <cell r="U859">
            <v>85.3</v>
          </cell>
        </row>
        <row r="860">
          <cell r="D860">
            <v>92060800</v>
          </cell>
          <cell r="H860" t="str">
            <v>Suplementos de fábrica</v>
          </cell>
          <cell r="I860">
            <v>219482.69</v>
          </cell>
          <cell r="L860">
            <v>126330.65</v>
          </cell>
          <cell r="O860">
            <v>93152.04</v>
          </cell>
          <cell r="U860">
            <v>73.7</v>
          </cell>
        </row>
        <row r="861">
          <cell r="D861">
            <v>92062000</v>
          </cell>
          <cell r="H861" t="str">
            <v>Suministros varios</v>
          </cell>
          <cell r="I861">
            <v>179061.51</v>
          </cell>
          <cell r="L861">
            <v>380822.57</v>
          </cell>
          <cell r="O861">
            <v>-201761.06</v>
          </cell>
          <cell r="U861">
            <v>-53</v>
          </cell>
        </row>
        <row r="862">
          <cell r="D862">
            <v>92140000</v>
          </cell>
          <cell r="H862" t="str">
            <v>Materias Primas</v>
          </cell>
          <cell r="I862">
            <v>10610</v>
          </cell>
          <cell r="L862">
            <v>73.44</v>
          </cell>
          <cell r="O862">
            <v>10536.56</v>
          </cell>
          <cell r="U862">
            <v>14347.2</v>
          </cell>
        </row>
        <row r="863">
          <cell r="D863">
            <v>92150000</v>
          </cell>
          <cell r="H863" t="str">
            <v>Envases y Embalajes</v>
          </cell>
          <cell r="I863">
            <v>2313.34</v>
          </cell>
          <cell r="L863">
            <v>45.24</v>
          </cell>
          <cell r="O863">
            <v>2268.1</v>
          </cell>
          <cell r="U863">
            <v>5013.5</v>
          </cell>
        </row>
        <row r="864">
          <cell r="D864">
            <v>92160000</v>
          </cell>
          <cell r="H864" t="str">
            <v>Suministros Diversos</v>
          </cell>
          <cell r="I864">
            <v>2001330.68</v>
          </cell>
          <cell r="L864">
            <v>1849989.66</v>
          </cell>
          <cell r="O864">
            <v>151341.01999999999</v>
          </cell>
          <cell r="U864">
            <v>8.1999999999999993</v>
          </cell>
        </row>
        <row r="865">
          <cell r="D865">
            <v>92340200</v>
          </cell>
          <cell r="H865" t="str">
            <v>Edificios</v>
          </cell>
          <cell r="I865">
            <v>1510</v>
          </cell>
          <cell r="L865">
            <v>0</v>
          </cell>
          <cell r="O865">
            <v>1510</v>
          </cell>
        </row>
        <row r="866">
          <cell r="D866">
            <v>92340300</v>
          </cell>
          <cell r="H866" t="str">
            <v>Mantenimiento y reparación maquinaria e</v>
          </cell>
          <cell r="I866">
            <v>382315.46</v>
          </cell>
          <cell r="L866">
            <v>617160.5</v>
          </cell>
          <cell r="O866">
            <v>-234845.04</v>
          </cell>
          <cell r="U866">
            <v>-38.1</v>
          </cell>
        </row>
        <row r="867">
          <cell r="D867">
            <v>92340400</v>
          </cell>
          <cell r="H867" t="str">
            <v>Mantenimiento y reparación unidades de</v>
          </cell>
          <cell r="I867">
            <v>1355.3</v>
          </cell>
          <cell r="L867">
            <v>4212.71</v>
          </cell>
          <cell r="O867">
            <v>-2857.41</v>
          </cell>
          <cell r="U867">
            <v>-67.8</v>
          </cell>
        </row>
        <row r="868">
          <cell r="D868">
            <v>92340500</v>
          </cell>
          <cell r="H868" t="str">
            <v>Mantenimiento y reparación muebles y en</v>
          </cell>
          <cell r="I868">
            <v>640</v>
          </cell>
          <cell r="L868">
            <v>0</v>
          </cell>
          <cell r="O868">
            <v>640</v>
          </cell>
        </row>
        <row r="869">
          <cell r="D869">
            <v>92390900</v>
          </cell>
          <cell r="H869" t="str">
            <v>Servicios diversos - 3ra. Categoría</v>
          </cell>
          <cell r="I869">
            <v>395</v>
          </cell>
          <cell r="L869">
            <v>40379.86</v>
          </cell>
          <cell r="O869">
            <v>-39984.86</v>
          </cell>
          <cell r="U869">
            <v>-99</v>
          </cell>
        </row>
        <row r="870">
          <cell r="D870">
            <v>92399900</v>
          </cell>
          <cell r="H870" t="str">
            <v>Transferencia de Servicios de Terceros</v>
          </cell>
          <cell r="I870">
            <v>-5825.33</v>
          </cell>
          <cell r="L870">
            <v>-2868.7</v>
          </cell>
          <cell r="O870">
            <v>-2956.63</v>
          </cell>
          <cell r="U870">
            <v>-103.1</v>
          </cell>
        </row>
        <row r="871">
          <cell r="D871">
            <v>92899990</v>
          </cell>
          <cell r="H871" t="str">
            <v>Transferencia Planta parada ordenes man</v>
          </cell>
          <cell r="I871">
            <v>-3853.91</v>
          </cell>
          <cell r="L871">
            <v>-15403.94</v>
          </cell>
          <cell r="O871">
            <v>11550.03</v>
          </cell>
          <cell r="U871">
            <v>75</v>
          </cell>
        </row>
        <row r="872">
          <cell r="I872">
            <v>0</v>
          </cell>
          <cell r="L872">
            <v>0</v>
          </cell>
          <cell r="O872">
            <v>0</v>
          </cell>
          <cell r="X872" t="str">
            <v>*1*</v>
          </cell>
        </row>
        <row r="874">
          <cell r="G874" t="str">
            <v xml:space="preserve">                      ESTADOS FINANCIEROS GRUPO GLORIA</v>
          </cell>
          <cell r="M874" t="str">
            <v>Hora</v>
          </cell>
          <cell r="P874">
            <v>0.3692361111111111</v>
          </cell>
          <cell r="T874" t="str">
            <v>Fecha</v>
          </cell>
          <cell r="V874" t="str">
            <v>23.01.2004</v>
          </cell>
        </row>
        <row r="875">
          <cell r="M875" t="str">
            <v>RFBILA00</v>
          </cell>
          <cell r="Q875" t="str">
            <v>/</v>
          </cell>
          <cell r="R875" t="str">
            <v>ANUÑEZ</v>
          </cell>
          <cell r="T875" t="str">
            <v>Pág.</v>
          </cell>
          <cell r="W875">
            <v>5</v>
          </cell>
        </row>
        <row r="877">
          <cell r="E877">
            <v>15</v>
          </cell>
          <cell r="F877" t="str">
            <v>División</v>
          </cell>
          <cell r="M877" t="str">
            <v>Imptes en</v>
          </cell>
          <cell r="S877" t="str">
            <v>PEN</v>
          </cell>
        </row>
        <row r="879">
          <cell r="D879" t="str">
            <v>Textos............................................</v>
          </cell>
          <cell r="K879" t="str">
            <v>..Comp. periodos</v>
          </cell>
          <cell r="O879" t="str">
            <v>.......absolutos</v>
          </cell>
          <cell r="U879" t="str">
            <v>...Rel</v>
          </cell>
          <cell r="X879" t="str">
            <v xml:space="preserve"> Tot.</v>
          </cell>
        </row>
        <row r="880">
          <cell r="D880" t="str">
            <v>..................................................</v>
          </cell>
          <cell r="K880" t="str">
            <v>(01.2002-16.2002)</v>
          </cell>
          <cell r="O880" t="str">
            <v>.....Desviación</v>
          </cell>
          <cell r="U880" t="str">
            <v>...Dsv</v>
          </cell>
          <cell r="X880" t="str">
            <v>Etapa</v>
          </cell>
        </row>
        <row r="882">
          <cell r="D882" t="str">
            <v>UTILIDAD DEL EJERCICIO</v>
          </cell>
          <cell r="I882">
            <v>3711832.21</v>
          </cell>
          <cell r="L882">
            <v>-136514.76</v>
          </cell>
          <cell r="O882">
            <v>3848346.97</v>
          </cell>
          <cell r="U882">
            <v>2819</v>
          </cell>
          <cell r="X882" t="str">
            <v>*1*</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GRESO-RETENCION"/>
      <sheetName val="RETENCION"/>
      <sheetName val="SUELDOS"/>
      <sheetName val="PRESTAMOS"/>
      <sheetName val="EEFF"/>
      <sheetName val="INGRESO_RETENCION"/>
      <sheetName val="210000-510-360130 Acc Rec"/>
    </sheetNames>
    <sheetDataSet>
      <sheetData sheetId="0" refreshError="1">
        <row r="8">
          <cell r="A8">
            <v>41009</v>
          </cell>
          <cell r="B8" t="str">
            <v>BERTINI HURTADO CARLO</v>
          </cell>
          <cell r="H8">
            <v>19660.5</v>
          </cell>
          <cell r="I8">
            <v>3518.15</v>
          </cell>
          <cell r="J8">
            <v>19660.5</v>
          </cell>
          <cell r="K8">
            <v>4299.96</v>
          </cell>
          <cell r="L8">
            <v>19660.5</v>
          </cell>
          <cell r="M8">
            <v>4054.21</v>
          </cell>
          <cell r="N8">
            <v>19660.5</v>
          </cell>
          <cell r="O8">
            <v>4054.21</v>
          </cell>
          <cell r="P8">
            <v>32767.5</v>
          </cell>
          <cell r="Q8">
            <v>4054.21</v>
          </cell>
          <cell r="R8">
            <v>19660.5</v>
          </cell>
          <cell r="S8">
            <v>4054.2</v>
          </cell>
          <cell r="T8">
            <v>19660.5</v>
          </cell>
          <cell r="U8">
            <v>4054.2</v>
          </cell>
          <cell r="V8">
            <v>19660.5</v>
          </cell>
          <cell r="W8">
            <v>4054.2</v>
          </cell>
        </row>
        <row r="9">
          <cell r="A9">
            <v>41010</v>
          </cell>
          <cell r="B9" t="str">
            <v>VELARDE ULLOA JULIO</v>
          </cell>
          <cell r="H9">
            <v>19660.5</v>
          </cell>
          <cell r="I9">
            <v>3518.15</v>
          </cell>
          <cell r="J9">
            <v>19660.5</v>
          </cell>
          <cell r="K9">
            <v>4299.96</v>
          </cell>
          <cell r="L9">
            <v>19660.5</v>
          </cell>
          <cell r="M9">
            <v>4054.21</v>
          </cell>
          <cell r="N9">
            <v>19660.5</v>
          </cell>
          <cell r="O9">
            <v>4054.21</v>
          </cell>
          <cell r="P9">
            <v>32767.5</v>
          </cell>
          <cell r="Q9">
            <v>4054.21</v>
          </cell>
          <cell r="R9">
            <v>19660.5</v>
          </cell>
          <cell r="S9">
            <v>4054.2</v>
          </cell>
          <cell r="T9">
            <v>19660.5</v>
          </cell>
          <cell r="U9">
            <v>4054.2</v>
          </cell>
          <cell r="V9">
            <v>19660.5</v>
          </cell>
          <cell r="W9">
            <v>4054.2</v>
          </cell>
        </row>
        <row r="10">
          <cell r="A10">
            <v>41014</v>
          </cell>
          <cell r="B10" t="str">
            <v>DE NEIJS CORNELIS JOHANES</v>
          </cell>
          <cell r="H10">
            <v>20911.5</v>
          </cell>
          <cell r="I10">
            <v>3893.45</v>
          </cell>
          <cell r="J10">
            <v>20911.5</v>
          </cell>
          <cell r="K10">
            <v>4758.66</v>
          </cell>
          <cell r="L10">
            <v>20911.5</v>
          </cell>
          <cell r="M10">
            <v>4497.2700000000004</v>
          </cell>
          <cell r="N10">
            <v>20911.5</v>
          </cell>
          <cell r="O10">
            <v>4497.2700000000004</v>
          </cell>
          <cell r="P10">
            <v>34852.5</v>
          </cell>
          <cell r="Q10">
            <v>4497.2700000000004</v>
          </cell>
          <cell r="R10">
            <v>20911.5</v>
          </cell>
          <cell r="S10">
            <v>4497.2700000000004</v>
          </cell>
          <cell r="T10">
            <v>20911.5</v>
          </cell>
          <cell r="U10">
            <v>4497.26</v>
          </cell>
          <cell r="V10">
            <v>20911.5</v>
          </cell>
          <cell r="W10">
            <v>4497.26</v>
          </cell>
        </row>
        <row r="11">
          <cell r="A11">
            <v>43012</v>
          </cell>
          <cell r="B11" t="str">
            <v>AYARZA PUYO ROBERTO</v>
          </cell>
          <cell r="D11">
            <v>2689.56</v>
          </cell>
          <cell r="E11">
            <v>225.67</v>
          </cell>
          <cell r="F11">
            <v>3104.31</v>
          </cell>
          <cell r="G11">
            <v>198.53</v>
          </cell>
          <cell r="H11">
            <v>2737.5</v>
          </cell>
          <cell r="I11">
            <v>238.05</v>
          </cell>
          <cell r="J11">
            <v>2974.75</v>
          </cell>
          <cell r="K11">
            <v>275.51</v>
          </cell>
          <cell r="L11">
            <v>5394.02</v>
          </cell>
          <cell r="M11">
            <v>322.32</v>
          </cell>
          <cell r="N11">
            <v>4548.82</v>
          </cell>
          <cell r="O11">
            <v>356.28</v>
          </cell>
          <cell r="P11">
            <v>8261.7199999999993</v>
          </cell>
          <cell r="Q11">
            <v>414.65</v>
          </cell>
          <cell r="R11">
            <v>3611.64</v>
          </cell>
          <cell r="S11">
            <v>469.83</v>
          </cell>
          <cell r="T11">
            <v>4065.19</v>
          </cell>
          <cell r="U11">
            <v>519.62</v>
          </cell>
          <cell r="V11">
            <v>4521.4399999999996</v>
          </cell>
          <cell r="W11">
            <v>586.52</v>
          </cell>
        </row>
        <row r="12">
          <cell r="A12">
            <v>43013</v>
          </cell>
          <cell r="B12" t="str">
            <v>GARRIDO MENDOZA LUIS</v>
          </cell>
          <cell r="D12">
            <v>2603.5</v>
          </cell>
          <cell r="E12">
            <v>238.14</v>
          </cell>
          <cell r="F12">
            <v>5543.42</v>
          </cell>
          <cell r="G12">
            <v>702.11</v>
          </cell>
          <cell r="H12">
            <v>7106.5</v>
          </cell>
          <cell r="I12">
            <v>936.57</v>
          </cell>
          <cell r="J12">
            <v>7106.5</v>
          </cell>
          <cell r="K12">
            <v>1066.69</v>
          </cell>
          <cell r="L12">
            <v>7106.5</v>
          </cell>
          <cell r="M12">
            <v>1066.69</v>
          </cell>
          <cell r="N12">
            <v>7106.5</v>
          </cell>
          <cell r="O12">
            <v>1066.69</v>
          </cell>
          <cell r="P12">
            <v>14213</v>
          </cell>
          <cell r="Q12">
            <v>1066.69</v>
          </cell>
          <cell r="R12">
            <v>7106.5</v>
          </cell>
          <cell r="S12">
            <v>1066.69</v>
          </cell>
          <cell r="T12">
            <v>7106.5</v>
          </cell>
          <cell r="U12">
            <v>1066.69</v>
          </cell>
          <cell r="V12">
            <v>7106.5</v>
          </cell>
          <cell r="W12">
            <v>1066.69</v>
          </cell>
        </row>
        <row r="13">
          <cell r="A13">
            <v>43028</v>
          </cell>
          <cell r="B13" t="str">
            <v>VILELA ROMERO RAUL</v>
          </cell>
          <cell r="D13">
            <v>1687.59</v>
          </cell>
          <cell r="E13">
            <v>50.33</v>
          </cell>
          <cell r="F13">
            <v>1973.16</v>
          </cell>
          <cell r="G13">
            <v>104.26</v>
          </cell>
          <cell r="H13">
            <v>1363.5</v>
          </cell>
          <cell r="I13">
            <v>5.28</v>
          </cell>
          <cell r="J13">
            <v>1454.4</v>
          </cell>
          <cell r="K13">
            <v>0</v>
          </cell>
          <cell r="L13">
            <v>1892.99</v>
          </cell>
          <cell r="M13">
            <v>5.87</v>
          </cell>
          <cell r="N13">
            <v>1824.25</v>
          </cell>
          <cell r="O13">
            <v>14.51</v>
          </cell>
          <cell r="P13">
            <v>3498.07</v>
          </cell>
          <cell r="Q13">
            <v>38.49</v>
          </cell>
          <cell r="R13">
            <v>1818</v>
          </cell>
          <cell r="S13">
            <v>63.44</v>
          </cell>
          <cell r="T13">
            <v>1545.3</v>
          </cell>
          <cell r="U13">
            <v>70.260000000000005</v>
          </cell>
          <cell r="V13">
            <v>1931.06</v>
          </cell>
          <cell r="W13">
            <v>91.55</v>
          </cell>
        </row>
        <row r="14">
          <cell r="A14">
            <v>43032</v>
          </cell>
          <cell r="B14" t="str">
            <v>HINOPE COLMENARES PEDRO</v>
          </cell>
          <cell r="D14">
            <v>2034.5</v>
          </cell>
          <cell r="E14">
            <v>114.04</v>
          </cell>
          <cell r="F14">
            <v>3500.38</v>
          </cell>
          <cell r="G14">
            <v>349.24</v>
          </cell>
          <cell r="H14">
            <v>6786.5</v>
          </cell>
          <cell r="I14">
            <v>842.16</v>
          </cell>
          <cell r="J14">
            <v>14863.42</v>
          </cell>
          <cell r="K14">
            <v>1290.2</v>
          </cell>
          <cell r="L14">
            <v>10141.16</v>
          </cell>
          <cell r="M14">
            <v>1310.48</v>
          </cell>
          <cell r="N14">
            <v>10020.280000000001</v>
          </cell>
          <cell r="O14">
            <v>1355.22</v>
          </cell>
          <cell r="P14">
            <v>19315.560000000001</v>
          </cell>
          <cell r="Q14">
            <v>1431.09</v>
          </cell>
          <cell r="R14">
            <v>7634.5</v>
          </cell>
          <cell r="S14">
            <v>1470.39</v>
          </cell>
          <cell r="T14">
            <v>8833.75</v>
          </cell>
          <cell r="U14">
            <v>1515.36</v>
          </cell>
          <cell r="V14">
            <v>8833.75</v>
          </cell>
          <cell r="W14">
            <v>1532.57</v>
          </cell>
        </row>
        <row r="15">
          <cell r="A15">
            <v>43035</v>
          </cell>
          <cell r="B15" t="str">
            <v>SANCHEZ VELASQUEZ LUIS</v>
          </cell>
          <cell r="D15">
            <v>1750.38</v>
          </cell>
          <cell r="E15">
            <v>61.32</v>
          </cell>
          <cell r="F15">
            <v>1999.5</v>
          </cell>
          <cell r="G15">
            <v>105.48</v>
          </cell>
          <cell r="H15">
            <v>1734.5</v>
          </cell>
          <cell r="I15">
            <v>62.05</v>
          </cell>
          <cell r="J15">
            <v>1996.85</v>
          </cell>
          <cell r="K15">
            <v>72.16</v>
          </cell>
          <cell r="L15">
            <v>2078.5100000000002</v>
          </cell>
          <cell r="M15">
            <v>74.48</v>
          </cell>
          <cell r="N15">
            <v>2141.38</v>
          </cell>
          <cell r="O15">
            <v>82.11</v>
          </cell>
          <cell r="P15">
            <v>4355.42</v>
          </cell>
          <cell r="Q15">
            <v>103.43</v>
          </cell>
          <cell r="R15">
            <v>2765.8</v>
          </cell>
          <cell r="S15">
            <v>144.43</v>
          </cell>
          <cell r="T15">
            <v>2137.77</v>
          </cell>
          <cell r="U15">
            <v>159.55000000000001</v>
          </cell>
          <cell r="V15">
            <v>2341.58</v>
          </cell>
          <cell r="W15">
            <v>182.32</v>
          </cell>
        </row>
        <row r="16">
          <cell r="A16">
            <v>43045</v>
          </cell>
          <cell r="B16" t="str">
            <v>ZEVALLOS ROSPIGLIOSI CESAR</v>
          </cell>
          <cell r="D16">
            <v>3617.5</v>
          </cell>
          <cell r="E16">
            <v>388.06</v>
          </cell>
          <cell r="F16">
            <v>3617.5</v>
          </cell>
          <cell r="G16">
            <v>388.06</v>
          </cell>
          <cell r="H16">
            <v>12391.5</v>
          </cell>
          <cell r="I16">
            <v>1704.16</v>
          </cell>
          <cell r="J16">
            <v>12391.5</v>
          </cell>
          <cell r="K16">
            <v>2039.75</v>
          </cell>
          <cell r="L16">
            <v>23291.5</v>
          </cell>
          <cell r="M16">
            <v>2039.75</v>
          </cell>
          <cell r="N16">
            <v>12434.24</v>
          </cell>
          <cell r="O16">
            <v>2039.75</v>
          </cell>
          <cell r="P16">
            <v>24783</v>
          </cell>
          <cell r="Q16">
            <v>2039.75</v>
          </cell>
          <cell r="R16">
            <v>12391.5</v>
          </cell>
          <cell r="S16">
            <v>2039.75</v>
          </cell>
          <cell r="T16">
            <v>12391.5</v>
          </cell>
          <cell r="U16">
            <v>2039.75</v>
          </cell>
          <cell r="V16">
            <v>12391.5</v>
          </cell>
          <cell r="W16">
            <v>2039.75</v>
          </cell>
        </row>
        <row r="17">
          <cell r="A17">
            <v>43047</v>
          </cell>
          <cell r="B17" t="str">
            <v>ALFARO RUIZ RAUL</v>
          </cell>
          <cell r="D17">
            <v>2602.5</v>
          </cell>
          <cell r="E17">
            <v>210.44</v>
          </cell>
          <cell r="F17">
            <v>4979.1000000000004</v>
          </cell>
          <cell r="G17">
            <v>596.64</v>
          </cell>
          <cell r="H17">
            <v>6786.5</v>
          </cell>
          <cell r="I17">
            <v>867.75</v>
          </cell>
          <cell r="J17">
            <v>11306.6</v>
          </cell>
          <cell r="K17">
            <v>1087.29</v>
          </cell>
          <cell r="L17">
            <v>11213.6</v>
          </cell>
          <cell r="M17">
            <v>1321.19</v>
          </cell>
          <cell r="N17">
            <v>10581.59</v>
          </cell>
          <cell r="O17">
            <v>1373.38</v>
          </cell>
          <cell r="P17">
            <v>20528.78</v>
          </cell>
          <cell r="Q17">
            <v>1465.85</v>
          </cell>
          <cell r="R17">
            <v>9551.5400000000009</v>
          </cell>
          <cell r="S17">
            <v>1565.86</v>
          </cell>
          <cell r="T17">
            <v>8833.43</v>
          </cell>
          <cell r="U17">
            <v>1604.67</v>
          </cell>
          <cell r="V17">
            <v>18225.900000000001</v>
          </cell>
          <cell r="W17">
            <v>1995.7</v>
          </cell>
        </row>
        <row r="18">
          <cell r="A18">
            <v>43048</v>
          </cell>
          <cell r="B18" t="str">
            <v>GARRIDO VIDAL RAFAEL</v>
          </cell>
          <cell r="D18">
            <v>3645.5</v>
          </cell>
          <cell r="E18">
            <v>392.96</v>
          </cell>
          <cell r="F18">
            <v>3645.5</v>
          </cell>
          <cell r="G18">
            <v>392.96</v>
          </cell>
          <cell r="H18">
            <v>9047.5</v>
          </cell>
          <cell r="I18">
            <v>1203.26</v>
          </cell>
          <cell r="J18">
            <v>9047.5</v>
          </cell>
          <cell r="K18">
            <v>1426.99</v>
          </cell>
          <cell r="L18">
            <v>9047.5</v>
          </cell>
          <cell r="M18">
            <v>1426.99</v>
          </cell>
          <cell r="N18">
            <v>9047.5</v>
          </cell>
          <cell r="O18">
            <v>1426.99</v>
          </cell>
          <cell r="P18">
            <v>18095</v>
          </cell>
          <cell r="Q18">
            <v>1426.99</v>
          </cell>
          <cell r="R18">
            <v>9047.5</v>
          </cell>
          <cell r="S18">
            <v>1426.99</v>
          </cell>
          <cell r="T18">
            <v>9047.5</v>
          </cell>
          <cell r="U18">
            <v>1427</v>
          </cell>
          <cell r="V18">
            <v>9047.5</v>
          </cell>
          <cell r="W18">
            <v>1427</v>
          </cell>
        </row>
        <row r="19">
          <cell r="A19">
            <v>43051</v>
          </cell>
          <cell r="B19" t="str">
            <v>HUAMAN BRONCANO ASUNCION</v>
          </cell>
          <cell r="E19">
            <v>0</v>
          </cell>
          <cell r="F19">
            <v>926.38</v>
          </cell>
          <cell r="G19">
            <v>0</v>
          </cell>
          <cell r="H19">
            <v>1041.93</v>
          </cell>
          <cell r="I19">
            <v>0</v>
          </cell>
          <cell r="J19">
            <v>1540.3</v>
          </cell>
          <cell r="K19">
            <v>0</v>
          </cell>
          <cell r="L19">
            <v>1377.21</v>
          </cell>
          <cell r="M19">
            <v>0</v>
          </cell>
          <cell r="N19">
            <v>1355.59</v>
          </cell>
          <cell r="O19">
            <v>0</v>
          </cell>
          <cell r="P19">
            <v>2734.38</v>
          </cell>
          <cell r="Q19">
            <v>0</v>
          </cell>
          <cell r="R19">
            <v>1338.02</v>
          </cell>
          <cell r="S19">
            <v>0</v>
          </cell>
          <cell r="T19">
            <v>1338.02</v>
          </cell>
          <cell r="U19">
            <v>0</v>
          </cell>
          <cell r="V19">
            <v>1330.49</v>
          </cell>
          <cell r="W19">
            <v>0</v>
          </cell>
        </row>
        <row r="20">
          <cell r="A20">
            <v>43053</v>
          </cell>
          <cell r="B20" t="str">
            <v>ALBURQUEQUE VERA RICARDO</v>
          </cell>
          <cell r="D20">
            <v>1848.75</v>
          </cell>
          <cell r="E20">
            <v>78.53</v>
          </cell>
          <cell r="F20">
            <v>1800</v>
          </cell>
          <cell r="G20">
            <v>70.61</v>
          </cell>
          <cell r="H20">
            <v>2089</v>
          </cell>
          <cell r="I20">
            <v>113.96</v>
          </cell>
          <cell r="J20">
            <v>2402.35</v>
          </cell>
          <cell r="K20">
            <v>139.66</v>
          </cell>
          <cell r="L20">
            <v>3665.33</v>
          </cell>
          <cell r="M20">
            <v>165.84</v>
          </cell>
          <cell r="N20">
            <v>2801.87</v>
          </cell>
          <cell r="O20">
            <v>179.21</v>
          </cell>
          <cell r="P20">
            <v>5349.29</v>
          </cell>
          <cell r="Q20">
            <v>202.08</v>
          </cell>
          <cell r="R20">
            <v>2724.66</v>
          </cell>
          <cell r="S20">
            <v>232.92</v>
          </cell>
          <cell r="T20">
            <v>2089</v>
          </cell>
          <cell r="U20">
            <v>232.92</v>
          </cell>
          <cell r="V20">
            <v>3039.5</v>
          </cell>
          <cell r="W20">
            <v>268.56</v>
          </cell>
        </row>
        <row r="21">
          <cell r="A21">
            <v>43055</v>
          </cell>
          <cell r="B21" t="str">
            <v>ZARAGOZA ANCALLA ELIZABETH</v>
          </cell>
          <cell r="J21">
            <v>3711.4</v>
          </cell>
          <cell r="K21">
            <v>322.83</v>
          </cell>
          <cell r="L21">
            <v>3711.4</v>
          </cell>
          <cell r="M21">
            <v>322.83</v>
          </cell>
          <cell r="N21">
            <v>3711.4</v>
          </cell>
          <cell r="O21">
            <v>322.83</v>
          </cell>
          <cell r="P21">
            <v>5567.1</v>
          </cell>
          <cell r="Q21">
            <v>322.83</v>
          </cell>
          <cell r="R21">
            <v>3711.4</v>
          </cell>
          <cell r="S21">
            <v>322.83</v>
          </cell>
          <cell r="T21">
            <v>3711.4</v>
          </cell>
          <cell r="U21">
            <v>322.83</v>
          </cell>
          <cell r="V21">
            <v>3835.11</v>
          </cell>
          <cell r="W21">
            <v>327.47000000000003</v>
          </cell>
        </row>
        <row r="22">
          <cell r="A22">
            <v>43056</v>
          </cell>
          <cell r="B22" t="str">
            <v>MACEDO BARRIOS OFELIA</v>
          </cell>
          <cell r="J22">
            <v>11471.6</v>
          </cell>
          <cell r="K22">
            <v>1680.86</v>
          </cell>
          <cell r="L22">
            <v>11471.6</v>
          </cell>
          <cell r="M22">
            <v>1680.86</v>
          </cell>
          <cell r="N22">
            <v>11471.6</v>
          </cell>
          <cell r="O22">
            <v>1680.86</v>
          </cell>
          <cell r="P22">
            <v>17207.400000000001</v>
          </cell>
          <cell r="Q22">
            <v>1680.86</v>
          </cell>
          <cell r="R22">
            <v>11471.6</v>
          </cell>
          <cell r="S22">
            <v>1680.87</v>
          </cell>
          <cell r="T22">
            <v>11471.6</v>
          </cell>
          <cell r="U22">
            <v>1680.87</v>
          </cell>
          <cell r="V22">
            <v>11471.6</v>
          </cell>
          <cell r="W22">
            <v>1680.87</v>
          </cell>
        </row>
        <row r="23">
          <cell r="A23">
            <v>43057</v>
          </cell>
          <cell r="B23" t="str">
            <v>BENEDICTO FERREYRA MARIA</v>
          </cell>
          <cell r="J23">
            <v>3060</v>
          </cell>
          <cell r="K23">
            <v>676.33</v>
          </cell>
          <cell r="L23">
            <v>6120</v>
          </cell>
          <cell r="M23">
            <v>676.33</v>
          </cell>
          <cell r="N23">
            <v>6120</v>
          </cell>
          <cell r="O23">
            <v>676.33</v>
          </cell>
          <cell r="P23">
            <v>8194.5</v>
          </cell>
          <cell r="Q23">
            <v>680.86</v>
          </cell>
          <cell r="R23">
            <v>6154.5</v>
          </cell>
          <cell r="S23">
            <v>682.67</v>
          </cell>
          <cell r="T23">
            <v>6154.5</v>
          </cell>
          <cell r="U23">
            <v>682.68</v>
          </cell>
          <cell r="V23">
            <v>6154.5</v>
          </cell>
          <cell r="W23">
            <v>682.68</v>
          </cell>
        </row>
        <row r="24">
          <cell r="A24">
            <v>43058</v>
          </cell>
          <cell r="B24" t="str">
            <v>CAMPERO YACOLCA JULIA SARA</v>
          </cell>
          <cell r="N24">
            <v>3100</v>
          </cell>
          <cell r="O24">
            <v>93.75</v>
          </cell>
          <cell r="P24">
            <v>3500</v>
          </cell>
          <cell r="Q24">
            <v>93.75</v>
          </cell>
          <cell r="R24">
            <v>3000</v>
          </cell>
          <cell r="S24">
            <v>112.5</v>
          </cell>
          <cell r="T24">
            <v>3000</v>
          </cell>
          <cell r="U24">
            <v>112.5</v>
          </cell>
          <cell r="V24">
            <v>3000</v>
          </cell>
          <cell r="W24">
            <v>112.5</v>
          </cell>
        </row>
        <row r="25">
          <cell r="A25">
            <v>46039</v>
          </cell>
          <cell r="B25" t="str">
            <v>HUAMAN CALVO WILLIAM</v>
          </cell>
          <cell r="D25">
            <v>188.5</v>
          </cell>
          <cell r="E25">
            <v>0</v>
          </cell>
          <cell r="F25">
            <v>929.83</v>
          </cell>
          <cell r="G25">
            <v>0</v>
          </cell>
          <cell r="H25">
            <v>1012.03</v>
          </cell>
          <cell r="I25">
            <v>0</v>
          </cell>
          <cell r="J25">
            <v>1450.77</v>
          </cell>
          <cell r="K25">
            <v>0</v>
          </cell>
          <cell r="L25">
            <v>1173.04</v>
          </cell>
          <cell r="M25">
            <v>0</v>
          </cell>
          <cell r="N25">
            <v>1341.09</v>
          </cell>
          <cell r="O25">
            <v>0</v>
          </cell>
          <cell r="P25">
            <v>2634.57</v>
          </cell>
          <cell r="Q25">
            <v>0</v>
          </cell>
          <cell r="R25">
            <v>1368.36</v>
          </cell>
          <cell r="S25">
            <v>0</v>
          </cell>
          <cell r="T25">
            <v>1262.28</v>
          </cell>
          <cell r="U25">
            <v>0</v>
          </cell>
          <cell r="V25">
            <v>1300.78</v>
          </cell>
        </row>
        <row r="26">
          <cell r="A26">
            <v>46087</v>
          </cell>
          <cell r="B26" t="str">
            <v>ROMERO LOAYZA PABLO</v>
          </cell>
          <cell r="F26">
            <v>903.5</v>
          </cell>
          <cell r="G26">
            <v>0</v>
          </cell>
          <cell r="H26">
            <v>1042.5</v>
          </cell>
          <cell r="I26">
            <v>0</v>
          </cell>
          <cell r="J26">
            <v>1042.5</v>
          </cell>
          <cell r="K26">
            <v>0</v>
          </cell>
          <cell r="L26">
            <v>1042.5</v>
          </cell>
          <cell r="M26">
            <v>0</v>
          </cell>
          <cell r="N26">
            <v>1042.5</v>
          </cell>
          <cell r="O26">
            <v>0</v>
          </cell>
          <cell r="P26">
            <v>2085</v>
          </cell>
          <cell r="Q26">
            <v>0</v>
          </cell>
          <cell r="R26">
            <v>1042.5</v>
          </cell>
          <cell r="S26">
            <v>0</v>
          </cell>
          <cell r="T26">
            <v>1042.5</v>
          </cell>
          <cell r="U26">
            <v>0</v>
          </cell>
          <cell r="V26">
            <v>1042.5</v>
          </cell>
        </row>
        <row r="27">
          <cell r="A27">
            <v>46099</v>
          </cell>
          <cell r="B27" t="str">
            <v>AREVALO ORTIZ FERMIN</v>
          </cell>
          <cell r="D27">
            <v>2000</v>
          </cell>
          <cell r="E27">
            <v>105</v>
          </cell>
          <cell r="F27">
            <v>2632.33</v>
          </cell>
          <cell r="G27">
            <v>211.09</v>
          </cell>
          <cell r="H27">
            <v>2321</v>
          </cell>
          <cell r="I27">
            <v>161.05000000000001</v>
          </cell>
          <cell r="J27">
            <v>2843.22</v>
          </cell>
          <cell r="K27">
            <v>186.59</v>
          </cell>
          <cell r="L27">
            <v>3210.72</v>
          </cell>
          <cell r="M27">
            <v>198.21</v>
          </cell>
          <cell r="N27">
            <v>2688.49</v>
          </cell>
          <cell r="O27">
            <v>205.1</v>
          </cell>
          <cell r="P27">
            <v>5866.97</v>
          </cell>
          <cell r="Q27">
            <v>228.07</v>
          </cell>
          <cell r="R27">
            <v>3868.34</v>
          </cell>
          <cell r="S27">
            <v>285.06</v>
          </cell>
          <cell r="T27">
            <v>3326.77</v>
          </cell>
          <cell r="U27">
            <v>322.77999999999997</v>
          </cell>
          <cell r="V27">
            <v>3941.84</v>
          </cell>
          <cell r="W27">
            <v>383.56</v>
          </cell>
        </row>
        <row r="28">
          <cell r="A28">
            <v>46109</v>
          </cell>
          <cell r="B28" t="str">
            <v>VIDEIRA DIAZ JORGE</v>
          </cell>
          <cell r="D28">
            <v>1781.5</v>
          </cell>
          <cell r="E28">
            <v>66.760000000000005</v>
          </cell>
          <cell r="F28">
            <v>1924.23</v>
          </cell>
          <cell r="G28">
            <v>72.040000000000006</v>
          </cell>
          <cell r="H28">
            <v>2334.5</v>
          </cell>
          <cell r="I28">
            <v>151.5</v>
          </cell>
          <cell r="J28">
            <v>2334.5</v>
          </cell>
          <cell r="K28">
            <v>177.16</v>
          </cell>
          <cell r="L28">
            <v>2645.77</v>
          </cell>
          <cell r="M28">
            <v>182.99</v>
          </cell>
          <cell r="N28">
            <v>2334.5</v>
          </cell>
          <cell r="O28">
            <v>182.99</v>
          </cell>
          <cell r="P28">
            <v>5038.63</v>
          </cell>
          <cell r="Q28">
            <v>189.92</v>
          </cell>
          <cell r="R28">
            <v>2334.5</v>
          </cell>
          <cell r="S28">
            <v>192.7</v>
          </cell>
          <cell r="T28">
            <v>2334.5</v>
          </cell>
          <cell r="U28">
            <v>192.7</v>
          </cell>
          <cell r="V28">
            <v>2665.22</v>
          </cell>
          <cell r="W28">
            <v>205.1</v>
          </cell>
        </row>
        <row r="29">
          <cell r="A29">
            <v>46110</v>
          </cell>
          <cell r="B29" t="str">
            <v>ROSAS NACIMIENTO PABLO</v>
          </cell>
          <cell r="E29">
            <v>0</v>
          </cell>
          <cell r="F29">
            <v>1162.0899999999999</v>
          </cell>
          <cell r="G29">
            <v>0</v>
          </cell>
          <cell r="H29">
            <v>1281.6300000000001</v>
          </cell>
          <cell r="I29">
            <v>0</v>
          </cell>
          <cell r="J29">
            <v>1131.6199999999999</v>
          </cell>
          <cell r="K29">
            <v>0</v>
          </cell>
          <cell r="L29">
            <v>1670.13</v>
          </cell>
          <cell r="M29">
            <v>0</v>
          </cell>
          <cell r="N29">
            <v>1423.08</v>
          </cell>
          <cell r="O29">
            <v>0</v>
          </cell>
          <cell r="P29">
            <v>2952.06</v>
          </cell>
          <cell r="Q29">
            <v>0</v>
          </cell>
          <cell r="R29">
            <v>1435.58</v>
          </cell>
          <cell r="S29">
            <v>0</v>
          </cell>
          <cell r="T29">
            <v>1182.28</v>
          </cell>
          <cell r="U29">
            <v>0</v>
          </cell>
          <cell r="V29">
            <v>1476.04</v>
          </cell>
        </row>
        <row r="30">
          <cell r="A30">
            <v>46124</v>
          </cell>
          <cell r="B30" t="str">
            <v>JERI LUJAN MARIA</v>
          </cell>
          <cell r="D30">
            <v>1410</v>
          </cell>
          <cell r="E30">
            <v>1.75</v>
          </cell>
          <cell r="F30">
            <v>1410</v>
          </cell>
          <cell r="G30">
            <v>1.75</v>
          </cell>
          <cell r="H30">
            <v>2060.5</v>
          </cell>
          <cell r="I30">
            <v>99.32</v>
          </cell>
          <cell r="J30">
            <v>2026</v>
          </cell>
          <cell r="K30">
            <v>114.88</v>
          </cell>
          <cell r="L30">
            <v>2026</v>
          </cell>
          <cell r="M30">
            <v>114.88</v>
          </cell>
          <cell r="N30">
            <v>2250.9699999999998</v>
          </cell>
          <cell r="O30">
            <v>119.1</v>
          </cell>
          <cell r="P30">
            <v>4216.6099999999997</v>
          </cell>
          <cell r="Q30">
            <v>122.18</v>
          </cell>
          <cell r="R30">
            <v>2294.87</v>
          </cell>
          <cell r="S30">
            <v>132.33000000000001</v>
          </cell>
          <cell r="T30">
            <v>2212.56</v>
          </cell>
          <cell r="U30">
            <v>139.32</v>
          </cell>
          <cell r="V30">
            <v>2574.71</v>
          </cell>
          <cell r="W30">
            <v>159.9</v>
          </cell>
        </row>
        <row r="31">
          <cell r="A31">
            <v>46126</v>
          </cell>
          <cell r="B31" t="str">
            <v>DONAYRE VELAZCO ADA</v>
          </cell>
          <cell r="F31">
            <v>4017.4</v>
          </cell>
          <cell r="G31">
            <v>110.39</v>
          </cell>
          <cell r="H31">
            <v>2355.5</v>
          </cell>
          <cell r="I31">
            <v>158.54</v>
          </cell>
          <cell r="J31">
            <v>2355.5</v>
          </cell>
          <cell r="K31">
            <v>181.51</v>
          </cell>
          <cell r="L31">
            <v>2355.5</v>
          </cell>
          <cell r="M31">
            <v>181.51</v>
          </cell>
          <cell r="N31">
            <v>2355.5</v>
          </cell>
          <cell r="O31">
            <v>181.51</v>
          </cell>
          <cell r="P31">
            <v>4711</v>
          </cell>
          <cell r="Q31">
            <v>181.51</v>
          </cell>
          <cell r="R31">
            <v>2355.5</v>
          </cell>
          <cell r="S31">
            <v>181.51</v>
          </cell>
          <cell r="T31">
            <v>2355.5</v>
          </cell>
          <cell r="U31">
            <v>181.51</v>
          </cell>
          <cell r="V31">
            <v>2827.58</v>
          </cell>
          <cell r="W31">
            <v>199.21</v>
          </cell>
        </row>
        <row r="32">
          <cell r="A32">
            <v>46140</v>
          </cell>
          <cell r="B32" t="str">
            <v>ARENAS RAMOS FELIX</v>
          </cell>
          <cell r="E32">
            <v>0</v>
          </cell>
          <cell r="F32">
            <v>1053.99</v>
          </cell>
          <cell r="G32">
            <v>0</v>
          </cell>
          <cell r="H32">
            <v>3835.48</v>
          </cell>
          <cell r="I32">
            <v>0</v>
          </cell>
          <cell r="J32">
            <v>2630.36</v>
          </cell>
          <cell r="K32">
            <v>46.11</v>
          </cell>
          <cell r="L32">
            <v>2487.4699999999998</v>
          </cell>
          <cell r="M32">
            <v>37.54</v>
          </cell>
          <cell r="N32">
            <v>2508.42</v>
          </cell>
          <cell r="O32">
            <v>60.72</v>
          </cell>
          <cell r="P32">
            <v>4669.3999999999996</v>
          </cell>
          <cell r="Q32">
            <v>113.64</v>
          </cell>
          <cell r="R32">
            <v>2398.9299999999998</v>
          </cell>
          <cell r="S32">
            <v>173.23</v>
          </cell>
          <cell r="T32">
            <v>2377.4499999999998</v>
          </cell>
          <cell r="U32">
            <v>214.67</v>
          </cell>
          <cell r="V32">
            <v>2231.11</v>
          </cell>
          <cell r="W32">
            <v>250.61</v>
          </cell>
        </row>
        <row r="33">
          <cell r="A33">
            <v>46147</v>
          </cell>
          <cell r="B33" t="str">
            <v>PERALTA FLORES JOSE</v>
          </cell>
          <cell r="D33">
            <v>1870</v>
          </cell>
          <cell r="E33">
            <v>82.25</v>
          </cell>
          <cell r="F33">
            <v>2122.8000000000002</v>
          </cell>
          <cell r="G33">
            <v>123.32</v>
          </cell>
          <cell r="H33">
            <v>2150.5700000000002</v>
          </cell>
          <cell r="I33">
            <v>112.98</v>
          </cell>
          <cell r="J33">
            <v>1973</v>
          </cell>
          <cell r="K33">
            <v>111.18</v>
          </cell>
          <cell r="L33">
            <v>2972.65</v>
          </cell>
          <cell r="M33">
            <v>129.93</v>
          </cell>
          <cell r="N33">
            <v>2860.85</v>
          </cell>
          <cell r="O33">
            <v>146.58000000000001</v>
          </cell>
          <cell r="P33">
            <v>5328.03</v>
          </cell>
          <cell r="Q33">
            <v>175.68</v>
          </cell>
          <cell r="R33">
            <v>2655.55</v>
          </cell>
          <cell r="S33">
            <v>208.01</v>
          </cell>
          <cell r="T33">
            <v>3045</v>
          </cell>
          <cell r="U33">
            <v>248.2</v>
          </cell>
          <cell r="V33">
            <v>2696.43</v>
          </cell>
          <cell r="W33">
            <v>275.33</v>
          </cell>
        </row>
        <row r="34">
          <cell r="A34">
            <v>46148</v>
          </cell>
          <cell r="B34" t="str">
            <v>TOKUMARU VILALORDUNA LUIS</v>
          </cell>
          <cell r="F34">
            <v>4223.51</v>
          </cell>
          <cell r="G34">
            <v>479.25</v>
          </cell>
          <cell r="H34">
            <v>5348.5</v>
          </cell>
          <cell r="I34">
            <v>648</v>
          </cell>
          <cell r="J34">
            <v>5348.5</v>
          </cell>
          <cell r="K34">
            <v>738.75</v>
          </cell>
          <cell r="L34">
            <v>6782.5</v>
          </cell>
          <cell r="M34">
            <v>1007.63</v>
          </cell>
          <cell r="N34">
            <v>6782.5</v>
          </cell>
          <cell r="O34">
            <v>1007.63</v>
          </cell>
          <cell r="P34">
            <v>13565</v>
          </cell>
          <cell r="Q34">
            <v>1007.63</v>
          </cell>
          <cell r="R34">
            <v>6782.5</v>
          </cell>
          <cell r="S34">
            <v>1007.62</v>
          </cell>
          <cell r="T34">
            <v>6782.5</v>
          </cell>
          <cell r="U34">
            <v>1007.62</v>
          </cell>
          <cell r="V34">
            <v>6782.5</v>
          </cell>
          <cell r="W34">
            <v>1007.62</v>
          </cell>
        </row>
        <row r="35">
          <cell r="A35">
            <v>46151</v>
          </cell>
          <cell r="B35" t="str">
            <v>NUÑEZ LEON MARINO</v>
          </cell>
          <cell r="D35">
            <v>1802.5</v>
          </cell>
          <cell r="E35">
            <v>70.44</v>
          </cell>
          <cell r="F35">
            <v>2286.61</v>
          </cell>
          <cell r="G35">
            <v>66.78</v>
          </cell>
          <cell r="H35">
            <v>2168.1</v>
          </cell>
          <cell r="I35">
            <v>118.05</v>
          </cell>
          <cell r="J35">
            <v>2348.7800000000002</v>
          </cell>
          <cell r="K35">
            <v>142.15</v>
          </cell>
          <cell r="L35">
            <v>3084.86</v>
          </cell>
          <cell r="M35">
            <v>149.6</v>
          </cell>
          <cell r="N35">
            <v>2770.35</v>
          </cell>
          <cell r="O35">
            <v>163.9</v>
          </cell>
          <cell r="P35">
            <v>5632.01</v>
          </cell>
          <cell r="Q35">
            <v>195.49</v>
          </cell>
          <cell r="R35">
            <v>2895.62</v>
          </cell>
          <cell r="S35">
            <v>233.38</v>
          </cell>
          <cell r="T35">
            <v>3288.96</v>
          </cell>
          <cell r="U35">
            <v>281.43</v>
          </cell>
          <cell r="V35">
            <v>3138.4</v>
          </cell>
          <cell r="W35">
            <v>323.83999999999997</v>
          </cell>
        </row>
        <row r="36">
          <cell r="A36">
            <v>46156</v>
          </cell>
          <cell r="B36" t="str">
            <v>LUNA RODRIGUEZ CLAUDIO</v>
          </cell>
          <cell r="E36">
            <v>0</v>
          </cell>
          <cell r="F36">
            <v>1071.5</v>
          </cell>
          <cell r="G36">
            <v>0</v>
          </cell>
          <cell r="H36">
            <v>1237.5</v>
          </cell>
          <cell r="I36">
            <v>0</v>
          </cell>
          <cell r="J36">
            <v>1297.83</v>
          </cell>
          <cell r="K36">
            <v>0</v>
          </cell>
          <cell r="L36">
            <v>1314.59</v>
          </cell>
          <cell r="M36">
            <v>0</v>
          </cell>
          <cell r="N36">
            <v>1378.27</v>
          </cell>
          <cell r="O36">
            <v>0</v>
          </cell>
          <cell r="P36">
            <v>2922.74</v>
          </cell>
          <cell r="Q36">
            <v>0</v>
          </cell>
          <cell r="R36">
            <v>1468.76</v>
          </cell>
          <cell r="S36">
            <v>0</v>
          </cell>
          <cell r="T36">
            <v>1488.87</v>
          </cell>
          <cell r="U36">
            <v>0</v>
          </cell>
          <cell r="V36">
            <v>1519.03</v>
          </cell>
        </row>
        <row r="37">
          <cell r="A37">
            <v>46159</v>
          </cell>
          <cell r="B37" t="str">
            <v>UTAHARA BARRETO LILIANA</v>
          </cell>
          <cell r="D37">
            <v>1531.21</v>
          </cell>
          <cell r="E37">
            <v>22.96</v>
          </cell>
          <cell r="F37">
            <v>1562.94</v>
          </cell>
          <cell r="G37">
            <v>28.59</v>
          </cell>
          <cell r="H37">
            <v>1748.35</v>
          </cell>
          <cell r="I37">
            <v>27.28</v>
          </cell>
          <cell r="J37">
            <v>2154.4299999999998</v>
          </cell>
          <cell r="K37">
            <v>47.82</v>
          </cell>
          <cell r="L37">
            <v>2078.89</v>
          </cell>
          <cell r="M37">
            <v>44.69</v>
          </cell>
          <cell r="N37">
            <v>2051.1799999999998</v>
          </cell>
          <cell r="O37">
            <v>54.82</v>
          </cell>
          <cell r="P37">
            <v>4036.11</v>
          </cell>
          <cell r="Q37">
            <v>78.13</v>
          </cell>
          <cell r="R37">
            <v>2079.1999999999998</v>
          </cell>
          <cell r="S37">
            <v>106.53</v>
          </cell>
          <cell r="T37">
            <v>2116.66</v>
          </cell>
          <cell r="U37">
            <v>129.24</v>
          </cell>
          <cell r="V37">
            <v>3594.96</v>
          </cell>
          <cell r="W37">
            <v>207.39</v>
          </cell>
        </row>
        <row r="38">
          <cell r="A38">
            <v>46160</v>
          </cell>
          <cell r="B38" t="str">
            <v>VASCONES TELLO YNA</v>
          </cell>
          <cell r="F38">
            <v>611</v>
          </cell>
          <cell r="G38">
            <v>0</v>
          </cell>
          <cell r="H38">
            <v>707</v>
          </cell>
          <cell r="I38">
            <v>0</v>
          </cell>
          <cell r="J38">
            <v>707</v>
          </cell>
          <cell r="K38">
            <v>0</v>
          </cell>
          <cell r="L38">
            <v>707</v>
          </cell>
          <cell r="M38">
            <v>0</v>
          </cell>
          <cell r="N38">
            <v>707</v>
          </cell>
          <cell r="O38">
            <v>0</v>
          </cell>
          <cell r="P38">
            <v>1414</v>
          </cell>
          <cell r="Q38">
            <v>0</v>
          </cell>
          <cell r="R38">
            <v>707</v>
          </cell>
          <cell r="S38">
            <v>0</v>
          </cell>
          <cell r="T38">
            <v>707</v>
          </cell>
          <cell r="U38">
            <v>0</v>
          </cell>
          <cell r="V38">
            <v>707</v>
          </cell>
        </row>
        <row r="39">
          <cell r="A39">
            <v>46163</v>
          </cell>
          <cell r="B39" t="str">
            <v>SANTA MARIA CHIMBOR DAVID</v>
          </cell>
          <cell r="D39">
            <v>1695</v>
          </cell>
          <cell r="E39">
            <v>51.63</v>
          </cell>
          <cell r="F39">
            <v>1755.36</v>
          </cell>
          <cell r="G39">
            <v>61.43</v>
          </cell>
          <cell r="H39">
            <v>1897.69</v>
          </cell>
          <cell r="I39">
            <v>71.14</v>
          </cell>
          <cell r="J39">
            <v>1900.59</v>
          </cell>
          <cell r="K39">
            <v>71.41</v>
          </cell>
          <cell r="L39">
            <v>2564.35</v>
          </cell>
          <cell r="M39">
            <v>84.79</v>
          </cell>
          <cell r="N39">
            <v>2089.1999999999998</v>
          </cell>
          <cell r="O39">
            <v>91.32</v>
          </cell>
          <cell r="P39">
            <v>4528.51</v>
          </cell>
          <cell r="Q39">
            <v>114.6</v>
          </cell>
          <cell r="R39">
            <v>2551.5100000000002</v>
          </cell>
          <cell r="S39">
            <v>146.54</v>
          </cell>
          <cell r="T39">
            <v>2402.58</v>
          </cell>
          <cell r="U39">
            <v>171.35</v>
          </cell>
          <cell r="V39">
            <v>2280.71</v>
          </cell>
          <cell r="W39">
            <v>191.59</v>
          </cell>
        </row>
        <row r="40">
          <cell r="A40">
            <v>46167</v>
          </cell>
          <cell r="B40" t="str">
            <v>RAMOS GONSALEZ FLORENTINO</v>
          </cell>
          <cell r="D40">
            <v>1500</v>
          </cell>
          <cell r="E40">
            <v>17.5</v>
          </cell>
          <cell r="F40">
            <v>1500</v>
          </cell>
          <cell r="G40">
            <v>17.5</v>
          </cell>
          <cell r="H40">
            <v>2000</v>
          </cell>
          <cell r="I40">
            <v>92.5</v>
          </cell>
          <cell r="J40">
            <v>2280.83</v>
          </cell>
          <cell r="K40">
            <v>119.12</v>
          </cell>
          <cell r="L40">
            <v>2353.34</v>
          </cell>
          <cell r="M40">
            <v>122</v>
          </cell>
          <cell r="N40">
            <v>2588.33</v>
          </cell>
          <cell r="O40">
            <v>133.03</v>
          </cell>
          <cell r="P40">
            <v>5110.42</v>
          </cell>
          <cell r="Q40">
            <v>153.85</v>
          </cell>
          <cell r="R40">
            <v>3654.06</v>
          </cell>
          <cell r="S40">
            <v>213.64</v>
          </cell>
          <cell r="T40">
            <v>2000</v>
          </cell>
          <cell r="U40">
            <v>213.64</v>
          </cell>
          <cell r="V40">
            <v>3191.67</v>
          </cell>
          <cell r="W40">
            <v>258.32</v>
          </cell>
        </row>
        <row r="41">
          <cell r="A41">
            <v>46179</v>
          </cell>
          <cell r="B41" t="str">
            <v>CUBA INGA GIOVANA</v>
          </cell>
          <cell r="F41">
            <v>1227.5</v>
          </cell>
          <cell r="G41">
            <v>0</v>
          </cell>
          <cell r="H41">
            <v>1484.5</v>
          </cell>
          <cell r="I41">
            <v>0</v>
          </cell>
          <cell r="J41">
            <v>1484.5</v>
          </cell>
          <cell r="K41">
            <v>0</v>
          </cell>
          <cell r="L41">
            <v>1484.5</v>
          </cell>
          <cell r="M41">
            <v>0</v>
          </cell>
          <cell r="N41">
            <v>1540.79</v>
          </cell>
          <cell r="O41">
            <v>11.28</v>
          </cell>
          <cell r="P41">
            <v>3009.21</v>
          </cell>
          <cell r="Q41">
            <v>12.03</v>
          </cell>
          <cell r="R41">
            <v>1662.64</v>
          </cell>
          <cell r="S41">
            <v>17.89</v>
          </cell>
          <cell r="T41">
            <v>1548.83</v>
          </cell>
          <cell r="U41">
            <v>20.3</v>
          </cell>
          <cell r="V41">
            <v>1548.83</v>
          </cell>
          <cell r="W41">
            <v>22.71</v>
          </cell>
        </row>
        <row r="42">
          <cell r="A42">
            <v>46185</v>
          </cell>
          <cell r="B42" t="str">
            <v>MELENDEZ LUYO EDWIN</v>
          </cell>
          <cell r="E42">
            <v>0</v>
          </cell>
          <cell r="F42">
            <v>1306.21</v>
          </cell>
          <cell r="G42">
            <v>43.21</v>
          </cell>
          <cell r="H42">
            <v>828.57</v>
          </cell>
          <cell r="I42">
            <v>46.58</v>
          </cell>
          <cell r="J42">
            <v>1775.5</v>
          </cell>
          <cell r="K42">
            <v>52.12</v>
          </cell>
          <cell r="L42">
            <v>1775.5</v>
          </cell>
          <cell r="M42">
            <v>52.12</v>
          </cell>
          <cell r="N42">
            <v>1775.5</v>
          </cell>
          <cell r="O42">
            <v>52.12</v>
          </cell>
          <cell r="P42">
            <v>3551</v>
          </cell>
          <cell r="Q42">
            <v>54.49</v>
          </cell>
          <cell r="R42">
            <v>1775.5</v>
          </cell>
          <cell r="S42">
            <v>55.44</v>
          </cell>
          <cell r="T42">
            <v>1775.5</v>
          </cell>
          <cell r="U42">
            <v>55.44</v>
          </cell>
          <cell r="V42">
            <v>1923.4559999999999</v>
          </cell>
          <cell r="W42">
            <v>60.99</v>
          </cell>
        </row>
        <row r="43">
          <cell r="A43">
            <v>46186</v>
          </cell>
          <cell r="B43" t="str">
            <v>LLANOS REBAZA WILDER</v>
          </cell>
          <cell r="E43">
            <v>0</v>
          </cell>
          <cell r="F43">
            <v>1840.12</v>
          </cell>
          <cell r="G43">
            <v>76.010000000000005</v>
          </cell>
          <cell r="H43">
            <v>1897.69</v>
          </cell>
          <cell r="I43">
            <v>73</v>
          </cell>
          <cell r="J43">
            <v>2089.1999999999998</v>
          </cell>
          <cell r="K43">
            <v>88.72</v>
          </cell>
          <cell r="L43">
            <v>2431.6</v>
          </cell>
          <cell r="M43">
            <v>84.42</v>
          </cell>
          <cell r="N43">
            <v>2193.66</v>
          </cell>
          <cell r="O43">
            <v>92.9</v>
          </cell>
          <cell r="P43">
            <v>4818.53</v>
          </cell>
          <cell r="Q43">
            <v>126.06</v>
          </cell>
          <cell r="R43">
            <v>2593.9499999999998</v>
          </cell>
          <cell r="S43">
            <v>161.80000000000001</v>
          </cell>
          <cell r="T43">
            <v>2379.17</v>
          </cell>
          <cell r="U43">
            <v>184.44</v>
          </cell>
          <cell r="V43">
            <v>2831.93</v>
          </cell>
          <cell r="W43">
            <v>224.05</v>
          </cell>
        </row>
        <row r="44">
          <cell r="A44">
            <v>46191</v>
          </cell>
          <cell r="B44" t="str">
            <v>ARIAS PANIZO GUILLERMO</v>
          </cell>
          <cell r="E44">
            <v>0</v>
          </cell>
          <cell r="F44">
            <v>1334.5</v>
          </cell>
          <cell r="G44">
            <v>0</v>
          </cell>
          <cell r="H44">
            <v>1543.5</v>
          </cell>
          <cell r="I44">
            <v>23.35</v>
          </cell>
          <cell r="J44">
            <v>1569.23</v>
          </cell>
          <cell r="K44">
            <v>29.3</v>
          </cell>
          <cell r="L44">
            <v>2583.44</v>
          </cell>
          <cell r="M44">
            <v>48.43</v>
          </cell>
          <cell r="N44">
            <v>1802.68</v>
          </cell>
          <cell r="O44">
            <v>53.29</v>
          </cell>
          <cell r="P44">
            <v>3826.04</v>
          </cell>
          <cell r="Q44">
            <v>72.34</v>
          </cell>
          <cell r="R44">
            <v>1953.17</v>
          </cell>
          <cell r="S44">
            <v>93.22</v>
          </cell>
          <cell r="T44">
            <v>1778.88</v>
          </cell>
          <cell r="U44">
            <v>102.05</v>
          </cell>
          <cell r="V44">
            <v>2045.14</v>
          </cell>
          <cell r="W44">
            <v>120.86</v>
          </cell>
        </row>
        <row r="45">
          <cell r="A45">
            <v>46192</v>
          </cell>
          <cell r="B45" t="str">
            <v>ZAVALA PUMA JESUS LUIS</v>
          </cell>
          <cell r="L45">
            <v>2500</v>
          </cell>
          <cell r="M45">
            <v>62.19</v>
          </cell>
          <cell r="N45">
            <v>2500</v>
          </cell>
          <cell r="O45">
            <v>62.19</v>
          </cell>
          <cell r="P45">
            <v>2916.67</v>
          </cell>
          <cell r="Q45">
            <v>62.19</v>
          </cell>
          <cell r="R45">
            <v>2583.33</v>
          </cell>
          <cell r="S45">
            <v>64.69</v>
          </cell>
          <cell r="T45">
            <v>2583.33</v>
          </cell>
          <cell r="U45">
            <v>67.81</v>
          </cell>
          <cell r="V45">
            <v>2583.33</v>
          </cell>
          <cell r="W45">
            <v>70.930000000000007</v>
          </cell>
        </row>
        <row r="46">
          <cell r="A46">
            <v>46193</v>
          </cell>
          <cell r="B46" t="str">
            <v>CADENILLAS MARIN FRANCISCO</v>
          </cell>
          <cell r="H46">
            <v>1125.5</v>
          </cell>
          <cell r="I46">
            <v>64.510000000000005</v>
          </cell>
          <cell r="J46">
            <v>3947.22</v>
          </cell>
          <cell r="K46">
            <v>126.12</v>
          </cell>
          <cell r="L46">
            <v>3795.28</v>
          </cell>
          <cell r="M46">
            <v>133.69999999999999</v>
          </cell>
          <cell r="N46">
            <v>3871.72</v>
          </cell>
          <cell r="O46">
            <v>164.09</v>
          </cell>
          <cell r="P46">
            <v>6045.18</v>
          </cell>
          <cell r="Q46">
            <v>214.13</v>
          </cell>
          <cell r="R46">
            <v>3791.95</v>
          </cell>
          <cell r="S46">
            <v>454.3</v>
          </cell>
          <cell r="T46">
            <v>3370</v>
          </cell>
          <cell r="U46">
            <v>454.29</v>
          </cell>
          <cell r="V46">
            <v>5107.5</v>
          </cell>
          <cell r="W46">
            <v>519.45000000000005</v>
          </cell>
        </row>
        <row r="47">
          <cell r="A47">
            <v>46194</v>
          </cell>
          <cell r="B47" t="str">
            <v>GUEVARA MARTINEZ CARLOS</v>
          </cell>
          <cell r="D47">
            <v>1524.71</v>
          </cell>
          <cell r="E47">
            <v>21.82</v>
          </cell>
          <cell r="F47">
            <v>2206.4</v>
          </cell>
          <cell r="G47">
            <v>10.64</v>
          </cell>
          <cell r="H47">
            <v>885.15</v>
          </cell>
          <cell r="I47">
            <v>34.840000000000003</v>
          </cell>
          <cell r="J47">
            <v>3767.08</v>
          </cell>
          <cell r="K47">
            <v>146.91</v>
          </cell>
          <cell r="L47">
            <v>3300.84</v>
          </cell>
          <cell r="M47">
            <v>146.28</v>
          </cell>
          <cell r="N47">
            <v>3190</v>
          </cell>
          <cell r="O47">
            <v>168.59</v>
          </cell>
          <cell r="P47">
            <v>6058.96</v>
          </cell>
          <cell r="Q47">
            <v>232.97</v>
          </cell>
          <cell r="R47">
            <v>2877.09</v>
          </cell>
          <cell r="S47">
            <v>289.5</v>
          </cell>
          <cell r="T47">
            <v>2989.17</v>
          </cell>
          <cell r="U47">
            <v>326.60000000000002</v>
          </cell>
          <cell r="V47">
            <v>3204.58</v>
          </cell>
          <cell r="W47">
            <v>371.77</v>
          </cell>
        </row>
        <row r="48">
          <cell r="A48">
            <v>46203</v>
          </cell>
          <cell r="B48" t="str">
            <v>HURTADO VACALLA URSULA</v>
          </cell>
          <cell r="F48">
            <v>1150</v>
          </cell>
          <cell r="G48">
            <v>0</v>
          </cell>
          <cell r="H48">
            <v>1335</v>
          </cell>
          <cell r="I48">
            <v>0</v>
          </cell>
          <cell r="J48">
            <v>1335</v>
          </cell>
          <cell r="K48">
            <v>0</v>
          </cell>
          <cell r="L48">
            <v>1335</v>
          </cell>
          <cell r="M48">
            <v>0</v>
          </cell>
          <cell r="N48">
            <v>1335</v>
          </cell>
          <cell r="O48">
            <v>0</v>
          </cell>
          <cell r="P48">
            <v>2670</v>
          </cell>
          <cell r="Q48">
            <v>0</v>
          </cell>
          <cell r="R48">
            <v>1335</v>
          </cell>
          <cell r="S48">
            <v>0</v>
          </cell>
          <cell r="T48">
            <v>1335</v>
          </cell>
          <cell r="U48">
            <v>0</v>
          </cell>
          <cell r="V48">
            <v>1335</v>
          </cell>
        </row>
        <row r="49">
          <cell r="A49">
            <v>46207</v>
          </cell>
          <cell r="B49" t="str">
            <v>OSORIO LOZADA ANTONIO</v>
          </cell>
          <cell r="E49">
            <v>0</v>
          </cell>
          <cell r="F49">
            <v>1833.06</v>
          </cell>
          <cell r="G49">
            <v>72.37</v>
          </cell>
          <cell r="H49">
            <v>1741</v>
          </cell>
          <cell r="I49">
            <v>58.56</v>
          </cell>
          <cell r="J49">
            <v>1944.12</v>
          </cell>
          <cell r="K49">
            <v>69.260000000000005</v>
          </cell>
          <cell r="L49">
            <v>2414.19</v>
          </cell>
          <cell r="M49">
            <v>79.25</v>
          </cell>
          <cell r="N49">
            <v>2036.97</v>
          </cell>
          <cell r="O49">
            <v>84.8</v>
          </cell>
          <cell r="P49">
            <v>4099.42</v>
          </cell>
          <cell r="Q49">
            <v>97.5</v>
          </cell>
          <cell r="R49">
            <v>2094.69</v>
          </cell>
          <cell r="S49">
            <v>113.71</v>
          </cell>
          <cell r="T49">
            <v>2084.12</v>
          </cell>
          <cell r="U49">
            <v>126.57</v>
          </cell>
          <cell r="V49">
            <v>2110.96</v>
          </cell>
          <cell r="W49">
            <v>140.44</v>
          </cell>
        </row>
        <row r="50">
          <cell r="A50">
            <v>46209</v>
          </cell>
          <cell r="B50" t="str">
            <v>MOTTA LINARES CARMEN</v>
          </cell>
          <cell r="E50">
            <v>0</v>
          </cell>
          <cell r="F50">
            <v>934.5</v>
          </cell>
          <cell r="G50">
            <v>0</v>
          </cell>
          <cell r="H50">
            <v>1216.5</v>
          </cell>
          <cell r="I50">
            <v>0</v>
          </cell>
          <cell r="J50">
            <v>1216.5</v>
          </cell>
          <cell r="K50">
            <v>0</v>
          </cell>
          <cell r="L50">
            <v>1459.49</v>
          </cell>
          <cell r="M50">
            <v>0</v>
          </cell>
          <cell r="N50">
            <v>1481.99</v>
          </cell>
          <cell r="O50">
            <v>0</v>
          </cell>
          <cell r="P50">
            <v>2919.68</v>
          </cell>
          <cell r="Q50">
            <v>0</v>
          </cell>
          <cell r="R50">
            <v>1466.99</v>
          </cell>
          <cell r="S50">
            <v>0</v>
          </cell>
          <cell r="T50">
            <v>1523.24</v>
          </cell>
          <cell r="U50">
            <v>0</v>
          </cell>
          <cell r="V50">
            <v>1448.24</v>
          </cell>
        </row>
        <row r="51">
          <cell r="A51">
            <v>46211</v>
          </cell>
          <cell r="B51" t="str">
            <v>GONZALES SANCHEZ CECILIA</v>
          </cell>
          <cell r="F51">
            <v>1000</v>
          </cell>
          <cell r="G51">
            <v>0</v>
          </cell>
          <cell r="H51">
            <v>1266</v>
          </cell>
          <cell r="I51">
            <v>0</v>
          </cell>
          <cell r="J51">
            <v>1266</v>
          </cell>
          <cell r="K51">
            <v>0</v>
          </cell>
          <cell r="L51">
            <v>1266</v>
          </cell>
          <cell r="M51">
            <v>0</v>
          </cell>
          <cell r="N51">
            <v>1266</v>
          </cell>
          <cell r="O51">
            <v>0</v>
          </cell>
          <cell r="P51">
            <v>2532</v>
          </cell>
          <cell r="Q51">
            <v>0</v>
          </cell>
          <cell r="R51">
            <v>1266</v>
          </cell>
          <cell r="S51">
            <v>0</v>
          </cell>
          <cell r="T51">
            <v>1266</v>
          </cell>
          <cell r="U51">
            <v>0</v>
          </cell>
          <cell r="V51">
            <v>1266</v>
          </cell>
        </row>
        <row r="52">
          <cell r="A52">
            <v>46212</v>
          </cell>
          <cell r="B52" t="str">
            <v>ZAVALA HUYTAN MICHELLE</v>
          </cell>
          <cell r="F52">
            <v>700</v>
          </cell>
          <cell r="G52">
            <v>0</v>
          </cell>
          <cell r="H52">
            <v>812</v>
          </cell>
          <cell r="I52">
            <v>0</v>
          </cell>
          <cell r="J52">
            <v>812</v>
          </cell>
          <cell r="K52">
            <v>0</v>
          </cell>
          <cell r="L52">
            <v>832.3</v>
          </cell>
          <cell r="M52">
            <v>0</v>
          </cell>
          <cell r="N52">
            <v>908.76</v>
          </cell>
          <cell r="O52">
            <v>0</v>
          </cell>
          <cell r="P52">
            <v>1555.71</v>
          </cell>
          <cell r="Q52">
            <v>0</v>
          </cell>
          <cell r="R52">
            <v>899.97</v>
          </cell>
          <cell r="S52">
            <v>0</v>
          </cell>
          <cell r="T52">
            <v>917.56</v>
          </cell>
          <cell r="U52">
            <v>0</v>
          </cell>
          <cell r="V52">
            <v>859.37</v>
          </cell>
        </row>
        <row r="53">
          <cell r="A53">
            <v>46213</v>
          </cell>
          <cell r="B53" t="str">
            <v>RUIZ MOLLEDA EDMUNDO</v>
          </cell>
          <cell r="D53">
            <v>3500</v>
          </cell>
          <cell r="E53">
            <v>367.5</v>
          </cell>
          <cell r="F53">
            <v>3500</v>
          </cell>
          <cell r="G53">
            <v>367.5</v>
          </cell>
          <cell r="H53">
            <v>4062</v>
          </cell>
          <cell r="I53">
            <v>451.8</v>
          </cell>
          <cell r="J53">
            <v>4062</v>
          </cell>
          <cell r="K53">
            <v>511.37</v>
          </cell>
          <cell r="L53">
            <v>4062</v>
          </cell>
          <cell r="M53">
            <v>511.37</v>
          </cell>
          <cell r="N53">
            <v>4062</v>
          </cell>
          <cell r="O53">
            <v>511.37</v>
          </cell>
          <cell r="P53">
            <v>8124</v>
          </cell>
          <cell r="Q53">
            <v>511.37</v>
          </cell>
          <cell r="R53">
            <v>4062</v>
          </cell>
          <cell r="S53">
            <v>511.36</v>
          </cell>
          <cell r="T53">
            <v>4062</v>
          </cell>
          <cell r="U53">
            <v>511.36</v>
          </cell>
          <cell r="V53">
            <v>4062</v>
          </cell>
          <cell r="W53">
            <v>511.36</v>
          </cell>
        </row>
        <row r="54">
          <cell r="A54">
            <v>46214</v>
          </cell>
          <cell r="B54" t="str">
            <v>TAPIA MARILUZ CARMEN</v>
          </cell>
          <cell r="F54">
            <v>1388.5</v>
          </cell>
          <cell r="G54">
            <v>0</v>
          </cell>
          <cell r="H54">
            <v>1359.25</v>
          </cell>
          <cell r="I54">
            <v>0</v>
          </cell>
          <cell r="J54">
            <v>2011.11</v>
          </cell>
          <cell r="K54">
            <v>0</v>
          </cell>
          <cell r="L54">
            <v>1200</v>
          </cell>
          <cell r="M54">
            <v>0</v>
          </cell>
          <cell r="N54">
            <v>1855</v>
          </cell>
          <cell r="O54">
            <v>0</v>
          </cell>
          <cell r="P54">
            <v>3428.21</v>
          </cell>
          <cell r="Q54">
            <v>0</v>
          </cell>
          <cell r="R54">
            <v>1849.5</v>
          </cell>
          <cell r="S54">
            <v>0.35</v>
          </cell>
          <cell r="T54">
            <v>1868.25</v>
          </cell>
          <cell r="U54">
            <v>25.41</v>
          </cell>
          <cell r="V54">
            <v>1985</v>
          </cell>
          <cell r="W54">
            <v>54.84</v>
          </cell>
        </row>
        <row r="55">
          <cell r="A55">
            <v>46215</v>
          </cell>
          <cell r="B55" t="str">
            <v>NOLASCO SANTISTEBAN DORIS</v>
          </cell>
          <cell r="F55">
            <v>1200</v>
          </cell>
          <cell r="G55">
            <v>0</v>
          </cell>
          <cell r="H55">
            <v>1200</v>
          </cell>
          <cell r="I55">
            <v>0</v>
          </cell>
          <cell r="J55">
            <v>1395.5</v>
          </cell>
          <cell r="K55">
            <v>0</v>
          </cell>
          <cell r="L55">
            <v>1449</v>
          </cell>
          <cell r="M55">
            <v>0</v>
          </cell>
          <cell r="N55">
            <v>1563</v>
          </cell>
          <cell r="O55">
            <v>0</v>
          </cell>
          <cell r="P55">
            <v>2997.08</v>
          </cell>
          <cell r="Q55">
            <v>0</v>
          </cell>
          <cell r="R55">
            <v>1662.5</v>
          </cell>
          <cell r="S55">
            <v>0</v>
          </cell>
          <cell r="T55">
            <v>1871</v>
          </cell>
          <cell r="U55">
            <v>0</v>
          </cell>
          <cell r="V55">
            <v>1726.5</v>
          </cell>
        </row>
        <row r="56">
          <cell r="A56">
            <v>46216</v>
          </cell>
          <cell r="B56" t="str">
            <v>BENITES VASQUEZ OSCAR</v>
          </cell>
          <cell r="H56">
            <v>2699.2</v>
          </cell>
          <cell r="I56">
            <v>674.42</v>
          </cell>
          <cell r="J56">
            <v>6748</v>
          </cell>
          <cell r="K56">
            <v>824.28</v>
          </cell>
          <cell r="L56">
            <v>10037.65</v>
          </cell>
          <cell r="M56">
            <v>885.97</v>
          </cell>
          <cell r="N56">
            <v>6748</v>
          </cell>
          <cell r="O56">
            <v>885.97</v>
          </cell>
          <cell r="P56">
            <v>10122</v>
          </cell>
          <cell r="Q56">
            <v>885.97</v>
          </cell>
          <cell r="R56">
            <v>6748</v>
          </cell>
          <cell r="S56">
            <v>885.96</v>
          </cell>
          <cell r="T56">
            <v>6748</v>
          </cell>
          <cell r="U56">
            <v>885.96</v>
          </cell>
          <cell r="V56">
            <v>6782.5</v>
          </cell>
          <cell r="W56">
            <v>891.14</v>
          </cell>
        </row>
        <row r="57">
          <cell r="A57">
            <v>46217</v>
          </cell>
          <cell r="B57" t="str">
            <v>LARA VILLANUEVA MANUEL</v>
          </cell>
          <cell r="H57">
            <v>870.5</v>
          </cell>
          <cell r="I57">
            <v>0</v>
          </cell>
          <cell r="J57">
            <v>1915.1</v>
          </cell>
          <cell r="K57">
            <v>0</v>
          </cell>
          <cell r="L57">
            <v>2205.27</v>
          </cell>
          <cell r="M57">
            <v>3.55</v>
          </cell>
          <cell r="N57">
            <v>2036.97</v>
          </cell>
          <cell r="O57">
            <v>9.1</v>
          </cell>
          <cell r="P57">
            <v>3475.23</v>
          </cell>
          <cell r="Q57">
            <v>25.3</v>
          </cell>
          <cell r="R57">
            <v>2089.1999999999998</v>
          </cell>
          <cell r="S57">
            <v>43.33</v>
          </cell>
          <cell r="T57">
            <v>2378.64</v>
          </cell>
          <cell r="U57">
            <v>67.239999999999995</v>
          </cell>
          <cell r="V57">
            <v>2530.2600000000002</v>
          </cell>
          <cell r="W57">
            <v>96.84</v>
          </cell>
        </row>
        <row r="58">
          <cell r="A58">
            <v>46218</v>
          </cell>
          <cell r="B58" t="str">
            <v>PEREDA MONTORO JESUS</v>
          </cell>
          <cell r="H58">
            <v>2363.63</v>
          </cell>
          <cell r="I58">
            <v>322.67</v>
          </cell>
          <cell r="J58">
            <v>6221.88</v>
          </cell>
          <cell r="K58">
            <v>440.98</v>
          </cell>
          <cell r="L58">
            <v>5247.31</v>
          </cell>
          <cell r="M58">
            <v>447.54</v>
          </cell>
          <cell r="N58">
            <v>5203.05</v>
          </cell>
          <cell r="O58">
            <v>468.49</v>
          </cell>
          <cell r="P58">
            <v>9753.27</v>
          </cell>
          <cell r="Q58">
            <v>650.08000000000004</v>
          </cell>
          <cell r="R58">
            <v>5095.5</v>
          </cell>
          <cell r="S58">
            <v>726.91</v>
          </cell>
          <cell r="T58">
            <v>5095.5</v>
          </cell>
          <cell r="U58">
            <v>726.91</v>
          </cell>
          <cell r="V58">
            <v>5100.8999999999996</v>
          </cell>
          <cell r="W58">
            <v>726.91</v>
          </cell>
        </row>
        <row r="59">
          <cell r="A59">
            <v>46219</v>
          </cell>
          <cell r="B59" t="str">
            <v>DIAZ DAÑINO MARIA</v>
          </cell>
          <cell r="J59">
            <v>733.33</v>
          </cell>
          <cell r="K59">
            <v>0</v>
          </cell>
          <cell r="L59">
            <v>916.66</v>
          </cell>
          <cell r="M59">
            <v>0</v>
          </cell>
          <cell r="N59">
            <v>1716.66</v>
          </cell>
          <cell r="O59">
            <v>0</v>
          </cell>
          <cell r="P59">
            <v>1666.67</v>
          </cell>
          <cell r="Q59">
            <v>0</v>
          </cell>
          <cell r="R59">
            <v>1392.19</v>
          </cell>
          <cell r="S59">
            <v>0</v>
          </cell>
          <cell r="T59">
            <v>1250</v>
          </cell>
          <cell r="V59">
            <v>1411.46</v>
          </cell>
        </row>
        <row r="60">
          <cell r="A60">
            <v>47138</v>
          </cell>
          <cell r="B60" t="str">
            <v>MEDINA SULCARAY ALBERTO</v>
          </cell>
          <cell r="T60">
            <v>1761.22</v>
          </cell>
          <cell r="U60">
            <v>0</v>
          </cell>
          <cell r="V60">
            <v>1773.56</v>
          </cell>
        </row>
      </sheetData>
      <sheetData sheetId="1" refreshError="1"/>
      <sheetData sheetId="2" refreshError="1">
        <row r="7">
          <cell r="C7">
            <v>41009</v>
          </cell>
          <cell r="D7" t="str">
            <v>BERTINI HURTADO CARLO</v>
          </cell>
          <cell r="F7">
            <v>19626</v>
          </cell>
          <cell r="G7">
            <v>34.5</v>
          </cell>
          <cell r="H7">
            <v>19660.5</v>
          </cell>
        </row>
        <row r="8">
          <cell r="C8">
            <v>41010</v>
          </cell>
          <cell r="D8" t="str">
            <v>VELARDE ULLOA JULIO</v>
          </cell>
          <cell r="F8">
            <v>19626</v>
          </cell>
          <cell r="G8">
            <v>34.5</v>
          </cell>
          <cell r="H8">
            <v>19660.5</v>
          </cell>
        </row>
        <row r="9">
          <cell r="C9">
            <v>41014</v>
          </cell>
          <cell r="D9" t="str">
            <v>DE NEIJS CORNELIS JOHANES</v>
          </cell>
          <cell r="F9">
            <v>20877</v>
          </cell>
          <cell r="G9">
            <v>34.5</v>
          </cell>
          <cell r="H9">
            <v>20911.5</v>
          </cell>
        </row>
        <row r="10">
          <cell r="C10">
            <v>43012</v>
          </cell>
          <cell r="D10" t="str">
            <v>AYARZA PUYO ROBERTO</v>
          </cell>
          <cell r="F10">
            <v>2703</v>
          </cell>
          <cell r="G10">
            <v>34.5</v>
          </cell>
          <cell r="H10">
            <v>2737.5</v>
          </cell>
        </row>
        <row r="11">
          <cell r="C11">
            <v>43013</v>
          </cell>
          <cell r="D11" t="str">
            <v>GARRIDO MENDOZA LUIS</v>
          </cell>
          <cell r="F11">
            <v>7072</v>
          </cell>
          <cell r="G11">
            <v>34.5</v>
          </cell>
          <cell r="H11">
            <v>7106.5</v>
          </cell>
        </row>
        <row r="12">
          <cell r="C12">
            <v>43028</v>
          </cell>
          <cell r="D12" t="str">
            <v>VILELA ROMERO RAUL</v>
          </cell>
          <cell r="F12">
            <v>1329</v>
          </cell>
          <cell r="G12">
            <v>34.5</v>
          </cell>
          <cell r="H12">
            <v>1363.5</v>
          </cell>
        </row>
        <row r="13">
          <cell r="C13">
            <v>43032</v>
          </cell>
          <cell r="D13" t="str">
            <v>HINOPE COLMENARES PEDRO</v>
          </cell>
          <cell r="F13">
            <v>7600</v>
          </cell>
          <cell r="G13">
            <v>34.5</v>
          </cell>
          <cell r="H13">
            <v>7634.5</v>
          </cell>
        </row>
        <row r="14">
          <cell r="C14">
            <v>43035</v>
          </cell>
          <cell r="D14" t="str">
            <v>SANCHEZ VELASQUEZ LUIS</v>
          </cell>
          <cell r="F14">
            <v>1700</v>
          </cell>
          <cell r="G14">
            <v>34.5</v>
          </cell>
          <cell r="H14">
            <v>1734.5</v>
          </cell>
        </row>
        <row r="15">
          <cell r="C15">
            <v>43045</v>
          </cell>
          <cell r="D15" t="str">
            <v>ZEVALLOS ROSPIGLIOSI CESAR</v>
          </cell>
          <cell r="F15">
            <v>12357</v>
          </cell>
          <cell r="G15">
            <v>34.5</v>
          </cell>
          <cell r="H15">
            <v>12391.5</v>
          </cell>
        </row>
        <row r="16">
          <cell r="C16">
            <v>43047</v>
          </cell>
          <cell r="D16" t="str">
            <v>ALFARO RUIZ RAUL</v>
          </cell>
          <cell r="F16">
            <v>7764</v>
          </cell>
          <cell r="G16">
            <v>34.5</v>
          </cell>
          <cell r="H16">
            <v>7798.5</v>
          </cell>
        </row>
        <row r="17">
          <cell r="C17">
            <v>43048</v>
          </cell>
          <cell r="D17" t="str">
            <v>GARRIDO VIDAL RAFAEL</v>
          </cell>
          <cell r="F17">
            <v>9013</v>
          </cell>
          <cell r="G17">
            <v>34.5</v>
          </cell>
          <cell r="H17">
            <v>9047.5</v>
          </cell>
        </row>
        <row r="18">
          <cell r="C18">
            <v>43051</v>
          </cell>
          <cell r="D18" t="str">
            <v>HUAMAN BRONCANO ASUNCION</v>
          </cell>
          <cell r="F18">
            <v>892</v>
          </cell>
          <cell r="G18">
            <v>34.5</v>
          </cell>
          <cell r="H18">
            <v>926.5</v>
          </cell>
        </row>
        <row r="19">
          <cell r="C19">
            <v>43053</v>
          </cell>
          <cell r="D19" t="str">
            <v>ALBURQUEQUE VERA RICARDO</v>
          </cell>
          <cell r="F19">
            <v>2089</v>
          </cell>
          <cell r="H19">
            <v>2089</v>
          </cell>
        </row>
        <row r="20">
          <cell r="C20">
            <v>43055</v>
          </cell>
          <cell r="D20" t="str">
            <v>ZARAGOZA ANCALLA ELIZABETH</v>
          </cell>
          <cell r="F20">
            <v>3711.4</v>
          </cell>
          <cell r="H20">
            <v>3711.4</v>
          </cell>
        </row>
        <row r="21">
          <cell r="C21">
            <v>43056</v>
          </cell>
          <cell r="D21" t="str">
            <v>MACEDO BARRIOS OFELIA</v>
          </cell>
          <cell r="F21">
            <v>11437.1</v>
          </cell>
          <cell r="G21">
            <v>34.5</v>
          </cell>
          <cell r="H21">
            <v>11471.6</v>
          </cell>
        </row>
        <row r="22">
          <cell r="C22">
            <v>43057</v>
          </cell>
          <cell r="D22" t="str">
            <v>BENEDICTO FERREYRA MARIA</v>
          </cell>
          <cell r="F22">
            <v>6120</v>
          </cell>
          <cell r="G22">
            <v>34.5</v>
          </cell>
          <cell r="H22">
            <v>6154.5</v>
          </cell>
        </row>
        <row r="23">
          <cell r="C23">
            <v>43058</v>
          </cell>
          <cell r="D23" t="str">
            <v>CAMPERO YACOLCA JULIA SARA</v>
          </cell>
          <cell r="F23">
            <v>3000</v>
          </cell>
          <cell r="H23">
            <v>3000</v>
          </cell>
        </row>
        <row r="24">
          <cell r="C24">
            <v>46039</v>
          </cell>
          <cell r="D24" t="str">
            <v>HUAMAN CALVO WILLIAM</v>
          </cell>
          <cell r="F24">
            <v>928</v>
          </cell>
          <cell r="G24">
            <v>34.5</v>
          </cell>
          <cell r="H24">
            <v>962.5</v>
          </cell>
        </row>
        <row r="25">
          <cell r="C25">
            <v>46087</v>
          </cell>
          <cell r="D25" t="str">
            <v>ROMERO LOAYZA PABLO</v>
          </cell>
          <cell r="F25">
            <v>1008</v>
          </cell>
          <cell r="G25">
            <v>34.5</v>
          </cell>
          <cell r="H25">
            <v>1042.5</v>
          </cell>
        </row>
        <row r="26">
          <cell r="C26">
            <v>46099</v>
          </cell>
          <cell r="D26" t="str">
            <v>AREVALO ORTIZ FERMIN</v>
          </cell>
          <cell r="F26">
            <v>2321</v>
          </cell>
          <cell r="H26">
            <v>2321</v>
          </cell>
        </row>
        <row r="27">
          <cell r="C27">
            <v>46109</v>
          </cell>
          <cell r="D27" t="str">
            <v>VIDEIRA DIAZ JORGE</v>
          </cell>
          <cell r="F27">
            <v>2300</v>
          </cell>
          <cell r="G27">
            <v>34.5</v>
          </cell>
          <cell r="H27">
            <v>2334.5</v>
          </cell>
        </row>
        <row r="28">
          <cell r="C28">
            <v>46110</v>
          </cell>
          <cell r="D28" t="str">
            <v>ROSAS NACIMIENTO PABLO</v>
          </cell>
          <cell r="F28">
            <v>755</v>
          </cell>
          <cell r="G28">
            <v>34.5</v>
          </cell>
          <cell r="H28">
            <v>789.5</v>
          </cell>
        </row>
        <row r="29">
          <cell r="C29">
            <v>46124</v>
          </cell>
          <cell r="D29" t="str">
            <v>JERI LUJAN MARIA</v>
          </cell>
          <cell r="F29">
            <v>2026</v>
          </cell>
          <cell r="H29">
            <v>2026</v>
          </cell>
        </row>
        <row r="30">
          <cell r="C30">
            <v>46126</v>
          </cell>
          <cell r="D30" t="str">
            <v>DONAYRE VELAZCO ADA</v>
          </cell>
          <cell r="F30">
            <v>2321</v>
          </cell>
          <cell r="G30">
            <v>34.5</v>
          </cell>
          <cell r="H30">
            <v>2355.5</v>
          </cell>
        </row>
        <row r="31">
          <cell r="C31">
            <v>46140</v>
          </cell>
          <cell r="D31" t="str">
            <v>ARENAS RAMOS FELIX</v>
          </cell>
          <cell r="F31">
            <v>1238</v>
          </cell>
          <cell r="G31">
            <v>34.5</v>
          </cell>
          <cell r="H31">
            <v>1272.5</v>
          </cell>
        </row>
        <row r="32">
          <cell r="C32">
            <v>46147</v>
          </cell>
          <cell r="D32" t="str">
            <v>PERALTA FLORES JOSE</v>
          </cell>
          <cell r="F32">
            <v>1973</v>
          </cell>
          <cell r="H32">
            <v>1973</v>
          </cell>
        </row>
        <row r="33">
          <cell r="C33">
            <v>46148</v>
          </cell>
          <cell r="D33" t="str">
            <v>TOKUMARU VILALORDUNA LUIS</v>
          </cell>
          <cell r="F33">
            <v>6748</v>
          </cell>
          <cell r="G33">
            <v>34.5</v>
          </cell>
          <cell r="H33">
            <v>6782.5</v>
          </cell>
        </row>
        <row r="34">
          <cell r="C34">
            <v>46151</v>
          </cell>
          <cell r="D34" t="str">
            <v>NUÑEZ LEON MARINO</v>
          </cell>
          <cell r="F34">
            <v>1973</v>
          </cell>
          <cell r="G34">
            <v>34.5</v>
          </cell>
          <cell r="H34">
            <v>2007.5</v>
          </cell>
        </row>
        <row r="35">
          <cell r="C35">
            <v>46156</v>
          </cell>
          <cell r="D35" t="str">
            <v>LUNA RODRIGUEZ CLAUDIO</v>
          </cell>
          <cell r="F35">
            <v>1203</v>
          </cell>
          <cell r="G35">
            <v>34.5</v>
          </cell>
          <cell r="H35">
            <v>1237.5</v>
          </cell>
        </row>
        <row r="36">
          <cell r="C36">
            <v>46159</v>
          </cell>
          <cell r="D36" t="str">
            <v>UTAHARA BARRETO LILIANA</v>
          </cell>
          <cell r="F36">
            <v>1511</v>
          </cell>
          <cell r="H36">
            <v>1511</v>
          </cell>
        </row>
        <row r="37">
          <cell r="C37">
            <v>46160</v>
          </cell>
          <cell r="D37" t="str">
            <v>VASCONES TELLO YNA</v>
          </cell>
          <cell r="F37">
            <v>707</v>
          </cell>
          <cell r="H37">
            <v>707</v>
          </cell>
        </row>
        <row r="38">
          <cell r="C38">
            <v>46163</v>
          </cell>
          <cell r="D38" t="str">
            <v>SANTA MARIA CHIMBOR DAVID</v>
          </cell>
          <cell r="F38">
            <v>1741</v>
          </cell>
          <cell r="H38">
            <v>1741</v>
          </cell>
        </row>
        <row r="39">
          <cell r="C39">
            <v>46167</v>
          </cell>
          <cell r="D39" t="str">
            <v>RAMOS GONSALEZ FLORENTINO</v>
          </cell>
          <cell r="F39">
            <v>2000</v>
          </cell>
          <cell r="H39">
            <v>2000</v>
          </cell>
        </row>
        <row r="40">
          <cell r="C40">
            <v>46179</v>
          </cell>
          <cell r="D40" t="str">
            <v>CUBA INGA GIOVANA</v>
          </cell>
          <cell r="F40">
            <v>1450</v>
          </cell>
          <cell r="G40">
            <v>34.5</v>
          </cell>
          <cell r="H40">
            <v>1484.5</v>
          </cell>
        </row>
        <row r="41">
          <cell r="C41">
            <v>46185</v>
          </cell>
          <cell r="D41" t="str">
            <v>MELENDEZ LUYO EDWIN</v>
          </cell>
          <cell r="F41">
            <v>1741</v>
          </cell>
          <cell r="G41">
            <v>34.5</v>
          </cell>
          <cell r="H41">
            <v>1775.5</v>
          </cell>
        </row>
        <row r="42">
          <cell r="C42">
            <v>46186</v>
          </cell>
          <cell r="D42" t="str">
            <v>LLANOS REBAZA WILDER</v>
          </cell>
          <cell r="F42">
            <v>1741</v>
          </cell>
          <cell r="G42">
            <v>34.5</v>
          </cell>
          <cell r="H42">
            <v>1775.5</v>
          </cell>
        </row>
        <row r="43">
          <cell r="C43">
            <v>46191</v>
          </cell>
          <cell r="D43" t="str">
            <v>ARIAS PANIZO GUILLERMO</v>
          </cell>
          <cell r="F43">
            <v>1509</v>
          </cell>
          <cell r="G43">
            <v>34.5</v>
          </cell>
          <cell r="H43">
            <v>1543.5</v>
          </cell>
        </row>
        <row r="44">
          <cell r="C44">
            <v>46192</v>
          </cell>
          <cell r="D44" t="str">
            <v>ZAVALA PUMA JESUS LUIS</v>
          </cell>
          <cell r="F44">
            <v>2500</v>
          </cell>
          <cell r="H44">
            <v>2500</v>
          </cell>
        </row>
        <row r="45">
          <cell r="C45">
            <v>46193</v>
          </cell>
          <cell r="D45" t="str">
            <v>CADENILLAS MARIN FRANCISCO</v>
          </cell>
          <cell r="F45">
            <v>3370</v>
          </cell>
          <cell r="H45">
            <v>3370</v>
          </cell>
        </row>
        <row r="46">
          <cell r="C46">
            <v>46194</v>
          </cell>
          <cell r="D46" t="str">
            <v>GUEVARA MARTINEZ CARLOS</v>
          </cell>
          <cell r="F46">
            <v>2000</v>
          </cell>
          <cell r="H46">
            <v>2000</v>
          </cell>
        </row>
        <row r="47">
          <cell r="C47">
            <v>46203</v>
          </cell>
          <cell r="D47" t="str">
            <v>HURTADO VACALLA URSULA</v>
          </cell>
          <cell r="F47">
            <v>1335</v>
          </cell>
          <cell r="H47">
            <v>1335</v>
          </cell>
        </row>
        <row r="48">
          <cell r="C48">
            <v>46207</v>
          </cell>
          <cell r="D48" t="str">
            <v>OSOSRIO LOZADA ANTONIO</v>
          </cell>
          <cell r="F48">
            <v>1741</v>
          </cell>
          <cell r="H48">
            <v>1741</v>
          </cell>
        </row>
        <row r="49">
          <cell r="C49">
            <v>46209</v>
          </cell>
          <cell r="D49" t="str">
            <v>MOTTA LINARES CARMEN</v>
          </cell>
          <cell r="F49">
            <v>1350</v>
          </cell>
          <cell r="G49">
            <v>34.5</v>
          </cell>
          <cell r="H49">
            <v>1384.5</v>
          </cell>
        </row>
        <row r="50">
          <cell r="C50">
            <v>46211</v>
          </cell>
          <cell r="D50" t="str">
            <v>GONZALES SANCHEZ CECILIA</v>
          </cell>
          <cell r="F50">
            <v>1266</v>
          </cell>
          <cell r="H50">
            <v>1266</v>
          </cell>
        </row>
        <row r="51">
          <cell r="C51">
            <v>46212</v>
          </cell>
          <cell r="D51" t="str">
            <v>ZAVALA HUYTAN MICHELLE</v>
          </cell>
          <cell r="F51">
            <v>812</v>
          </cell>
          <cell r="H51">
            <v>812</v>
          </cell>
        </row>
        <row r="52">
          <cell r="C52">
            <v>46213</v>
          </cell>
          <cell r="D52" t="str">
            <v>RUIZ MOLLEDA EDMUNDO</v>
          </cell>
          <cell r="F52">
            <v>4062</v>
          </cell>
          <cell r="H52">
            <v>4062</v>
          </cell>
        </row>
        <row r="53">
          <cell r="C53">
            <v>46214</v>
          </cell>
          <cell r="D53" t="str">
            <v>TAPIA MARILUZ CARMEN</v>
          </cell>
          <cell r="F53">
            <v>1200</v>
          </cell>
          <cell r="H53">
            <v>1200</v>
          </cell>
        </row>
        <row r="54">
          <cell r="C54">
            <v>46215</v>
          </cell>
          <cell r="D54" t="str">
            <v>NOLASCO SANTISTEBAN DORIS</v>
          </cell>
          <cell r="F54">
            <v>1200</v>
          </cell>
          <cell r="H54">
            <v>1200</v>
          </cell>
        </row>
        <row r="55">
          <cell r="C55">
            <v>46216</v>
          </cell>
          <cell r="D55" t="str">
            <v>BENITES VASQUEZ OSCAR</v>
          </cell>
          <cell r="F55">
            <v>6748</v>
          </cell>
          <cell r="H55">
            <v>6748</v>
          </cell>
        </row>
        <row r="56">
          <cell r="C56">
            <v>46217</v>
          </cell>
          <cell r="D56" t="str">
            <v>LARA VILLANUEVA MANUEL</v>
          </cell>
          <cell r="F56">
            <v>1741</v>
          </cell>
          <cell r="H56">
            <v>1741</v>
          </cell>
        </row>
        <row r="57">
          <cell r="C57">
            <v>46218</v>
          </cell>
          <cell r="D57" t="str">
            <v>PEREDA MONTORO JESUS</v>
          </cell>
          <cell r="F57">
            <v>5061</v>
          </cell>
          <cell r="G57">
            <v>34.5</v>
          </cell>
          <cell r="H57">
            <v>5095.5</v>
          </cell>
        </row>
        <row r="58">
          <cell r="C58">
            <v>46219</v>
          </cell>
          <cell r="D58" t="str">
            <v>DIAZ DAÑINO MARIA</v>
          </cell>
          <cell r="F58">
            <v>1250</v>
          </cell>
          <cell r="H58">
            <v>1250</v>
          </cell>
        </row>
        <row r="59">
          <cell r="C59">
            <v>47138</v>
          </cell>
          <cell r="D59" t="str">
            <v>MEDINA SULCARAY ALBERTO</v>
          </cell>
          <cell r="F59">
            <v>1200</v>
          </cell>
          <cell r="G59">
            <v>34.5</v>
          </cell>
          <cell r="H59">
            <v>1234.5</v>
          </cell>
        </row>
      </sheetData>
      <sheetData sheetId="3" refreshError="1"/>
      <sheetData sheetId="4" refreshError="1"/>
      <sheetData sheetId="5" refreshError="1"/>
      <sheetData sheetId="6"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ENO"/>
      <sheetName val="GARCES"/>
      <sheetName val="motos"/>
      <sheetName val="PLLA-2DA"/>
      <sheetName val="RH-2DA"/>
      <sheetName val="adel"/>
      <sheetName val="AFP"/>
      <sheetName val="INGRESO-RETENCION"/>
      <sheetName val="SUELDOS"/>
      <sheetName val="PLLA_2DA"/>
      <sheetName val="Hoja2"/>
      <sheetName val="GENERALES"/>
      <sheetName val="File_Standing_Data"/>
      <sheetName val="2005"/>
      <sheetName val="PH"/>
      <sheetName val="PRAcu"/>
      <sheetName val="RRAcu"/>
      <sheetName val="CCtos MEs"/>
      <sheetName val="General"/>
      <sheetName val="cta 7560 drawback"/>
      <sheetName val="Plan"/>
      <sheetName val="REBARQ"/>
      <sheetName val="RH"/>
      <sheetName val="PLANILLA DE SUELDOS ABRIL"/>
      <sheetName val="Datos"/>
      <sheetName val="GRAFICO COMPARATIVA PARQUE"/>
      <sheetName val="EEFF"/>
      <sheetName val="noviembre"/>
      <sheetName val="Apertura Rtdo 99-00"/>
      <sheetName val="NomAcum"/>
      <sheetName val="NomH"/>
      <sheetName val="Resumen"/>
      <sheetName val="TM1.Settings"/>
      <sheetName val="Mat.Prima"/>
      <sheetName val="PERSONAL"/>
      <sheetName val="CCtos_MEs"/>
      <sheetName val="cta_7560_drawback"/>
      <sheetName val="PLANILLA_DE_SUELDOS_ABRIL"/>
      <sheetName val="Mat_Prima"/>
      <sheetName val="Inversión"/>
      <sheetName val="Costos Prod."/>
      <sheetName val="C. RESUL."/>
      <sheetName val="Presup"/>
      <sheetName val="ECON. FACTORS"/>
      <sheetName val="BD Relacionadas"/>
      <sheetName val="DGEN"/>
      <sheetName val="Inputs"/>
      <sheetName val="VARIACIONES"/>
      <sheetName val="05 Liq. I.Renta Anual 2013"/>
      <sheetName val="09 Notas ER"/>
      <sheetName val="06 NIC 12"/>
      <sheetName val="Intereses"/>
      <sheetName val="DC - mensual"/>
      <sheetName val="DC-Mayor"/>
      <sheetName val="DC-Otros ajustes"/>
      <sheetName val="Gastos no aceptados"/>
      <sheetName val="Cuentas"/>
      <sheetName val="Destino prestamos Rta"/>
    </sheetNames>
    <sheetDataSet>
      <sheetData sheetId="0" refreshError="1"/>
      <sheetData sheetId="1" refreshError="1"/>
      <sheetData sheetId="2" refreshError="1"/>
      <sheetData sheetId="3" refreshError="1">
        <row r="1">
          <cell r="B1" t="str">
            <v>x</v>
          </cell>
          <cell r="C1" t="str">
            <v>x</v>
          </cell>
          <cell r="D1" t="str">
            <v>x</v>
          </cell>
          <cell r="E1" t="str">
            <v>nombre</v>
          </cell>
          <cell r="F1" t="str">
            <v>f_ingr</v>
          </cell>
          <cell r="G1" t="str">
            <v>Ocup</v>
          </cell>
          <cell r="H1" t="str">
            <v>DNI</v>
          </cell>
          <cell r="I1" t="str">
            <v>Catg</v>
          </cell>
          <cell r="J1" t="str">
            <v>basico</v>
          </cell>
          <cell r="K1" t="str">
            <v>coms</v>
          </cell>
          <cell r="L1" t="str">
            <v>h extr</v>
          </cell>
          <cell r="M1" t="str">
            <v>asgfam</v>
          </cell>
          <cell r="N1" t="str">
            <v>OtRem</v>
          </cell>
          <cell r="O1" t="str">
            <v>gratf.</v>
          </cell>
          <cell r="P1" t="str">
            <v>t rem</v>
          </cell>
          <cell r="Q1" t="str">
            <v>dfal</v>
          </cell>
          <cell r="R1" t="str">
            <v>faltas</v>
          </cell>
          <cell r="S1" t="str">
            <v>1raqu</v>
          </cell>
          <cell r="T1" t="str">
            <v>1ade</v>
          </cell>
          <cell r="U1" t="str">
            <v>2ade</v>
          </cell>
          <cell r="V1" t="str">
            <v>adeln</v>
          </cell>
          <cell r="W1" t="str">
            <v>1pres</v>
          </cell>
          <cell r="X1" t="str">
            <v>2pres</v>
          </cell>
          <cell r="Y1" t="str">
            <v>1con</v>
          </cell>
          <cell r="Z1" t="str">
            <v>2con</v>
          </cell>
          <cell r="AA1" t="str">
            <v>motos</v>
          </cell>
          <cell r="AB1" t="str">
            <v>ctacte</v>
          </cell>
          <cell r="AC1" t="str">
            <v>jud</v>
          </cell>
          <cell r="AD1" t="str">
            <v>X</v>
          </cell>
          <cell r="AE1" t="str">
            <v>pens</v>
          </cell>
          <cell r="AF1" t="str">
            <v>comvar</v>
          </cell>
          <cell r="AG1" t="str">
            <v>seg</v>
          </cell>
          <cell r="AI1" t="str">
            <v>Ivida</v>
          </cell>
          <cell r="AJ1" t="str">
            <v>5ta</v>
          </cell>
          <cell r="AK1" t="str">
            <v>t dscto</v>
          </cell>
          <cell r="AL1" t="str">
            <v>X</v>
          </cell>
          <cell r="AM1" t="str">
            <v>Redon</v>
          </cell>
          <cell r="AN1" t="str">
            <v>neto</v>
          </cell>
          <cell r="AO1" t="str">
            <v>salud</v>
          </cell>
          <cell r="AP1" t="str">
            <v>eis</v>
          </cell>
          <cell r="AQ1" t="str">
            <v>emplad</v>
          </cell>
        </row>
        <row r="3">
          <cell r="C3" t="str">
            <v>Secc</v>
          </cell>
          <cell r="D3" t="str">
            <v>#</v>
          </cell>
          <cell r="E3" t="str">
            <v>Nombre Completo</v>
          </cell>
          <cell r="F3" t="str">
            <v>Fecha de Ingreso</v>
          </cell>
          <cell r="G3" t="str">
            <v>Ocupacion</v>
          </cell>
          <cell r="H3" t="str">
            <v>DNI</v>
          </cell>
          <cell r="I3" t="str">
            <v>Categoria</v>
          </cell>
          <cell r="J3" t="str">
            <v>Sueldo Basico</v>
          </cell>
          <cell r="K3" t="str">
            <v>Comision</v>
          </cell>
          <cell r="L3" t="str">
            <v>Horas Extras</v>
          </cell>
          <cell r="M3" t="str">
            <v>Asignac. Familiar</v>
          </cell>
          <cell r="N3" t="str">
            <v>Otras Remunr.</v>
          </cell>
          <cell r="O3" t="str">
            <v>Gratificacion</v>
          </cell>
          <cell r="P3" t="str">
            <v>Total Remuner.</v>
          </cell>
          <cell r="Q3" t="str">
            <v>DIAS</v>
          </cell>
          <cell r="R3" t="str">
            <v>Faltas</v>
          </cell>
          <cell r="S3" t="str">
            <v>Adel. 1ra Quinc.</v>
          </cell>
          <cell r="T3" t="str">
            <v>Adelanto 1ra Quin</v>
          </cell>
          <cell r="U3" t="str">
            <v>Adelanto 2da Quin</v>
          </cell>
          <cell r="V3" t="str">
            <v>Adelantos</v>
          </cell>
          <cell r="W3" t="str">
            <v>Prestamo 1ra Quin</v>
          </cell>
          <cell r="X3" t="str">
            <v>Prestamo 2da Quin</v>
          </cell>
          <cell r="Y3" t="str">
            <v>Consumo 1ra Quin</v>
          </cell>
          <cell r="Z3" t="str">
            <v>Consumo 2da Quin</v>
          </cell>
          <cell r="AA3" t="str">
            <v>Motos</v>
          </cell>
          <cell r="AB3" t="str">
            <v>Cuenta Corriente</v>
          </cell>
          <cell r="AC3" t="str">
            <v>Dscnto Judicial</v>
          </cell>
          <cell r="AD3" t="str">
            <v>AFP</v>
          </cell>
          <cell r="AE3" t="str">
            <v>Fondo de Pension</v>
          </cell>
          <cell r="AF3" t="str">
            <v>Comision Variable</v>
          </cell>
          <cell r="AG3" t="str">
            <v>Seguro Sep/Inv</v>
          </cell>
          <cell r="AH3" t="str">
            <v>TOTAL F.Pension</v>
          </cell>
          <cell r="AI3" t="str">
            <v>IPSS Vida</v>
          </cell>
          <cell r="AJ3" t="str">
            <v>5ta Categor.</v>
          </cell>
          <cell r="AK3" t="str">
            <v>Total Descont.</v>
          </cell>
          <cell r="AL3" t="str">
            <v>Redondeo Anterior</v>
          </cell>
          <cell r="AM3" t="str">
            <v>Redondeo Actual</v>
          </cell>
          <cell r="AN3" t="str">
            <v>Total por Pagar</v>
          </cell>
          <cell r="AO3" t="str">
            <v>EsSalud</v>
          </cell>
          <cell r="AP3" t="str">
            <v>I.E.S.</v>
          </cell>
          <cell r="AQ3" t="str">
            <v>Aportes del Empleador</v>
          </cell>
        </row>
        <row r="5">
          <cell r="B5" t="str">
            <v>A</v>
          </cell>
          <cell r="C5" t="str">
            <v>ADM</v>
          </cell>
          <cell r="D5">
            <v>1</v>
          </cell>
          <cell r="E5" t="str">
            <v xml:space="preserve">CARDENAS SUAREZ, Walter </v>
          </cell>
          <cell r="F5">
            <v>36161</v>
          </cell>
          <cell r="G5" t="str">
            <v>Gerente General</v>
          </cell>
          <cell r="H5" t="str">
            <v>08209453</v>
          </cell>
          <cell r="I5" t="str">
            <v>Empleado</v>
          </cell>
          <cell r="J5">
            <v>14913.98</v>
          </cell>
          <cell r="K5">
            <v>0</v>
          </cell>
          <cell r="L5">
            <v>0</v>
          </cell>
          <cell r="M5">
            <v>0</v>
          </cell>
          <cell r="O5">
            <v>0</v>
          </cell>
          <cell r="P5">
            <v>14913.98</v>
          </cell>
          <cell r="R5">
            <v>0</v>
          </cell>
          <cell r="S5">
            <v>4591</v>
          </cell>
          <cell r="T5">
            <v>0</v>
          </cell>
          <cell r="U5">
            <v>0</v>
          </cell>
          <cell r="V5">
            <v>4591</v>
          </cell>
          <cell r="W5">
            <v>0</v>
          </cell>
          <cell r="X5">
            <v>0</v>
          </cell>
          <cell r="Y5">
            <v>584.09</v>
          </cell>
          <cell r="Z5">
            <v>274.77</v>
          </cell>
          <cell r="AA5">
            <v>0</v>
          </cell>
          <cell r="AB5">
            <v>858.86</v>
          </cell>
          <cell r="AD5" t="str">
            <v>Horizonte</v>
          </cell>
          <cell r="AE5">
            <v>1193.1184000000001</v>
          </cell>
          <cell r="AF5">
            <v>335.56455</v>
          </cell>
          <cell r="AG5">
            <v>186.42475000000002</v>
          </cell>
          <cell r="AH5">
            <v>1715.1077</v>
          </cell>
          <cell r="AI5">
            <v>0</v>
          </cell>
          <cell r="AJ5">
            <v>2977.6</v>
          </cell>
          <cell r="AK5">
            <v>10142.5677</v>
          </cell>
          <cell r="AM5">
            <v>0.41</v>
          </cell>
          <cell r="AN5">
            <v>4771</v>
          </cell>
          <cell r="AO5">
            <v>1342.2582</v>
          </cell>
          <cell r="AP5">
            <v>298.27960000000002</v>
          </cell>
          <cell r="AQ5">
            <v>1640.5378000000001</v>
          </cell>
        </row>
        <row r="6">
          <cell r="B6" t="str">
            <v>A</v>
          </cell>
          <cell r="C6" t="str">
            <v>ADM</v>
          </cell>
          <cell r="D6">
            <v>1</v>
          </cell>
          <cell r="E6" t="str">
            <v>CASTRO MASSA, Hernando</v>
          </cell>
          <cell r="F6">
            <v>36739</v>
          </cell>
          <cell r="G6" t="str">
            <v>Auxiliar de Oficina</v>
          </cell>
          <cell r="H6" t="str">
            <v>06096010</v>
          </cell>
          <cell r="I6" t="str">
            <v>Empleado</v>
          </cell>
          <cell r="J6">
            <v>850</v>
          </cell>
          <cell r="K6">
            <v>0</v>
          </cell>
          <cell r="L6">
            <v>56.66</v>
          </cell>
          <cell r="M6">
            <v>41</v>
          </cell>
          <cell r="O6">
            <v>0</v>
          </cell>
          <cell r="P6">
            <v>947.66</v>
          </cell>
          <cell r="R6">
            <v>0</v>
          </cell>
          <cell r="S6">
            <v>247</v>
          </cell>
          <cell r="T6">
            <v>0</v>
          </cell>
          <cell r="U6">
            <v>0</v>
          </cell>
          <cell r="V6">
            <v>247</v>
          </cell>
          <cell r="W6">
            <v>90</v>
          </cell>
          <cell r="X6">
            <v>50</v>
          </cell>
          <cell r="Y6">
            <v>29.36</v>
          </cell>
          <cell r="Z6">
            <v>80</v>
          </cell>
          <cell r="AA6">
            <v>115</v>
          </cell>
          <cell r="AB6">
            <v>364.36</v>
          </cell>
          <cell r="AD6" t="str">
            <v>Horizonte</v>
          </cell>
          <cell r="AE6">
            <v>75.812799999999996</v>
          </cell>
          <cell r="AF6">
            <v>21.32235</v>
          </cell>
          <cell r="AG6">
            <v>11.845750000000001</v>
          </cell>
          <cell r="AH6">
            <v>108.98089999999999</v>
          </cell>
          <cell r="AI6">
            <v>0</v>
          </cell>
          <cell r="AJ6">
            <v>0</v>
          </cell>
          <cell r="AK6">
            <v>720.34090000000003</v>
          </cell>
          <cell r="AL6">
            <v>0</v>
          </cell>
          <cell r="AM6">
            <v>0.32</v>
          </cell>
          <cell r="AN6">
            <v>227</v>
          </cell>
          <cell r="AO6">
            <v>85.289400000000001</v>
          </cell>
          <cell r="AP6">
            <v>18.953199999999999</v>
          </cell>
          <cell r="AQ6">
            <v>104.2426</v>
          </cell>
        </row>
        <row r="7">
          <cell r="B7" t="str">
            <v>A</v>
          </cell>
          <cell r="C7" t="str">
            <v>ADM</v>
          </cell>
          <cell r="D7">
            <v>3</v>
          </cell>
          <cell r="E7" t="str">
            <v>CERRON CHUQUIN, Abel</v>
          </cell>
          <cell r="F7">
            <v>36465</v>
          </cell>
          <cell r="G7" t="str">
            <v>Tesorero</v>
          </cell>
          <cell r="H7" t="str">
            <v>06870563</v>
          </cell>
          <cell r="I7" t="str">
            <v>Empleado</v>
          </cell>
          <cell r="J7">
            <v>1500</v>
          </cell>
          <cell r="K7">
            <v>0</v>
          </cell>
          <cell r="L7">
            <v>100</v>
          </cell>
          <cell r="M7">
            <v>41</v>
          </cell>
          <cell r="N7">
            <v>300</v>
          </cell>
          <cell r="O7">
            <v>0</v>
          </cell>
          <cell r="P7">
            <v>1941</v>
          </cell>
          <cell r="R7">
            <v>0</v>
          </cell>
          <cell r="S7">
            <v>1010</v>
          </cell>
          <cell r="T7">
            <v>0</v>
          </cell>
          <cell r="U7">
            <v>0</v>
          </cell>
          <cell r="V7">
            <v>1010</v>
          </cell>
          <cell r="W7">
            <v>0</v>
          </cell>
          <cell r="X7">
            <v>0</v>
          </cell>
          <cell r="Y7">
            <v>0</v>
          </cell>
          <cell r="Z7">
            <v>0</v>
          </cell>
          <cell r="AA7">
            <v>34.5</v>
          </cell>
          <cell r="AB7">
            <v>34.5</v>
          </cell>
          <cell r="AD7" t="str">
            <v>Integra</v>
          </cell>
          <cell r="AE7">
            <v>155.28</v>
          </cell>
          <cell r="AF7">
            <v>40.761000000000003</v>
          </cell>
          <cell r="AG7">
            <v>26.203499999999998</v>
          </cell>
          <cell r="AH7">
            <v>222.24449999999999</v>
          </cell>
          <cell r="AI7">
            <v>2</v>
          </cell>
          <cell r="AJ7">
            <v>0</v>
          </cell>
          <cell r="AK7">
            <v>1268.7445</v>
          </cell>
          <cell r="AL7">
            <v>0</v>
          </cell>
          <cell r="AM7">
            <v>0.26</v>
          </cell>
          <cell r="AN7">
            <v>672</v>
          </cell>
          <cell r="AO7">
            <v>174.69</v>
          </cell>
          <cell r="AP7">
            <v>38.82</v>
          </cell>
          <cell r="AQ7">
            <v>213.51</v>
          </cell>
        </row>
        <row r="8">
          <cell r="B8" t="str">
            <v>A</v>
          </cell>
          <cell r="C8" t="str">
            <v>ADM</v>
          </cell>
          <cell r="D8">
            <v>3</v>
          </cell>
          <cell r="E8" t="str">
            <v>LLERENA JARA, Manuel</v>
          </cell>
          <cell r="F8">
            <v>36220</v>
          </cell>
          <cell r="G8" t="str">
            <v>Contador</v>
          </cell>
          <cell r="H8" t="str">
            <v>08554009</v>
          </cell>
          <cell r="I8" t="str">
            <v>Empleado</v>
          </cell>
          <cell r="J8">
            <v>3300</v>
          </cell>
          <cell r="K8">
            <v>0</v>
          </cell>
          <cell r="L8">
            <v>0</v>
          </cell>
          <cell r="M8">
            <v>41</v>
          </cell>
          <cell r="O8">
            <v>0</v>
          </cell>
          <cell r="P8">
            <v>3341</v>
          </cell>
          <cell r="R8">
            <v>0</v>
          </cell>
          <cell r="S8">
            <v>2688</v>
          </cell>
          <cell r="T8">
            <v>0</v>
          </cell>
          <cell r="U8">
            <v>0</v>
          </cell>
          <cell r="V8">
            <v>2688</v>
          </cell>
          <cell r="W8">
            <v>0</v>
          </cell>
          <cell r="X8">
            <v>0</v>
          </cell>
          <cell r="Y8">
            <v>0</v>
          </cell>
          <cell r="Z8">
            <v>0</v>
          </cell>
          <cell r="AA8">
            <v>0</v>
          </cell>
          <cell r="AB8">
            <v>0</v>
          </cell>
          <cell r="AD8" t="str">
            <v>Horizonte</v>
          </cell>
          <cell r="AE8">
            <v>267.28000000000003</v>
          </cell>
          <cell r="AF8">
            <v>75.172499999999999</v>
          </cell>
          <cell r="AG8">
            <v>41.762500000000003</v>
          </cell>
          <cell r="AH8">
            <v>384.21500000000003</v>
          </cell>
          <cell r="AI8">
            <v>0</v>
          </cell>
          <cell r="AJ8">
            <v>268.64999999999998</v>
          </cell>
          <cell r="AK8">
            <v>3340.8650000000002</v>
          </cell>
          <cell r="AL8">
            <v>0</v>
          </cell>
          <cell r="AM8">
            <v>0.13</v>
          </cell>
          <cell r="AN8">
            <v>0</v>
          </cell>
          <cell r="AO8">
            <v>300.69</v>
          </cell>
          <cell r="AP8">
            <v>66.820000000000007</v>
          </cell>
          <cell r="AQ8">
            <v>367.51</v>
          </cell>
        </row>
        <row r="9">
          <cell r="B9" t="str">
            <v>A</v>
          </cell>
          <cell r="C9" t="str">
            <v>ADM</v>
          </cell>
          <cell r="D9">
            <v>5</v>
          </cell>
          <cell r="E9" t="str">
            <v>PEREZ AMASIFEN, Nita Erika</v>
          </cell>
          <cell r="F9">
            <v>37330</v>
          </cell>
          <cell r="G9" t="str">
            <v>Secretaria</v>
          </cell>
          <cell r="H9" t="str">
            <v>10346433</v>
          </cell>
          <cell r="I9" t="str">
            <v>Empleado</v>
          </cell>
          <cell r="J9">
            <v>467</v>
          </cell>
          <cell r="K9">
            <v>0</v>
          </cell>
          <cell r="L9">
            <v>333</v>
          </cell>
          <cell r="M9">
            <v>41</v>
          </cell>
          <cell r="O9">
            <v>0</v>
          </cell>
          <cell r="P9">
            <v>841</v>
          </cell>
          <cell r="R9">
            <v>0</v>
          </cell>
          <cell r="S9">
            <v>335</v>
          </cell>
          <cell r="T9">
            <v>0</v>
          </cell>
          <cell r="U9">
            <v>100</v>
          </cell>
          <cell r="V9">
            <v>435</v>
          </cell>
          <cell r="W9">
            <v>0</v>
          </cell>
          <cell r="X9">
            <v>0</v>
          </cell>
          <cell r="Y9">
            <v>18</v>
          </cell>
          <cell r="Z9">
            <v>21.1</v>
          </cell>
          <cell r="AA9">
            <v>0</v>
          </cell>
          <cell r="AB9">
            <v>39.1</v>
          </cell>
          <cell r="AD9" t="str">
            <v>Integra</v>
          </cell>
          <cell r="AE9">
            <v>67.28</v>
          </cell>
          <cell r="AF9">
            <v>17.661000000000001</v>
          </cell>
          <cell r="AG9">
            <v>11.3535</v>
          </cell>
          <cell r="AH9">
            <v>96.294499999999999</v>
          </cell>
          <cell r="AI9">
            <v>0</v>
          </cell>
          <cell r="AJ9">
            <v>0</v>
          </cell>
          <cell r="AK9">
            <v>570.39449999999999</v>
          </cell>
          <cell r="AL9">
            <v>0</v>
          </cell>
          <cell r="AM9">
            <v>-0.39</v>
          </cell>
          <cell r="AN9">
            <v>271</v>
          </cell>
          <cell r="AO9">
            <v>75.69</v>
          </cell>
          <cell r="AP9">
            <v>16.82</v>
          </cell>
          <cell r="AQ9">
            <v>92.509999999999991</v>
          </cell>
        </row>
        <row r="10">
          <cell r="B10" t="str">
            <v>A</v>
          </cell>
          <cell r="C10" t="str">
            <v>ADM</v>
          </cell>
          <cell r="D10">
            <v>6</v>
          </cell>
          <cell r="E10" t="str">
            <v>PINO  MARTINEZ, Maria</v>
          </cell>
          <cell r="F10">
            <v>37284</v>
          </cell>
          <cell r="G10" t="str">
            <v>Asistente de Contabilidad</v>
          </cell>
          <cell r="H10" t="str">
            <v>09870581</v>
          </cell>
          <cell r="I10" t="str">
            <v>Empleado</v>
          </cell>
          <cell r="J10">
            <v>2000</v>
          </cell>
          <cell r="K10">
            <v>0</v>
          </cell>
          <cell r="L10">
            <v>0</v>
          </cell>
          <cell r="M10">
            <v>0</v>
          </cell>
          <cell r="O10">
            <v>0</v>
          </cell>
          <cell r="P10">
            <v>2000</v>
          </cell>
          <cell r="R10">
            <v>0</v>
          </cell>
          <cell r="S10">
            <v>855</v>
          </cell>
          <cell r="T10">
            <v>0</v>
          </cell>
          <cell r="U10">
            <v>0</v>
          </cell>
          <cell r="V10">
            <v>855</v>
          </cell>
          <cell r="W10">
            <v>0</v>
          </cell>
          <cell r="X10">
            <v>0</v>
          </cell>
          <cell r="Y10">
            <v>0</v>
          </cell>
          <cell r="Z10">
            <v>0</v>
          </cell>
          <cell r="AA10">
            <v>0</v>
          </cell>
          <cell r="AB10">
            <v>0</v>
          </cell>
          <cell r="AD10" t="str">
            <v>Union</v>
          </cell>
          <cell r="AE10">
            <v>160</v>
          </cell>
          <cell r="AF10">
            <v>45.400000000000006</v>
          </cell>
          <cell r="AG10">
            <v>23.599999999999998</v>
          </cell>
          <cell r="AH10">
            <v>229</v>
          </cell>
          <cell r="AI10">
            <v>0</v>
          </cell>
          <cell r="AJ10">
            <v>49.615384615384613</v>
          </cell>
          <cell r="AK10">
            <v>1133.6153846153845</v>
          </cell>
          <cell r="AL10">
            <v>0</v>
          </cell>
          <cell r="AM10">
            <v>0.38</v>
          </cell>
          <cell r="AN10">
            <v>866</v>
          </cell>
          <cell r="AO10">
            <v>180</v>
          </cell>
          <cell r="AP10">
            <v>40</v>
          </cell>
          <cell r="AQ10">
            <v>220</v>
          </cell>
        </row>
        <row r="11">
          <cell r="J11">
            <v>23030.98</v>
          </cell>
          <cell r="K11">
            <v>0</v>
          </cell>
          <cell r="L11">
            <v>489.65999999999997</v>
          </cell>
          <cell r="M11">
            <v>164</v>
          </cell>
          <cell r="N11">
            <v>300</v>
          </cell>
          <cell r="O11">
            <v>0</v>
          </cell>
          <cell r="P11">
            <v>23984.639999999999</v>
          </cell>
          <cell r="Q11">
            <v>0</v>
          </cell>
          <cell r="R11">
            <v>0</v>
          </cell>
          <cell r="S11">
            <v>9726</v>
          </cell>
          <cell r="T11">
            <v>0</v>
          </cell>
          <cell r="U11">
            <v>100</v>
          </cell>
          <cell r="V11">
            <v>9826</v>
          </cell>
          <cell r="W11">
            <v>90</v>
          </cell>
          <cell r="X11">
            <v>50</v>
          </cell>
          <cell r="Y11">
            <v>631.45000000000005</v>
          </cell>
          <cell r="Z11">
            <v>375.87</v>
          </cell>
          <cell r="AA11">
            <v>149.5</v>
          </cell>
          <cell r="AB11">
            <v>1296.82</v>
          </cell>
          <cell r="AC11">
            <v>0</v>
          </cell>
          <cell r="AD11">
            <v>0</v>
          </cell>
          <cell r="AE11">
            <v>1918.7711999999999</v>
          </cell>
          <cell r="AF11">
            <v>535.88139999999999</v>
          </cell>
          <cell r="AG11">
            <v>301.19000000000005</v>
          </cell>
          <cell r="AH11">
            <v>2755.8425999999999</v>
          </cell>
          <cell r="AI11">
            <v>2</v>
          </cell>
          <cell r="AJ11">
            <v>3295.8653846153848</v>
          </cell>
          <cell r="AK11">
            <v>17176.527984615383</v>
          </cell>
          <cell r="AL11">
            <v>0</v>
          </cell>
          <cell r="AM11">
            <v>1.1100000000000001</v>
          </cell>
          <cell r="AN11">
            <v>6807</v>
          </cell>
          <cell r="AO11">
            <v>2158.6176</v>
          </cell>
          <cell r="AP11">
            <v>479.69279999999998</v>
          </cell>
          <cell r="AQ11">
            <v>2638.3104000000003</v>
          </cell>
        </row>
        <row r="12">
          <cell r="B12" t="str">
            <v>A</v>
          </cell>
          <cell r="C12" t="str">
            <v>ADM</v>
          </cell>
          <cell r="D12">
            <v>2</v>
          </cell>
          <cell r="E12" t="str">
            <v>CAYO SIMBRON, Walter</v>
          </cell>
          <cell r="F12">
            <v>36465</v>
          </cell>
          <cell r="G12" t="str">
            <v>Jefe de Almacen</v>
          </cell>
          <cell r="H12" t="str">
            <v>08911471</v>
          </cell>
          <cell r="I12" t="str">
            <v>Empleado</v>
          </cell>
          <cell r="J12">
            <v>1200</v>
          </cell>
          <cell r="K12">
            <v>0</v>
          </cell>
          <cell r="L12">
            <v>71</v>
          </cell>
          <cell r="M12">
            <v>41</v>
          </cell>
          <cell r="O12">
            <v>0</v>
          </cell>
          <cell r="P12">
            <v>1312</v>
          </cell>
          <cell r="R12">
            <v>0</v>
          </cell>
          <cell r="S12">
            <v>524</v>
          </cell>
          <cell r="T12">
            <v>0</v>
          </cell>
          <cell r="U12">
            <v>0</v>
          </cell>
          <cell r="V12">
            <v>524</v>
          </cell>
          <cell r="W12">
            <v>0</v>
          </cell>
          <cell r="X12">
            <v>50</v>
          </cell>
          <cell r="Y12">
            <v>77.180000000000007</v>
          </cell>
          <cell r="Z12">
            <v>119.78999999999999</v>
          </cell>
          <cell r="AA12">
            <v>34.5</v>
          </cell>
          <cell r="AB12">
            <v>281.47000000000003</v>
          </cell>
          <cell r="AD12" t="str">
            <v>Profuturo</v>
          </cell>
          <cell r="AE12">
            <v>104.96000000000001</v>
          </cell>
          <cell r="AF12">
            <v>32.800000000000004</v>
          </cell>
          <cell r="AG12">
            <v>17.056000000000001</v>
          </cell>
          <cell r="AH12">
            <v>154.81600000000003</v>
          </cell>
          <cell r="AI12">
            <v>2</v>
          </cell>
          <cell r="AJ12">
            <v>0</v>
          </cell>
          <cell r="AK12">
            <v>962.28600000000006</v>
          </cell>
          <cell r="AL12">
            <v>0</v>
          </cell>
          <cell r="AM12">
            <v>-0.28999999999999998</v>
          </cell>
          <cell r="AN12">
            <v>350</v>
          </cell>
          <cell r="AO12">
            <v>118.08</v>
          </cell>
          <cell r="AP12">
            <v>26.240000000000002</v>
          </cell>
          <cell r="AQ12">
            <v>144.32</v>
          </cell>
        </row>
        <row r="13">
          <cell r="B13" t="str">
            <v>A</v>
          </cell>
          <cell r="C13" t="str">
            <v>ADM</v>
          </cell>
          <cell r="D13">
            <v>4</v>
          </cell>
          <cell r="E13" t="str">
            <v>CORDOVA SIPAN , Marco</v>
          </cell>
          <cell r="F13">
            <v>36220</v>
          </cell>
          <cell r="G13" t="str">
            <v>Facturador</v>
          </cell>
          <cell r="H13" t="str">
            <v>10100822</v>
          </cell>
          <cell r="I13" t="str">
            <v>Empleado</v>
          </cell>
          <cell r="J13">
            <v>850</v>
          </cell>
          <cell r="K13">
            <v>0</v>
          </cell>
          <cell r="L13">
            <v>50</v>
          </cell>
          <cell r="M13">
            <v>0</v>
          </cell>
          <cell r="O13">
            <v>0</v>
          </cell>
          <cell r="P13">
            <v>900</v>
          </cell>
          <cell r="R13">
            <v>0</v>
          </cell>
          <cell r="S13">
            <v>325</v>
          </cell>
          <cell r="T13">
            <v>0</v>
          </cell>
          <cell r="U13">
            <v>0</v>
          </cell>
          <cell r="V13">
            <v>325</v>
          </cell>
          <cell r="W13">
            <v>50</v>
          </cell>
          <cell r="X13">
            <v>50</v>
          </cell>
          <cell r="Y13">
            <v>50</v>
          </cell>
          <cell r="Z13">
            <v>100</v>
          </cell>
          <cell r="AA13">
            <v>0</v>
          </cell>
          <cell r="AB13">
            <v>250</v>
          </cell>
          <cell r="AD13" t="str">
            <v>Integra</v>
          </cell>
          <cell r="AE13">
            <v>72</v>
          </cell>
          <cell r="AF13">
            <v>18.900000000000002</v>
          </cell>
          <cell r="AG13">
            <v>12.15</v>
          </cell>
          <cell r="AH13">
            <v>103.05000000000001</v>
          </cell>
          <cell r="AI13">
            <v>0</v>
          </cell>
          <cell r="AJ13">
            <v>0</v>
          </cell>
          <cell r="AK13">
            <v>678.05</v>
          </cell>
          <cell r="AL13">
            <v>0</v>
          </cell>
          <cell r="AM13">
            <v>-0.05</v>
          </cell>
          <cell r="AN13">
            <v>222</v>
          </cell>
          <cell r="AO13">
            <v>81</v>
          </cell>
          <cell r="AP13">
            <v>18</v>
          </cell>
          <cell r="AQ13">
            <v>99</v>
          </cell>
        </row>
        <row r="14">
          <cell r="B14" t="str">
            <v>A</v>
          </cell>
          <cell r="C14" t="str">
            <v>ADM</v>
          </cell>
          <cell r="D14">
            <v>7</v>
          </cell>
          <cell r="E14" t="str">
            <v>VIDAL BENITES, Gloria</v>
          </cell>
          <cell r="F14">
            <v>36083</v>
          </cell>
          <cell r="G14" t="str">
            <v>Gerente de Ventas</v>
          </cell>
          <cell r="H14" t="str">
            <v>07736186</v>
          </cell>
          <cell r="I14" t="str">
            <v>Empleado</v>
          </cell>
          <cell r="J14">
            <v>4307</v>
          </cell>
          <cell r="K14">
            <v>0</v>
          </cell>
          <cell r="L14">
            <v>0</v>
          </cell>
          <cell r="M14">
            <v>0</v>
          </cell>
          <cell r="O14">
            <v>0</v>
          </cell>
          <cell r="P14">
            <v>4307</v>
          </cell>
          <cell r="R14">
            <v>0</v>
          </cell>
          <cell r="S14">
            <v>1642</v>
          </cell>
          <cell r="T14">
            <v>0</v>
          </cell>
          <cell r="U14">
            <v>0</v>
          </cell>
          <cell r="V14">
            <v>1642</v>
          </cell>
          <cell r="W14">
            <v>0</v>
          </cell>
          <cell r="X14">
            <v>0</v>
          </cell>
          <cell r="Y14">
            <v>107.93</v>
          </cell>
          <cell r="Z14">
            <v>83.31</v>
          </cell>
          <cell r="AA14">
            <v>0</v>
          </cell>
          <cell r="AB14">
            <v>191.24</v>
          </cell>
          <cell r="AD14" t="str">
            <v>Integra</v>
          </cell>
          <cell r="AE14">
            <v>344.56</v>
          </cell>
          <cell r="AF14">
            <v>90.447000000000003</v>
          </cell>
          <cell r="AG14">
            <v>58.144500000000001</v>
          </cell>
          <cell r="AH14">
            <v>493.1515</v>
          </cell>
          <cell r="AI14">
            <v>0</v>
          </cell>
          <cell r="AJ14">
            <v>313.55</v>
          </cell>
          <cell r="AK14">
            <v>2639.9415000000004</v>
          </cell>
          <cell r="AL14">
            <v>0</v>
          </cell>
          <cell r="AM14">
            <v>0.06</v>
          </cell>
          <cell r="AN14">
            <v>1667</v>
          </cell>
          <cell r="AO14">
            <v>387.63</v>
          </cell>
          <cell r="AP14">
            <v>86.14</v>
          </cell>
          <cell r="AQ14">
            <v>473.77</v>
          </cell>
        </row>
        <row r="15">
          <cell r="B15" t="str">
            <v>B</v>
          </cell>
          <cell r="C15" t="str">
            <v>ADM</v>
          </cell>
          <cell r="D15">
            <v>5</v>
          </cell>
          <cell r="E15" t="str">
            <v>GARCES VIILANUEVA, Miguel</v>
          </cell>
          <cell r="F15">
            <v>37104</v>
          </cell>
          <cell r="G15" t="str">
            <v>Jefe de Operaciones</v>
          </cell>
          <cell r="H15" t="str">
            <v>29230100</v>
          </cell>
          <cell r="I15" t="str">
            <v>Empleado</v>
          </cell>
          <cell r="J15">
            <v>850</v>
          </cell>
          <cell r="K15">
            <v>775</v>
          </cell>
          <cell r="L15">
            <v>600</v>
          </cell>
          <cell r="M15">
            <v>41</v>
          </cell>
          <cell r="O15">
            <v>0</v>
          </cell>
          <cell r="P15">
            <v>2266</v>
          </cell>
          <cell r="R15">
            <v>0</v>
          </cell>
          <cell r="S15">
            <v>620</v>
          </cell>
          <cell r="T15">
            <v>0</v>
          </cell>
          <cell r="U15">
            <v>0</v>
          </cell>
          <cell r="V15">
            <v>620</v>
          </cell>
          <cell r="W15">
            <v>0</v>
          </cell>
          <cell r="X15">
            <v>738.1</v>
          </cell>
          <cell r="Y15">
            <v>0</v>
          </cell>
          <cell r="Z15">
            <v>77.42</v>
          </cell>
          <cell r="AA15">
            <v>0</v>
          </cell>
          <cell r="AB15">
            <v>815.52</v>
          </cell>
          <cell r="AD15" t="str">
            <v>Union</v>
          </cell>
          <cell r="AE15">
            <v>181.28</v>
          </cell>
          <cell r="AF15">
            <v>51.438200000000002</v>
          </cell>
          <cell r="AG15">
            <v>26.738799999999998</v>
          </cell>
          <cell r="AH15">
            <v>259.45699999999999</v>
          </cell>
          <cell r="AI15">
            <v>0</v>
          </cell>
          <cell r="AJ15">
            <v>80</v>
          </cell>
          <cell r="AK15">
            <v>1774.9770000000001</v>
          </cell>
          <cell r="AL15">
            <v>0</v>
          </cell>
          <cell r="AM15">
            <v>0.02</v>
          </cell>
          <cell r="AN15">
            <v>491</v>
          </cell>
          <cell r="AO15">
            <v>203.94</v>
          </cell>
          <cell r="AP15">
            <v>45.32</v>
          </cell>
          <cell r="AQ15">
            <v>249.26</v>
          </cell>
        </row>
        <row r="16">
          <cell r="B16" t="str">
            <v>B</v>
          </cell>
          <cell r="C16" t="str">
            <v>ADM</v>
          </cell>
          <cell r="D16">
            <v>2</v>
          </cell>
          <cell r="E16" t="str">
            <v>CUETO VEGA, Luis</v>
          </cell>
          <cell r="F16">
            <v>35490</v>
          </cell>
          <cell r="G16" t="str">
            <v>Jefe de Ventas</v>
          </cell>
          <cell r="H16" t="str">
            <v>07023680</v>
          </cell>
          <cell r="I16" t="str">
            <v>Empleado</v>
          </cell>
          <cell r="J16">
            <v>1500</v>
          </cell>
          <cell r="K16">
            <v>1632.94</v>
          </cell>
          <cell r="L16">
            <v>0</v>
          </cell>
          <cell r="M16">
            <v>41</v>
          </cell>
          <cell r="O16">
            <v>0</v>
          </cell>
          <cell r="P16">
            <v>3173.94</v>
          </cell>
          <cell r="R16">
            <v>0</v>
          </cell>
          <cell r="S16">
            <v>500</v>
          </cell>
          <cell r="T16">
            <v>0</v>
          </cell>
          <cell r="U16">
            <v>0</v>
          </cell>
          <cell r="V16">
            <v>500</v>
          </cell>
          <cell r="W16">
            <v>0</v>
          </cell>
          <cell r="X16">
            <v>0</v>
          </cell>
          <cell r="Y16">
            <v>0</v>
          </cell>
          <cell r="Z16">
            <v>0</v>
          </cell>
          <cell r="AA16">
            <v>0</v>
          </cell>
          <cell r="AB16">
            <v>0</v>
          </cell>
          <cell r="AC16">
            <v>1282</v>
          </cell>
          <cell r="AD16" t="str">
            <v>Horizonte</v>
          </cell>
          <cell r="AE16">
            <v>253.9152</v>
          </cell>
          <cell r="AF16">
            <v>71.413650000000004</v>
          </cell>
          <cell r="AG16">
            <v>39.674250000000001</v>
          </cell>
          <cell r="AH16">
            <v>365.00310000000002</v>
          </cell>
          <cell r="AI16">
            <v>0</v>
          </cell>
          <cell r="AJ16">
            <v>243.59100000000004</v>
          </cell>
          <cell r="AK16">
            <v>2390.5940999999998</v>
          </cell>
          <cell r="AL16">
            <v>0</v>
          </cell>
          <cell r="AM16">
            <v>0.35</v>
          </cell>
          <cell r="AN16">
            <v>783</v>
          </cell>
          <cell r="AO16">
            <v>285.65460000000002</v>
          </cell>
          <cell r="AP16">
            <v>63.4788</v>
          </cell>
          <cell r="AQ16">
            <v>349.13339999999999</v>
          </cell>
        </row>
        <row r="17">
          <cell r="B17" t="str">
            <v>B</v>
          </cell>
          <cell r="C17" t="str">
            <v>ADM</v>
          </cell>
          <cell r="D17">
            <v>7</v>
          </cell>
          <cell r="E17" t="str">
            <v>PONCE FARFAN, Felipe</v>
          </cell>
          <cell r="F17">
            <v>37026</v>
          </cell>
          <cell r="G17" t="str">
            <v>Supervisor de Ventas</v>
          </cell>
          <cell r="H17" t="str">
            <v>10287838</v>
          </cell>
          <cell r="I17" t="str">
            <v>Empleado</v>
          </cell>
          <cell r="J17">
            <v>700</v>
          </cell>
          <cell r="K17">
            <v>358.6</v>
          </cell>
          <cell r="L17">
            <v>0</v>
          </cell>
          <cell r="M17">
            <v>0</v>
          </cell>
          <cell r="O17">
            <v>0</v>
          </cell>
          <cell r="P17">
            <v>1058.5999999999999</v>
          </cell>
          <cell r="R17">
            <v>0</v>
          </cell>
          <cell r="S17">
            <v>354</v>
          </cell>
          <cell r="T17">
            <v>0</v>
          </cell>
          <cell r="U17">
            <v>0</v>
          </cell>
          <cell r="V17">
            <v>354</v>
          </cell>
          <cell r="W17">
            <v>0</v>
          </cell>
          <cell r="X17">
            <v>0</v>
          </cell>
          <cell r="Y17">
            <v>0</v>
          </cell>
          <cell r="Z17">
            <v>19</v>
          </cell>
          <cell r="AA17">
            <v>0</v>
          </cell>
          <cell r="AB17">
            <v>19</v>
          </cell>
          <cell r="AD17" t="str">
            <v>Union</v>
          </cell>
          <cell r="AE17">
            <v>84.687999999999988</v>
          </cell>
          <cell r="AF17">
            <v>24.03022</v>
          </cell>
          <cell r="AG17">
            <v>12.491479999999999</v>
          </cell>
          <cell r="AH17">
            <v>121.20969999999998</v>
          </cell>
          <cell r="AI17">
            <v>0</v>
          </cell>
          <cell r="AJ17">
            <v>0</v>
          </cell>
          <cell r="AK17">
            <v>494.2097</v>
          </cell>
          <cell r="AL17">
            <v>0</v>
          </cell>
          <cell r="AM17">
            <v>0.39</v>
          </cell>
          <cell r="AN17">
            <v>564</v>
          </cell>
          <cell r="AO17">
            <v>95.273999999999987</v>
          </cell>
          <cell r="AP17">
            <v>21.171999999999997</v>
          </cell>
          <cell r="AQ17">
            <v>116.44599999999998</v>
          </cell>
        </row>
        <row r="18">
          <cell r="B18" t="str">
            <v>B</v>
          </cell>
          <cell r="C18" t="str">
            <v>SUP</v>
          </cell>
          <cell r="D18">
            <v>9</v>
          </cell>
          <cell r="E18" t="str">
            <v>DONAYRE MAURICIO, Julio Cesar</v>
          </cell>
          <cell r="F18">
            <v>37077</v>
          </cell>
          <cell r="G18" t="str">
            <v>Supervisor de Ventas</v>
          </cell>
          <cell r="I18" t="str">
            <v>Empleado</v>
          </cell>
          <cell r="J18">
            <v>1500</v>
          </cell>
          <cell r="K18">
            <v>471.64</v>
          </cell>
          <cell r="L18">
            <v>0</v>
          </cell>
          <cell r="M18">
            <v>0</v>
          </cell>
          <cell r="O18">
            <v>0</v>
          </cell>
          <cell r="P18">
            <v>1971.6399999999999</v>
          </cell>
          <cell r="R18">
            <v>0</v>
          </cell>
          <cell r="S18">
            <v>561.5</v>
          </cell>
          <cell r="T18">
            <v>0</v>
          </cell>
          <cell r="U18">
            <v>168</v>
          </cell>
          <cell r="V18">
            <v>729.5</v>
          </cell>
          <cell r="W18">
            <v>50</v>
          </cell>
          <cell r="X18">
            <v>50</v>
          </cell>
          <cell r="Y18">
            <v>0</v>
          </cell>
          <cell r="Z18">
            <v>135</v>
          </cell>
          <cell r="AA18">
            <v>129.38</v>
          </cell>
          <cell r="AB18">
            <v>364.38</v>
          </cell>
          <cell r="AD18" t="str">
            <v>Profuturo</v>
          </cell>
          <cell r="AE18">
            <v>157.7312</v>
          </cell>
          <cell r="AF18">
            <v>49.290999999999997</v>
          </cell>
          <cell r="AG18">
            <v>25.631319999999999</v>
          </cell>
          <cell r="AH18">
            <v>232.65351999999999</v>
          </cell>
          <cell r="AI18">
            <v>0</v>
          </cell>
          <cell r="AJ18">
            <v>63.245999999999988</v>
          </cell>
          <cell r="AK18">
            <v>1389.77952</v>
          </cell>
          <cell r="AL18">
            <v>0</v>
          </cell>
          <cell r="AM18">
            <v>-0.14000000000000001</v>
          </cell>
          <cell r="AN18">
            <v>582</v>
          </cell>
          <cell r="AO18">
            <v>177.44759999999999</v>
          </cell>
          <cell r="AP18">
            <v>39.4328</v>
          </cell>
          <cell r="AQ18">
            <v>216.88040000000001</v>
          </cell>
        </row>
        <row r="19">
          <cell r="B19" t="str">
            <v>C</v>
          </cell>
          <cell r="C19" t="str">
            <v>ADM</v>
          </cell>
          <cell r="D19">
            <v>4</v>
          </cell>
          <cell r="E19" t="str">
            <v>GARAY REYES, Antonio</v>
          </cell>
          <cell r="F19">
            <v>37026</v>
          </cell>
          <cell r="G19" t="str">
            <v>Auxiliar de Almacen</v>
          </cell>
          <cell r="H19" t="str">
            <v>32298658</v>
          </cell>
          <cell r="I19" t="str">
            <v>Empleado</v>
          </cell>
          <cell r="J19">
            <v>700</v>
          </cell>
          <cell r="K19">
            <v>0</v>
          </cell>
          <cell r="L19">
            <v>40</v>
          </cell>
          <cell r="M19">
            <v>41</v>
          </cell>
          <cell r="O19">
            <v>0</v>
          </cell>
          <cell r="P19">
            <v>781</v>
          </cell>
          <cell r="R19">
            <v>0</v>
          </cell>
          <cell r="S19">
            <v>321.33999999999997</v>
          </cell>
          <cell r="T19">
            <v>0</v>
          </cell>
          <cell r="U19">
            <v>0</v>
          </cell>
          <cell r="V19">
            <v>321.33999999999997</v>
          </cell>
          <cell r="W19">
            <v>0</v>
          </cell>
          <cell r="X19">
            <v>0</v>
          </cell>
          <cell r="Y19">
            <v>23.66</v>
          </cell>
          <cell r="Z19">
            <v>47.7</v>
          </cell>
          <cell r="AA19">
            <v>0</v>
          </cell>
          <cell r="AB19">
            <v>71.36</v>
          </cell>
          <cell r="AD19" t="str">
            <v>Union</v>
          </cell>
          <cell r="AE19">
            <v>62.480000000000004</v>
          </cell>
          <cell r="AF19">
            <v>17.7287</v>
          </cell>
          <cell r="AG19">
            <v>9.2157999999999998</v>
          </cell>
          <cell r="AH19">
            <v>89.424500000000009</v>
          </cell>
          <cell r="AI19">
            <v>0</v>
          </cell>
          <cell r="AJ19">
            <v>0</v>
          </cell>
          <cell r="AK19">
            <v>482.12450000000001</v>
          </cell>
          <cell r="AL19">
            <v>0</v>
          </cell>
          <cell r="AM19">
            <v>-0.12</v>
          </cell>
          <cell r="AN19">
            <v>299</v>
          </cell>
          <cell r="AO19">
            <v>70.289999999999992</v>
          </cell>
          <cell r="AP19">
            <v>15.620000000000001</v>
          </cell>
          <cell r="AQ19">
            <v>85.91</v>
          </cell>
        </row>
        <row r="20">
          <cell r="B20" t="str">
            <v>C</v>
          </cell>
          <cell r="C20" t="str">
            <v>ADM</v>
          </cell>
          <cell r="D20">
            <v>6</v>
          </cell>
          <cell r="E20" t="str">
            <v>PAREDES PADILLA, Julio</v>
          </cell>
          <cell r="F20">
            <v>36938</v>
          </cell>
          <cell r="H20" t="str">
            <v>06142676</v>
          </cell>
          <cell r="I20" t="str">
            <v>Empleado</v>
          </cell>
          <cell r="J20">
            <v>1000</v>
          </cell>
          <cell r="K20">
            <v>0</v>
          </cell>
          <cell r="L20">
            <v>58</v>
          </cell>
          <cell r="M20">
            <v>41</v>
          </cell>
          <cell r="O20">
            <v>0</v>
          </cell>
          <cell r="P20">
            <v>1099</v>
          </cell>
          <cell r="R20">
            <v>0</v>
          </cell>
          <cell r="S20">
            <v>426</v>
          </cell>
          <cell r="T20">
            <v>0</v>
          </cell>
          <cell r="U20">
            <v>40</v>
          </cell>
          <cell r="V20">
            <v>466</v>
          </cell>
          <cell r="W20">
            <v>50</v>
          </cell>
          <cell r="X20">
            <v>150</v>
          </cell>
          <cell r="Y20">
            <v>21.74</v>
          </cell>
          <cell r="Z20">
            <v>0</v>
          </cell>
          <cell r="AA20">
            <v>0</v>
          </cell>
          <cell r="AB20">
            <v>221.74</v>
          </cell>
          <cell r="AD20" t="str">
            <v>ONP</v>
          </cell>
          <cell r="AE20">
            <v>142.87</v>
          </cell>
          <cell r="AF20">
            <v>0</v>
          </cell>
          <cell r="AG20">
            <v>0</v>
          </cell>
          <cell r="AH20">
            <v>142.87</v>
          </cell>
          <cell r="AI20">
            <v>0</v>
          </cell>
          <cell r="AJ20">
            <v>0</v>
          </cell>
          <cell r="AK20">
            <v>830.61</v>
          </cell>
          <cell r="AL20">
            <v>0</v>
          </cell>
          <cell r="AM20">
            <v>0.39</v>
          </cell>
          <cell r="AN20">
            <v>268</v>
          </cell>
          <cell r="AO20">
            <v>98.91</v>
          </cell>
          <cell r="AP20">
            <v>21.98</v>
          </cell>
          <cell r="AQ20">
            <v>120.89</v>
          </cell>
        </row>
        <row r="21">
          <cell r="B21" t="str">
            <v>C</v>
          </cell>
          <cell r="C21" t="str">
            <v>COB</v>
          </cell>
          <cell r="D21">
            <v>8</v>
          </cell>
          <cell r="E21" t="str">
            <v>MEJIA ROMA, Jorge</v>
          </cell>
          <cell r="F21">
            <v>36739</v>
          </cell>
          <cell r="G21" t="str">
            <v>Cobrador</v>
          </cell>
          <cell r="H21" t="str">
            <v>07752460</v>
          </cell>
          <cell r="I21" t="str">
            <v>Empleado</v>
          </cell>
          <cell r="J21">
            <v>1600</v>
          </cell>
          <cell r="K21">
            <v>0</v>
          </cell>
          <cell r="L21">
            <v>106.66</v>
          </cell>
          <cell r="M21">
            <v>41</v>
          </cell>
          <cell r="O21">
            <v>0</v>
          </cell>
          <cell r="P21">
            <v>1747.66</v>
          </cell>
          <cell r="R21">
            <v>0</v>
          </cell>
          <cell r="S21">
            <v>642.6</v>
          </cell>
          <cell r="T21">
            <v>26</v>
          </cell>
          <cell r="U21">
            <v>0</v>
          </cell>
          <cell r="V21">
            <v>668.6</v>
          </cell>
          <cell r="W21">
            <v>35</v>
          </cell>
          <cell r="X21">
            <v>50</v>
          </cell>
          <cell r="Y21">
            <v>50.56</v>
          </cell>
          <cell r="Z21">
            <v>73.59</v>
          </cell>
          <cell r="AA21">
            <v>103.5</v>
          </cell>
          <cell r="AB21">
            <v>312.64999999999998</v>
          </cell>
          <cell r="AD21" t="str">
            <v>Profuturo</v>
          </cell>
          <cell r="AE21">
            <v>139.81280000000001</v>
          </cell>
          <cell r="AF21">
            <v>43.691500000000005</v>
          </cell>
          <cell r="AG21">
            <v>22.719580000000001</v>
          </cell>
          <cell r="AH21">
            <v>206.22388000000001</v>
          </cell>
          <cell r="AI21">
            <v>0</v>
          </cell>
          <cell r="AJ21">
            <v>0</v>
          </cell>
          <cell r="AK21">
            <v>1187.4738799999998</v>
          </cell>
          <cell r="AL21">
            <v>0</v>
          </cell>
          <cell r="AM21">
            <v>0.19</v>
          </cell>
          <cell r="AN21">
            <v>560</v>
          </cell>
          <cell r="AO21">
            <v>157.2894</v>
          </cell>
          <cell r="AP21">
            <v>34.953200000000002</v>
          </cell>
          <cell r="AQ21">
            <v>192.24260000000001</v>
          </cell>
        </row>
        <row r="22">
          <cell r="B22" t="str">
            <v>D</v>
          </cell>
          <cell r="C22" t="str">
            <v>AYD</v>
          </cell>
          <cell r="D22">
            <v>1</v>
          </cell>
          <cell r="E22" t="str">
            <v>BECERRA FOWS, Cesar</v>
          </cell>
          <cell r="F22">
            <v>36739</v>
          </cell>
          <cell r="G22" t="str">
            <v>Ayudante</v>
          </cell>
          <cell r="H22" t="str">
            <v>07251899</v>
          </cell>
          <cell r="I22" t="str">
            <v>Empleado</v>
          </cell>
          <cell r="J22">
            <v>750</v>
          </cell>
          <cell r="L22">
            <v>0</v>
          </cell>
          <cell r="M22">
            <v>41</v>
          </cell>
          <cell r="N22">
            <v>150</v>
          </cell>
          <cell r="O22">
            <v>0</v>
          </cell>
          <cell r="P22">
            <v>941</v>
          </cell>
          <cell r="R22">
            <v>0</v>
          </cell>
          <cell r="S22">
            <v>325</v>
          </cell>
          <cell r="T22">
            <v>100</v>
          </cell>
          <cell r="U22">
            <v>120</v>
          </cell>
          <cell r="V22">
            <v>545</v>
          </cell>
          <cell r="W22">
            <v>0</v>
          </cell>
          <cell r="X22">
            <v>0</v>
          </cell>
          <cell r="Y22">
            <v>39.61</v>
          </cell>
          <cell r="Z22">
            <v>25</v>
          </cell>
          <cell r="AA22">
            <v>0</v>
          </cell>
          <cell r="AB22">
            <v>64.61</v>
          </cell>
          <cell r="AD22" t="str">
            <v>Integra</v>
          </cell>
          <cell r="AE22">
            <v>75.28</v>
          </cell>
          <cell r="AF22">
            <v>19.761000000000003</v>
          </cell>
          <cell r="AG22">
            <v>12.7035</v>
          </cell>
          <cell r="AH22">
            <v>107.7445</v>
          </cell>
          <cell r="AI22">
            <v>2</v>
          </cell>
          <cell r="AJ22">
            <v>0</v>
          </cell>
          <cell r="AK22">
            <v>719.35449999999992</v>
          </cell>
          <cell r="AL22">
            <v>0</v>
          </cell>
          <cell r="AM22">
            <v>-0.35</v>
          </cell>
          <cell r="AN22">
            <v>222</v>
          </cell>
          <cell r="AO22">
            <v>84.69</v>
          </cell>
          <cell r="AP22">
            <v>18.82</v>
          </cell>
          <cell r="AQ22">
            <v>103.50999999999999</v>
          </cell>
        </row>
        <row r="23">
          <cell r="B23" t="str">
            <v>D</v>
          </cell>
          <cell r="C23" t="str">
            <v>AYD</v>
          </cell>
          <cell r="D23">
            <v>2</v>
          </cell>
          <cell r="E23" t="str">
            <v>CRIOLLO JIMENEZ,Elvis</v>
          </cell>
          <cell r="F23">
            <v>37043</v>
          </cell>
          <cell r="G23" t="str">
            <v>Ayudante</v>
          </cell>
          <cell r="H23" t="str">
            <v>41385421</v>
          </cell>
          <cell r="I23" t="str">
            <v>Empleado</v>
          </cell>
          <cell r="J23">
            <v>700</v>
          </cell>
          <cell r="L23">
            <v>40</v>
          </cell>
          <cell r="M23">
            <v>41</v>
          </cell>
          <cell r="O23">
            <v>0</v>
          </cell>
          <cell r="P23">
            <v>781</v>
          </cell>
          <cell r="Q23">
            <v>1</v>
          </cell>
          <cell r="R23">
            <v>23.333333333333332</v>
          </cell>
          <cell r="S23">
            <v>294</v>
          </cell>
          <cell r="T23">
            <v>0</v>
          </cell>
          <cell r="U23">
            <v>0</v>
          </cell>
          <cell r="V23">
            <v>294</v>
          </cell>
          <cell r="W23">
            <v>50</v>
          </cell>
          <cell r="X23">
            <v>50</v>
          </cell>
          <cell r="Y23">
            <v>0</v>
          </cell>
          <cell r="Z23">
            <v>14.36</v>
          </cell>
          <cell r="AA23">
            <v>0</v>
          </cell>
          <cell r="AB23">
            <v>114.36</v>
          </cell>
          <cell r="AD23" t="str">
            <v>Integra</v>
          </cell>
          <cell r="AE23">
            <v>62.480000000000004</v>
          </cell>
          <cell r="AF23">
            <v>16.401</v>
          </cell>
          <cell r="AG23">
            <v>10.5435</v>
          </cell>
          <cell r="AH23">
            <v>89.424499999999995</v>
          </cell>
          <cell r="AI23">
            <v>0</v>
          </cell>
          <cell r="AJ23">
            <v>0</v>
          </cell>
          <cell r="AK23">
            <v>521.11783333333335</v>
          </cell>
          <cell r="AL23">
            <v>0</v>
          </cell>
          <cell r="AM23">
            <v>-0.12</v>
          </cell>
          <cell r="AN23">
            <v>260</v>
          </cell>
          <cell r="AO23">
            <v>70.289999999999992</v>
          </cell>
          <cell r="AP23">
            <v>15.620000000000001</v>
          </cell>
          <cell r="AQ23">
            <v>85.91</v>
          </cell>
        </row>
        <row r="24">
          <cell r="B24" t="str">
            <v>D</v>
          </cell>
          <cell r="C24" t="str">
            <v>AYD</v>
          </cell>
          <cell r="D24">
            <v>3</v>
          </cell>
          <cell r="E24" t="str">
            <v>GIORGI CHAVEZ, Giuseppe</v>
          </cell>
          <cell r="F24">
            <v>36739</v>
          </cell>
          <cell r="G24" t="str">
            <v>Auxiliar de Almacen</v>
          </cell>
          <cell r="H24" t="str">
            <v>09850925</v>
          </cell>
          <cell r="I24" t="str">
            <v>Empleado</v>
          </cell>
          <cell r="J24">
            <v>750</v>
          </cell>
          <cell r="L24">
            <v>40</v>
          </cell>
          <cell r="M24">
            <v>0</v>
          </cell>
          <cell r="O24">
            <v>0</v>
          </cell>
          <cell r="P24">
            <v>790</v>
          </cell>
          <cell r="R24">
            <v>0</v>
          </cell>
          <cell r="S24">
            <v>286</v>
          </cell>
          <cell r="T24">
            <v>0</v>
          </cell>
          <cell r="U24">
            <v>0</v>
          </cell>
          <cell r="V24">
            <v>286</v>
          </cell>
          <cell r="W24">
            <v>30</v>
          </cell>
          <cell r="Y24">
            <v>50</v>
          </cell>
          <cell r="Z24">
            <v>66.8</v>
          </cell>
          <cell r="AA24">
            <v>0</v>
          </cell>
          <cell r="AB24">
            <v>146.80000000000001</v>
          </cell>
          <cell r="AD24" t="str">
            <v>Union</v>
          </cell>
          <cell r="AE24">
            <v>63.2</v>
          </cell>
          <cell r="AF24">
            <v>17.933</v>
          </cell>
          <cell r="AG24">
            <v>9.3219999999999992</v>
          </cell>
          <cell r="AH24">
            <v>90.455000000000013</v>
          </cell>
          <cell r="AI24">
            <v>2</v>
          </cell>
          <cell r="AJ24">
            <v>0</v>
          </cell>
          <cell r="AK24">
            <v>525.255</v>
          </cell>
          <cell r="AL24">
            <v>0</v>
          </cell>
          <cell r="AM24">
            <v>-0.25</v>
          </cell>
          <cell r="AN24">
            <v>265</v>
          </cell>
          <cell r="AO24">
            <v>71.099999999999994</v>
          </cell>
          <cell r="AP24">
            <v>15.8</v>
          </cell>
          <cell r="AQ24">
            <v>86.899999999999991</v>
          </cell>
        </row>
        <row r="25">
          <cell r="B25" t="str">
            <v>D</v>
          </cell>
          <cell r="C25" t="str">
            <v>CHOF</v>
          </cell>
          <cell r="D25">
            <v>1</v>
          </cell>
          <cell r="E25" t="str">
            <v>ANGELES ESPINOZA , Ricardo</v>
          </cell>
          <cell r="F25">
            <v>36739</v>
          </cell>
          <cell r="G25" t="str">
            <v>Chofer</v>
          </cell>
          <cell r="H25" t="str">
            <v>06018328</v>
          </cell>
          <cell r="I25" t="str">
            <v>Empleado</v>
          </cell>
          <cell r="J25">
            <v>850</v>
          </cell>
          <cell r="L25">
            <v>0</v>
          </cell>
          <cell r="M25">
            <v>0</v>
          </cell>
          <cell r="N25">
            <v>150</v>
          </cell>
          <cell r="O25">
            <v>0</v>
          </cell>
          <cell r="P25">
            <v>1000</v>
          </cell>
          <cell r="Q25">
            <v>1</v>
          </cell>
          <cell r="R25">
            <v>28.333333333333332</v>
          </cell>
          <cell r="S25">
            <v>350</v>
          </cell>
          <cell r="T25">
            <v>0</v>
          </cell>
          <cell r="U25">
            <v>45</v>
          </cell>
          <cell r="V25">
            <v>395</v>
          </cell>
          <cell r="W25">
            <v>0</v>
          </cell>
          <cell r="X25">
            <v>0</v>
          </cell>
          <cell r="Y25">
            <v>157</v>
          </cell>
          <cell r="Z25">
            <v>97.72</v>
          </cell>
          <cell r="AA25">
            <v>0</v>
          </cell>
          <cell r="AB25">
            <v>254.72</v>
          </cell>
          <cell r="AD25" t="str">
            <v>Horizonte</v>
          </cell>
          <cell r="AE25">
            <v>80</v>
          </cell>
          <cell r="AF25">
            <v>22.5</v>
          </cell>
          <cell r="AG25">
            <v>12.5</v>
          </cell>
          <cell r="AH25">
            <v>115</v>
          </cell>
          <cell r="AI25">
            <v>2</v>
          </cell>
          <cell r="AJ25">
            <v>0</v>
          </cell>
          <cell r="AK25">
            <v>795.05333333333328</v>
          </cell>
          <cell r="AL25">
            <v>0</v>
          </cell>
          <cell r="AM25">
            <v>-0.05</v>
          </cell>
          <cell r="AN25">
            <v>205</v>
          </cell>
          <cell r="AO25">
            <v>90</v>
          </cell>
          <cell r="AP25">
            <v>20</v>
          </cell>
          <cell r="AQ25">
            <v>110</v>
          </cell>
        </row>
        <row r="26">
          <cell r="B26" t="str">
            <v>D</v>
          </cell>
          <cell r="C26" t="str">
            <v>CHOF</v>
          </cell>
          <cell r="D26">
            <v>2</v>
          </cell>
          <cell r="E26" t="str">
            <v xml:space="preserve">ORDINOLA VILLACORTA, Juan </v>
          </cell>
          <cell r="F26">
            <v>37079</v>
          </cell>
          <cell r="G26" t="str">
            <v>Chofer</v>
          </cell>
          <cell r="H26" t="str">
            <v>32135896</v>
          </cell>
          <cell r="I26" t="str">
            <v>Empleado</v>
          </cell>
          <cell r="J26">
            <v>850</v>
          </cell>
          <cell r="L26">
            <v>46.66</v>
          </cell>
          <cell r="M26">
            <v>41</v>
          </cell>
          <cell r="O26">
            <v>0</v>
          </cell>
          <cell r="P26">
            <v>937.66</v>
          </cell>
          <cell r="R26">
            <v>0</v>
          </cell>
          <cell r="S26">
            <v>363.5</v>
          </cell>
          <cell r="T26">
            <v>0</v>
          </cell>
          <cell r="U26">
            <v>0</v>
          </cell>
          <cell r="V26">
            <v>363.5</v>
          </cell>
          <cell r="W26">
            <v>0</v>
          </cell>
          <cell r="X26">
            <v>0</v>
          </cell>
          <cell r="Y26">
            <v>53.89</v>
          </cell>
          <cell r="Z26">
            <v>64.960000000000008</v>
          </cell>
          <cell r="AA26">
            <v>0</v>
          </cell>
          <cell r="AB26">
            <v>118.85000000000001</v>
          </cell>
          <cell r="AD26" t="str">
            <v>Integra</v>
          </cell>
          <cell r="AE26">
            <v>75.012799999999999</v>
          </cell>
          <cell r="AF26">
            <v>19.690860000000001</v>
          </cell>
          <cell r="AG26">
            <v>12.65841</v>
          </cell>
          <cell r="AH26">
            <v>107.36207</v>
          </cell>
          <cell r="AI26">
            <v>0</v>
          </cell>
          <cell r="AJ26">
            <v>0</v>
          </cell>
          <cell r="AK26">
            <v>589.71207000000004</v>
          </cell>
          <cell r="AL26">
            <v>0</v>
          </cell>
          <cell r="AM26">
            <v>-0.05</v>
          </cell>
          <cell r="AN26">
            <v>348</v>
          </cell>
          <cell r="AO26">
            <v>84.389399999999995</v>
          </cell>
          <cell r="AP26">
            <v>18.7532</v>
          </cell>
          <cell r="AQ26">
            <v>103.14259999999999</v>
          </cell>
        </row>
        <row r="27">
          <cell r="B27" t="str">
            <v>E</v>
          </cell>
          <cell r="C27" t="str">
            <v>VEN</v>
          </cell>
          <cell r="D27">
            <v>1</v>
          </cell>
          <cell r="E27" t="str">
            <v>ABAD MEJIA , Jorge</v>
          </cell>
          <cell r="F27">
            <v>36739</v>
          </cell>
          <cell r="G27" t="str">
            <v>Vendedor</v>
          </cell>
          <cell r="H27" t="str">
            <v>07639225</v>
          </cell>
          <cell r="I27" t="str">
            <v>Empleado</v>
          </cell>
          <cell r="J27">
            <v>410</v>
          </cell>
          <cell r="K27">
            <v>387.83</v>
          </cell>
          <cell r="L27">
            <v>27.33</v>
          </cell>
          <cell r="M27">
            <v>0</v>
          </cell>
          <cell r="O27">
            <v>0</v>
          </cell>
          <cell r="P27">
            <v>825.16</v>
          </cell>
          <cell r="R27">
            <v>0</v>
          </cell>
          <cell r="S27">
            <v>248</v>
          </cell>
          <cell r="T27">
            <v>0</v>
          </cell>
          <cell r="U27">
            <v>0</v>
          </cell>
          <cell r="V27">
            <v>248</v>
          </cell>
          <cell r="W27">
            <v>0</v>
          </cell>
          <cell r="X27">
            <v>0</v>
          </cell>
          <cell r="Y27">
            <v>0</v>
          </cell>
          <cell r="Z27">
            <v>36.82</v>
          </cell>
          <cell r="AA27">
            <v>0</v>
          </cell>
          <cell r="AB27">
            <v>36.82</v>
          </cell>
          <cell r="AD27" t="str">
            <v>Profuturo</v>
          </cell>
          <cell r="AE27">
            <v>66.012799999999999</v>
          </cell>
          <cell r="AF27">
            <v>20.629000000000001</v>
          </cell>
          <cell r="AG27">
            <v>10.727079999999999</v>
          </cell>
          <cell r="AH27">
            <v>97.368880000000004</v>
          </cell>
          <cell r="AI27">
            <v>0</v>
          </cell>
          <cell r="AJ27">
            <v>0</v>
          </cell>
          <cell r="AK27">
            <v>382.18888000000004</v>
          </cell>
          <cell r="AL27">
            <v>0</v>
          </cell>
          <cell r="AM27">
            <v>-0.03</v>
          </cell>
          <cell r="AN27">
            <v>443</v>
          </cell>
          <cell r="AO27">
            <v>74.264399999999995</v>
          </cell>
          <cell r="AP27">
            <v>16.5032</v>
          </cell>
          <cell r="AQ27">
            <v>90.767599999999987</v>
          </cell>
        </row>
        <row r="28">
          <cell r="B28" t="str">
            <v>E</v>
          </cell>
          <cell r="C28" t="str">
            <v>VEN</v>
          </cell>
          <cell r="D28">
            <v>2</v>
          </cell>
          <cell r="E28" t="str">
            <v>AMARO SARAPURA,  Grelia</v>
          </cell>
          <cell r="F28">
            <v>37026</v>
          </cell>
          <cell r="G28" t="str">
            <v>Vendedor</v>
          </cell>
          <cell r="H28" t="str">
            <v>08295301</v>
          </cell>
          <cell r="I28" t="str">
            <v>Empleado</v>
          </cell>
          <cell r="J28">
            <v>410</v>
          </cell>
          <cell r="K28">
            <v>906.98</v>
          </cell>
          <cell r="L28">
            <v>27.33</v>
          </cell>
          <cell r="M28">
            <v>0</v>
          </cell>
          <cell r="N28">
            <v>190</v>
          </cell>
          <cell r="O28">
            <v>0</v>
          </cell>
          <cell r="P28">
            <v>1534.31</v>
          </cell>
          <cell r="R28">
            <v>0</v>
          </cell>
          <cell r="S28">
            <v>198</v>
          </cell>
          <cell r="T28">
            <v>100</v>
          </cell>
          <cell r="U28">
            <v>120</v>
          </cell>
          <cell r="V28">
            <v>418</v>
          </cell>
          <cell r="W28">
            <v>50</v>
          </cell>
          <cell r="X28">
            <v>311.74</v>
          </cell>
          <cell r="Y28">
            <v>0</v>
          </cell>
          <cell r="Z28">
            <v>0</v>
          </cell>
          <cell r="AA28">
            <v>0</v>
          </cell>
          <cell r="AB28">
            <v>361.74</v>
          </cell>
          <cell r="AD28" t="str">
            <v>Integra</v>
          </cell>
          <cell r="AE28">
            <v>122.7448</v>
          </cell>
          <cell r="AF28">
            <v>32.220509999999997</v>
          </cell>
          <cell r="AG28">
            <v>20.713184999999999</v>
          </cell>
          <cell r="AH28">
            <v>175.678495</v>
          </cell>
          <cell r="AI28">
            <v>0</v>
          </cell>
          <cell r="AJ28">
            <v>0</v>
          </cell>
          <cell r="AK28">
            <v>955.41849499999989</v>
          </cell>
          <cell r="AL28">
            <v>0</v>
          </cell>
          <cell r="AM28">
            <v>-0.11</v>
          </cell>
          <cell r="AN28">
            <v>579</v>
          </cell>
          <cell r="AO28">
            <v>138.08789999999999</v>
          </cell>
          <cell r="AP28">
            <v>30.686199999999999</v>
          </cell>
          <cell r="AQ28">
            <v>168.77409999999998</v>
          </cell>
        </row>
        <row r="29">
          <cell r="B29" t="str">
            <v>E</v>
          </cell>
          <cell r="C29" t="str">
            <v>VEN</v>
          </cell>
          <cell r="D29">
            <v>3</v>
          </cell>
          <cell r="E29" t="str">
            <v>CABRERA URETA ,Ivan</v>
          </cell>
          <cell r="F29">
            <v>36739</v>
          </cell>
          <cell r="G29" t="str">
            <v>Vendedor</v>
          </cell>
          <cell r="H29" t="str">
            <v>10601327</v>
          </cell>
          <cell r="I29" t="str">
            <v>Empleado</v>
          </cell>
          <cell r="J29">
            <v>410</v>
          </cell>
          <cell r="K29">
            <v>484.73</v>
          </cell>
          <cell r="L29">
            <v>0</v>
          </cell>
          <cell r="M29">
            <v>0</v>
          </cell>
          <cell r="O29">
            <v>0</v>
          </cell>
          <cell r="P29">
            <v>894.73</v>
          </cell>
          <cell r="R29">
            <v>0</v>
          </cell>
          <cell r="S29">
            <v>221</v>
          </cell>
          <cell r="T29">
            <v>0</v>
          </cell>
          <cell r="U29">
            <v>0</v>
          </cell>
          <cell r="V29">
            <v>221</v>
          </cell>
          <cell r="W29">
            <v>0</v>
          </cell>
          <cell r="X29">
            <v>0</v>
          </cell>
          <cell r="Y29">
            <v>0</v>
          </cell>
          <cell r="Z29">
            <v>0</v>
          </cell>
          <cell r="AA29">
            <v>0</v>
          </cell>
          <cell r="AB29">
            <v>0</v>
          </cell>
          <cell r="AD29" t="str">
            <v>Integra</v>
          </cell>
          <cell r="AE29">
            <v>71.578400000000002</v>
          </cell>
          <cell r="AF29">
            <v>18.789330000000003</v>
          </cell>
          <cell r="AG29">
            <v>12.078855000000001</v>
          </cell>
          <cell r="AH29">
            <v>102.44658500000001</v>
          </cell>
          <cell r="AI29">
            <v>0</v>
          </cell>
          <cell r="AJ29">
            <v>0</v>
          </cell>
          <cell r="AK29">
            <v>323.44658499999997</v>
          </cell>
          <cell r="AL29">
            <v>-0.65</v>
          </cell>
          <cell r="AM29">
            <v>-0.37</v>
          </cell>
          <cell r="AN29">
            <v>571</v>
          </cell>
          <cell r="AO29">
            <v>80.525700000000001</v>
          </cell>
          <cell r="AP29">
            <v>17.894600000000001</v>
          </cell>
          <cell r="AQ29">
            <v>98.420299999999997</v>
          </cell>
        </row>
        <row r="30">
          <cell r="B30" t="str">
            <v>E</v>
          </cell>
          <cell r="C30" t="str">
            <v>VEN</v>
          </cell>
          <cell r="D30">
            <v>4</v>
          </cell>
          <cell r="E30" t="str">
            <v>CHOCOS FLORES , Maria</v>
          </cell>
          <cell r="F30">
            <v>37026</v>
          </cell>
          <cell r="G30" t="str">
            <v>Vendedor</v>
          </cell>
          <cell r="H30" t="str">
            <v>22516085</v>
          </cell>
          <cell r="I30" t="str">
            <v>Empleado</v>
          </cell>
          <cell r="J30">
            <v>410</v>
          </cell>
          <cell r="K30">
            <v>498.73</v>
          </cell>
          <cell r="L30">
            <v>27.33</v>
          </cell>
          <cell r="N30">
            <v>190</v>
          </cell>
          <cell r="O30">
            <v>0</v>
          </cell>
          <cell r="P30">
            <v>1126.06</v>
          </cell>
          <cell r="R30">
            <v>0</v>
          </cell>
          <cell r="S30">
            <v>198</v>
          </cell>
          <cell r="T30">
            <v>100</v>
          </cell>
          <cell r="U30">
            <v>0</v>
          </cell>
          <cell r="V30">
            <v>298</v>
          </cell>
          <cell r="W30">
            <v>50</v>
          </cell>
          <cell r="X30">
            <v>400</v>
          </cell>
          <cell r="Y30">
            <v>0</v>
          </cell>
          <cell r="Z30">
            <v>74.239999999999995</v>
          </cell>
          <cell r="AA30">
            <v>0</v>
          </cell>
          <cell r="AB30">
            <v>524.24</v>
          </cell>
          <cell r="AD30" t="str">
            <v>Horizonte</v>
          </cell>
          <cell r="AE30">
            <v>90.084800000000001</v>
          </cell>
          <cell r="AF30">
            <v>25.336349999999999</v>
          </cell>
          <cell r="AG30">
            <v>14.075749999999999</v>
          </cell>
          <cell r="AH30">
            <v>129.49689999999998</v>
          </cell>
          <cell r="AI30">
            <v>0</v>
          </cell>
          <cell r="AJ30">
            <v>0</v>
          </cell>
          <cell r="AK30">
            <v>951.73689999999999</v>
          </cell>
          <cell r="AL30">
            <v>0</v>
          </cell>
          <cell r="AM30">
            <v>0.32</v>
          </cell>
          <cell r="AN30">
            <v>174</v>
          </cell>
          <cell r="AO30">
            <v>101.3454</v>
          </cell>
          <cell r="AP30">
            <v>22.5212</v>
          </cell>
          <cell r="AQ30">
            <v>123.86660000000001</v>
          </cell>
        </row>
        <row r="31">
          <cell r="B31" t="str">
            <v>E</v>
          </cell>
          <cell r="C31" t="str">
            <v>VEN</v>
          </cell>
          <cell r="D31">
            <v>5</v>
          </cell>
          <cell r="E31" t="str">
            <v>FLORES ALBARRACIN, José</v>
          </cell>
          <cell r="F31">
            <v>37077</v>
          </cell>
          <cell r="G31" t="str">
            <v>Vendedor</v>
          </cell>
          <cell r="I31" t="str">
            <v>Empleado</v>
          </cell>
          <cell r="J31">
            <v>410</v>
          </cell>
          <cell r="K31">
            <v>403.23</v>
          </cell>
          <cell r="L31">
            <v>0</v>
          </cell>
          <cell r="M31">
            <v>41</v>
          </cell>
          <cell r="O31">
            <v>0</v>
          </cell>
          <cell r="P31">
            <v>854.23</v>
          </cell>
          <cell r="R31">
            <v>0</v>
          </cell>
          <cell r="S31">
            <v>121</v>
          </cell>
          <cell r="T31">
            <v>100</v>
          </cell>
          <cell r="U31">
            <v>20</v>
          </cell>
          <cell r="V31">
            <v>241</v>
          </cell>
          <cell r="W31">
            <v>0</v>
          </cell>
          <cell r="X31">
            <v>50</v>
          </cell>
          <cell r="Y31">
            <v>0</v>
          </cell>
          <cell r="Z31">
            <v>153.76</v>
          </cell>
          <cell r="AA31">
            <v>0</v>
          </cell>
          <cell r="AB31">
            <v>203.76</v>
          </cell>
          <cell r="AD31" t="str">
            <v>Integra</v>
          </cell>
          <cell r="AE31">
            <v>68.338400000000007</v>
          </cell>
          <cell r="AF31">
            <v>17.938830000000003</v>
          </cell>
          <cell r="AG31">
            <v>11.532105</v>
          </cell>
          <cell r="AH31">
            <v>97.809335000000004</v>
          </cell>
          <cell r="AI31">
            <v>0</v>
          </cell>
          <cell r="AJ31">
            <v>0</v>
          </cell>
          <cell r="AK31">
            <v>542.56933500000002</v>
          </cell>
          <cell r="AL31">
            <v>0</v>
          </cell>
          <cell r="AM31">
            <v>-0.34</v>
          </cell>
          <cell r="AN31">
            <v>312</v>
          </cell>
          <cell r="AO31">
            <v>76.880700000000004</v>
          </cell>
          <cell r="AP31">
            <v>17.084600000000002</v>
          </cell>
          <cell r="AQ31">
            <v>93.965300000000013</v>
          </cell>
        </row>
        <row r="32">
          <cell r="B32" t="str">
            <v>E</v>
          </cell>
          <cell r="C32" t="str">
            <v>VEN</v>
          </cell>
          <cell r="D32">
            <v>6</v>
          </cell>
          <cell r="E32" t="str">
            <v xml:space="preserve">GONZALEZ HIDALGO, Walter. </v>
          </cell>
          <cell r="F32">
            <v>37026</v>
          </cell>
          <cell r="G32" t="str">
            <v>Vendedor</v>
          </cell>
          <cell r="H32" t="str">
            <v>16661637</v>
          </cell>
          <cell r="I32" t="str">
            <v>Empleado</v>
          </cell>
          <cell r="J32">
            <v>410</v>
          </cell>
          <cell r="K32">
            <v>397.18</v>
          </cell>
          <cell r="L32">
            <v>27.33</v>
          </cell>
          <cell r="M32">
            <v>0</v>
          </cell>
          <cell r="O32">
            <v>0</v>
          </cell>
          <cell r="P32">
            <v>834.5100000000001</v>
          </cell>
          <cell r="Q32">
            <v>1</v>
          </cell>
          <cell r="R32">
            <v>13.666666666666666</v>
          </cell>
          <cell r="S32">
            <v>203</v>
          </cell>
          <cell r="T32">
            <v>0</v>
          </cell>
          <cell r="U32">
            <v>0</v>
          </cell>
          <cell r="V32">
            <v>203</v>
          </cell>
          <cell r="W32">
            <v>45</v>
          </cell>
          <cell r="X32">
            <v>0</v>
          </cell>
          <cell r="Y32">
            <v>0</v>
          </cell>
          <cell r="Z32">
            <v>88.5</v>
          </cell>
          <cell r="AA32">
            <v>0</v>
          </cell>
          <cell r="AB32">
            <v>133.5</v>
          </cell>
          <cell r="AD32" t="str">
            <v>Integra</v>
          </cell>
          <cell r="AE32">
            <v>66.760800000000003</v>
          </cell>
          <cell r="AF32">
            <v>17.524710000000002</v>
          </cell>
          <cell r="AG32">
            <v>11.265885000000001</v>
          </cell>
          <cell r="AH32">
            <v>95.551394999999999</v>
          </cell>
          <cell r="AI32">
            <v>0</v>
          </cell>
          <cell r="AJ32">
            <v>0</v>
          </cell>
          <cell r="AK32">
            <v>445.7180616666667</v>
          </cell>
          <cell r="AL32">
            <v>0</v>
          </cell>
          <cell r="AM32">
            <v>-0.21</v>
          </cell>
          <cell r="AN32">
            <v>389</v>
          </cell>
          <cell r="AO32">
            <v>75.105900000000005</v>
          </cell>
          <cell r="AP32">
            <v>16.690200000000001</v>
          </cell>
          <cell r="AQ32">
            <v>91.79610000000001</v>
          </cell>
        </row>
        <row r="33">
          <cell r="B33" t="str">
            <v>E</v>
          </cell>
          <cell r="C33" t="str">
            <v>VEN</v>
          </cell>
          <cell r="D33">
            <v>7</v>
          </cell>
          <cell r="E33" t="str">
            <v>GUEVARA BALCAZAR, Elga</v>
          </cell>
          <cell r="F33">
            <v>37077</v>
          </cell>
          <cell r="G33" t="str">
            <v>Vendedor</v>
          </cell>
          <cell r="H33" t="str">
            <v>10664114</v>
          </cell>
          <cell r="I33" t="str">
            <v>Empleado</v>
          </cell>
          <cell r="J33">
            <v>410</v>
          </cell>
          <cell r="K33">
            <v>276.82</v>
          </cell>
          <cell r="L33">
            <v>27.33</v>
          </cell>
          <cell r="M33">
            <v>41</v>
          </cell>
          <cell r="O33">
            <v>0</v>
          </cell>
          <cell r="P33">
            <v>755.15</v>
          </cell>
          <cell r="R33">
            <v>0</v>
          </cell>
          <cell r="S33">
            <v>203</v>
          </cell>
          <cell r="T33">
            <v>0</v>
          </cell>
          <cell r="U33">
            <v>220</v>
          </cell>
          <cell r="V33">
            <v>423</v>
          </cell>
          <cell r="W33">
            <v>0</v>
          </cell>
          <cell r="X33">
            <v>0</v>
          </cell>
          <cell r="Y33">
            <v>45</v>
          </cell>
          <cell r="Z33">
            <v>15.83</v>
          </cell>
          <cell r="AA33">
            <v>0</v>
          </cell>
          <cell r="AB33">
            <v>60.83</v>
          </cell>
          <cell r="AD33" t="str">
            <v>Horizonte</v>
          </cell>
          <cell r="AE33">
            <v>60.411999999999999</v>
          </cell>
          <cell r="AF33">
            <v>16.990874999999999</v>
          </cell>
          <cell r="AG33">
            <v>9.4393750000000001</v>
          </cell>
          <cell r="AH33">
            <v>86.842249999999993</v>
          </cell>
          <cell r="AI33">
            <v>0</v>
          </cell>
          <cell r="AJ33">
            <v>0</v>
          </cell>
          <cell r="AK33">
            <v>570.67224999999996</v>
          </cell>
          <cell r="AL33">
            <v>0</v>
          </cell>
          <cell r="AM33">
            <v>0.48</v>
          </cell>
          <cell r="AN33">
            <v>184</v>
          </cell>
          <cell r="AO33">
            <v>67.963499999999996</v>
          </cell>
          <cell r="AP33">
            <v>15.103</v>
          </cell>
          <cell r="AQ33">
            <v>83.066499999999991</v>
          </cell>
        </row>
        <row r="34">
          <cell r="B34" t="str">
            <v>E</v>
          </cell>
          <cell r="C34" t="str">
            <v>VEN</v>
          </cell>
          <cell r="D34">
            <v>8</v>
          </cell>
          <cell r="E34" t="str">
            <v>HOYOS CLARIANI , Sheila</v>
          </cell>
          <cell r="F34">
            <v>36739</v>
          </cell>
          <cell r="G34" t="str">
            <v>Vendedor</v>
          </cell>
          <cell r="H34" t="str">
            <v>25706489</v>
          </cell>
          <cell r="I34" t="str">
            <v>Empleado</v>
          </cell>
          <cell r="J34">
            <v>410</v>
          </cell>
          <cell r="K34">
            <v>387.5</v>
          </cell>
          <cell r="L34">
            <v>27.33</v>
          </cell>
          <cell r="M34">
            <v>0</v>
          </cell>
          <cell r="N34">
            <v>90</v>
          </cell>
          <cell r="O34">
            <v>0</v>
          </cell>
          <cell r="P34">
            <v>914.83</v>
          </cell>
          <cell r="R34">
            <v>0</v>
          </cell>
          <cell r="S34">
            <v>198</v>
          </cell>
          <cell r="T34">
            <v>0</v>
          </cell>
          <cell r="U34">
            <v>0</v>
          </cell>
          <cell r="V34">
            <v>198</v>
          </cell>
          <cell r="W34">
            <v>50</v>
          </cell>
          <cell r="X34">
            <v>364.28</v>
          </cell>
          <cell r="Y34">
            <v>0</v>
          </cell>
          <cell r="Z34">
            <v>0</v>
          </cell>
          <cell r="AA34">
            <v>0</v>
          </cell>
          <cell r="AB34">
            <v>414.28</v>
          </cell>
          <cell r="AD34" t="str">
            <v>Horizonte</v>
          </cell>
          <cell r="AE34">
            <v>73.186400000000006</v>
          </cell>
          <cell r="AF34">
            <v>20.583674999999999</v>
          </cell>
          <cell r="AG34">
            <v>11.435375000000001</v>
          </cell>
          <cell r="AH34">
            <v>105.20545000000001</v>
          </cell>
          <cell r="AI34">
            <v>0</v>
          </cell>
          <cell r="AJ34">
            <v>0</v>
          </cell>
          <cell r="AK34">
            <v>717.48545000000001</v>
          </cell>
          <cell r="AL34">
            <v>0</v>
          </cell>
          <cell r="AM34">
            <v>0.34</v>
          </cell>
          <cell r="AN34">
            <v>197</v>
          </cell>
          <cell r="AO34">
            <v>82.334699999999998</v>
          </cell>
          <cell r="AP34">
            <v>18.296600000000002</v>
          </cell>
          <cell r="AQ34">
            <v>100.6313</v>
          </cell>
        </row>
        <row r="35">
          <cell r="B35" t="str">
            <v>E</v>
          </cell>
          <cell r="C35" t="str">
            <v>VEN</v>
          </cell>
          <cell r="D35">
            <v>9</v>
          </cell>
          <cell r="E35" t="str">
            <v>HUAITA OJEDA , Wilbert</v>
          </cell>
          <cell r="F35">
            <v>37026</v>
          </cell>
          <cell r="G35" t="str">
            <v>Vendedor</v>
          </cell>
          <cell r="H35" t="str">
            <v>09547797</v>
          </cell>
          <cell r="I35" t="str">
            <v>Empleado</v>
          </cell>
          <cell r="J35">
            <v>410</v>
          </cell>
          <cell r="K35">
            <v>309.95999999999998</v>
          </cell>
          <cell r="L35">
            <v>0</v>
          </cell>
          <cell r="M35">
            <v>41</v>
          </cell>
          <cell r="O35">
            <v>0</v>
          </cell>
          <cell r="P35">
            <v>760.96</v>
          </cell>
          <cell r="Q35">
            <v>1</v>
          </cell>
          <cell r="R35">
            <v>13.666666666666666</v>
          </cell>
          <cell r="S35">
            <v>86.9</v>
          </cell>
          <cell r="T35">
            <v>100</v>
          </cell>
          <cell r="U35">
            <v>0</v>
          </cell>
          <cell r="V35">
            <v>186.9</v>
          </cell>
          <cell r="W35">
            <v>0</v>
          </cell>
          <cell r="X35">
            <v>2.62</v>
          </cell>
          <cell r="Y35">
            <v>34.06</v>
          </cell>
          <cell r="Z35">
            <v>71.599999999999994</v>
          </cell>
          <cell r="AA35">
            <v>0</v>
          </cell>
          <cell r="AB35">
            <v>108.28</v>
          </cell>
          <cell r="AD35" t="str">
            <v>Union</v>
          </cell>
          <cell r="AE35">
            <v>60.876800000000003</v>
          </cell>
          <cell r="AF35">
            <v>17.273792</v>
          </cell>
          <cell r="AG35">
            <v>8.9793280000000006</v>
          </cell>
          <cell r="AH35">
            <v>87.129919999999998</v>
          </cell>
          <cell r="AI35">
            <v>0</v>
          </cell>
          <cell r="AJ35">
            <v>0</v>
          </cell>
          <cell r="AK35">
            <v>395.97658666666672</v>
          </cell>
          <cell r="AL35">
            <v>0</v>
          </cell>
          <cell r="AM35">
            <v>-0.02</v>
          </cell>
          <cell r="AN35">
            <v>365</v>
          </cell>
          <cell r="AO35">
            <v>68.486400000000003</v>
          </cell>
          <cell r="AP35">
            <v>15.219200000000001</v>
          </cell>
          <cell r="AQ35">
            <v>83.705600000000004</v>
          </cell>
        </row>
        <row r="36">
          <cell r="B36" t="str">
            <v>E</v>
          </cell>
          <cell r="C36" t="str">
            <v>VEN</v>
          </cell>
          <cell r="D36">
            <v>10</v>
          </cell>
          <cell r="E36" t="str">
            <v>LOZANO PACHECO, Percy</v>
          </cell>
          <cell r="F36">
            <v>37026</v>
          </cell>
          <cell r="G36" t="str">
            <v>Vendedor</v>
          </cell>
          <cell r="H36" t="str">
            <v>25754641</v>
          </cell>
          <cell r="I36" t="str">
            <v>Empleado</v>
          </cell>
          <cell r="J36">
            <v>410</v>
          </cell>
          <cell r="K36">
            <v>287.07</v>
          </cell>
          <cell r="L36">
            <v>0</v>
          </cell>
          <cell r="M36">
            <v>41</v>
          </cell>
          <cell r="O36">
            <v>0</v>
          </cell>
          <cell r="P36">
            <v>738.06999999999994</v>
          </cell>
          <cell r="Q36">
            <v>1</v>
          </cell>
          <cell r="R36">
            <v>13.666666666666666</v>
          </cell>
          <cell r="S36">
            <v>201</v>
          </cell>
          <cell r="T36">
            <v>0</v>
          </cell>
          <cell r="U36">
            <v>0</v>
          </cell>
          <cell r="V36">
            <v>201</v>
          </cell>
          <cell r="W36">
            <v>0</v>
          </cell>
          <cell r="X36">
            <v>0</v>
          </cell>
          <cell r="Y36">
            <v>20</v>
          </cell>
          <cell r="Z36">
            <v>58.33</v>
          </cell>
          <cell r="AA36">
            <v>0</v>
          </cell>
          <cell r="AB36">
            <v>78.33</v>
          </cell>
          <cell r="AD36" t="str">
            <v>Union</v>
          </cell>
          <cell r="AE36">
            <v>59.045599999999993</v>
          </cell>
          <cell r="AF36">
            <v>16.754189</v>
          </cell>
          <cell r="AG36">
            <v>8.7092259999999992</v>
          </cell>
          <cell r="AH36">
            <v>84.509014999999991</v>
          </cell>
          <cell r="AI36">
            <v>0</v>
          </cell>
          <cell r="AJ36">
            <v>0</v>
          </cell>
          <cell r="AK36">
            <v>377.50568166666665</v>
          </cell>
          <cell r="AL36">
            <v>0</v>
          </cell>
          <cell r="AM36">
            <v>-0.44</v>
          </cell>
          <cell r="AN36">
            <v>361</v>
          </cell>
          <cell r="AO36">
            <v>66.426299999999998</v>
          </cell>
          <cell r="AP36">
            <v>14.761399999999998</v>
          </cell>
          <cell r="AQ36">
            <v>81.187699999999992</v>
          </cell>
        </row>
        <row r="37">
          <cell r="B37" t="str">
            <v>E</v>
          </cell>
          <cell r="C37" t="str">
            <v>VEN</v>
          </cell>
          <cell r="D37">
            <v>13</v>
          </cell>
          <cell r="E37" t="str">
            <v>MATIAS SUAREZ Lucy</v>
          </cell>
          <cell r="F37">
            <v>36739</v>
          </cell>
          <cell r="G37" t="str">
            <v>Vendedor</v>
          </cell>
          <cell r="H37" t="str">
            <v>08742043</v>
          </cell>
          <cell r="I37" t="str">
            <v>Empleado</v>
          </cell>
          <cell r="J37">
            <v>410</v>
          </cell>
          <cell r="K37">
            <v>206.26</v>
          </cell>
          <cell r="L37">
            <v>0</v>
          </cell>
          <cell r="M37">
            <v>41</v>
          </cell>
          <cell r="O37">
            <v>0</v>
          </cell>
          <cell r="P37">
            <v>657.26</v>
          </cell>
          <cell r="R37">
            <v>0</v>
          </cell>
          <cell r="S37">
            <v>579.26</v>
          </cell>
          <cell r="T37">
            <v>0</v>
          </cell>
          <cell r="U37">
            <v>0</v>
          </cell>
          <cell r="V37">
            <v>579.26</v>
          </cell>
          <cell r="W37">
            <v>0</v>
          </cell>
          <cell r="X37">
            <v>0</v>
          </cell>
          <cell r="Y37">
            <v>0</v>
          </cell>
          <cell r="Z37">
            <v>0</v>
          </cell>
          <cell r="AA37">
            <v>0</v>
          </cell>
          <cell r="AB37">
            <v>0</v>
          </cell>
          <cell r="AD37" t="str">
            <v>Profuturo</v>
          </cell>
          <cell r="AE37">
            <v>52.580800000000004</v>
          </cell>
          <cell r="AF37">
            <v>16.4315</v>
          </cell>
          <cell r="AG37">
            <v>8.5443800000000003</v>
          </cell>
          <cell r="AH37">
            <v>77.556680000000014</v>
          </cell>
          <cell r="AI37">
            <v>0</v>
          </cell>
          <cell r="AJ37">
            <v>0</v>
          </cell>
          <cell r="AK37">
            <v>656.81668000000002</v>
          </cell>
          <cell r="AL37">
            <v>0</v>
          </cell>
          <cell r="AM37">
            <v>0.44</v>
          </cell>
          <cell r="AN37">
            <v>0</v>
          </cell>
          <cell r="AO37">
            <v>59.153399999999998</v>
          </cell>
          <cell r="AP37">
            <v>13.145200000000001</v>
          </cell>
          <cell r="AQ37">
            <v>72.298599999999993</v>
          </cell>
        </row>
        <row r="38">
          <cell r="B38" t="str">
            <v>E</v>
          </cell>
          <cell r="C38" t="str">
            <v>VEN</v>
          </cell>
          <cell r="D38">
            <v>11</v>
          </cell>
          <cell r="E38" t="str">
            <v>MATTA VASQUEZ Aurelio</v>
          </cell>
          <cell r="F38">
            <v>36739</v>
          </cell>
          <cell r="G38" t="str">
            <v>Vendedor</v>
          </cell>
          <cell r="H38" t="str">
            <v>10426859</v>
          </cell>
          <cell r="I38" t="str">
            <v>Empleado</v>
          </cell>
          <cell r="J38">
            <v>410</v>
          </cell>
          <cell r="K38">
            <v>457.08</v>
          </cell>
          <cell r="L38">
            <v>27.33</v>
          </cell>
          <cell r="M38">
            <v>41</v>
          </cell>
          <cell r="N38">
            <v>190</v>
          </cell>
          <cell r="O38">
            <v>0</v>
          </cell>
          <cell r="P38">
            <v>1125.4099999999999</v>
          </cell>
          <cell r="R38">
            <v>0</v>
          </cell>
          <cell r="S38">
            <v>198</v>
          </cell>
          <cell r="T38">
            <v>100</v>
          </cell>
          <cell r="U38">
            <v>0</v>
          </cell>
          <cell r="V38">
            <v>298</v>
          </cell>
          <cell r="W38">
            <v>50</v>
          </cell>
          <cell r="X38">
            <v>0</v>
          </cell>
          <cell r="Y38">
            <v>0</v>
          </cell>
          <cell r="Z38">
            <v>400</v>
          </cell>
          <cell r="AA38">
            <v>0</v>
          </cell>
          <cell r="AB38">
            <v>450</v>
          </cell>
          <cell r="AD38" t="str">
            <v>Profuturo</v>
          </cell>
          <cell r="AE38">
            <v>90.032799999999995</v>
          </cell>
          <cell r="AF38">
            <v>28.135249999999999</v>
          </cell>
          <cell r="AG38">
            <v>14.630329999999997</v>
          </cell>
          <cell r="AH38">
            <v>132.79837999999998</v>
          </cell>
          <cell r="AI38">
            <v>0</v>
          </cell>
          <cell r="AJ38">
            <v>0</v>
          </cell>
          <cell r="AK38">
            <v>880.79837999999995</v>
          </cell>
          <cell r="AL38">
            <v>0</v>
          </cell>
          <cell r="AM38">
            <v>-0.39</v>
          </cell>
          <cell r="AN38">
            <v>245</v>
          </cell>
          <cell r="AO38">
            <v>101.28689999999999</v>
          </cell>
          <cell r="AP38">
            <v>22.508199999999999</v>
          </cell>
          <cell r="AQ38">
            <v>123.79509999999999</v>
          </cell>
        </row>
        <row r="39">
          <cell r="B39" t="str">
            <v>E</v>
          </cell>
          <cell r="C39" t="str">
            <v>VEN</v>
          </cell>
          <cell r="D39">
            <v>12</v>
          </cell>
          <cell r="E39" t="str">
            <v>SANCHEZ SILVA, Fausto</v>
          </cell>
          <cell r="F39">
            <v>37026</v>
          </cell>
          <cell r="G39" t="str">
            <v>Vendedor</v>
          </cell>
          <cell r="H39" t="str">
            <v>08314525</v>
          </cell>
          <cell r="I39" t="str">
            <v>Empleado</v>
          </cell>
          <cell r="J39">
            <v>410</v>
          </cell>
          <cell r="K39">
            <v>483.98</v>
          </cell>
          <cell r="L39">
            <v>0</v>
          </cell>
          <cell r="M39">
            <v>41</v>
          </cell>
          <cell r="N39">
            <v>90</v>
          </cell>
          <cell r="O39">
            <v>0</v>
          </cell>
          <cell r="P39">
            <v>1024.98</v>
          </cell>
          <cell r="R39">
            <v>0</v>
          </cell>
          <cell r="S39">
            <v>221</v>
          </cell>
          <cell r="T39">
            <v>0</v>
          </cell>
          <cell r="U39">
            <v>50</v>
          </cell>
          <cell r="V39">
            <v>271</v>
          </cell>
          <cell r="W39">
            <v>0</v>
          </cell>
          <cell r="X39">
            <v>0</v>
          </cell>
          <cell r="Y39">
            <v>0</v>
          </cell>
          <cell r="Z39">
            <v>38.770000000000003</v>
          </cell>
          <cell r="AA39">
            <v>0</v>
          </cell>
          <cell r="AB39">
            <v>38.770000000000003</v>
          </cell>
          <cell r="AD39" t="str">
            <v>Integra</v>
          </cell>
          <cell r="AE39">
            <v>81.998400000000004</v>
          </cell>
          <cell r="AF39">
            <v>21.52458</v>
          </cell>
          <cell r="AG39">
            <v>13.83723</v>
          </cell>
          <cell r="AH39">
            <v>117.36021000000001</v>
          </cell>
          <cell r="AI39">
            <v>0</v>
          </cell>
          <cell r="AJ39">
            <v>0</v>
          </cell>
          <cell r="AK39">
            <v>427.13020999999998</v>
          </cell>
          <cell r="AL39">
            <v>0</v>
          </cell>
          <cell r="AM39">
            <v>-0.15</v>
          </cell>
          <cell r="AN39">
            <v>598</v>
          </cell>
          <cell r="AO39">
            <v>92.248199999999997</v>
          </cell>
          <cell r="AP39">
            <v>20.499600000000001</v>
          </cell>
          <cell r="AQ39">
            <v>112.7478</v>
          </cell>
        </row>
        <row r="40">
          <cell r="B40" t="str">
            <v>E</v>
          </cell>
          <cell r="C40" t="str">
            <v>VEN</v>
          </cell>
          <cell r="D40">
            <v>14</v>
          </cell>
          <cell r="E40" t="str">
            <v>UGARTE REYES ,Leonor</v>
          </cell>
          <cell r="F40">
            <v>36739</v>
          </cell>
          <cell r="G40" t="str">
            <v>Vendedor</v>
          </cell>
          <cell r="H40" t="str">
            <v>10319412</v>
          </cell>
          <cell r="I40" t="str">
            <v>Empleado</v>
          </cell>
          <cell r="J40">
            <v>500</v>
          </cell>
          <cell r="K40">
            <v>114.61</v>
          </cell>
          <cell r="L40">
            <v>0</v>
          </cell>
          <cell r="M40">
            <v>41</v>
          </cell>
          <cell r="O40">
            <v>0</v>
          </cell>
          <cell r="P40">
            <v>655.61</v>
          </cell>
          <cell r="Q40">
            <v>2</v>
          </cell>
          <cell r="R40">
            <v>33.333333333333336</v>
          </cell>
          <cell r="S40">
            <v>176.85</v>
          </cell>
          <cell r="T40">
            <v>0</v>
          </cell>
          <cell r="U40">
            <v>0</v>
          </cell>
          <cell r="V40">
            <v>176.85</v>
          </cell>
          <cell r="W40">
            <v>0</v>
          </cell>
          <cell r="X40">
            <v>0</v>
          </cell>
          <cell r="Y40">
            <v>44.15</v>
          </cell>
          <cell r="Z40">
            <v>36.549999999999997</v>
          </cell>
          <cell r="AA40">
            <v>0</v>
          </cell>
          <cell r="AB40">
            <v>80.699999999999989</v>
          </cell>
          <cell r="AD40" t="str">
            <v>Integra</v>
          </cell>
          <cell r="AE40">
            <v>52.448800000000006</v>
          </cell>
          <cell r="AF40">
            <v>13.767810000000001</v>
          </cell>
          <cell r="AG40">
            <v>8.8507350000000002</v>
          </cell>
          <cell r="AH40">
            <v>75.067345000000003</v>
          </cell>
          <cell r="AI40">
            <v>2</v>
          </cell>
          <cell r="AJ40">
            <v>0</v>
          </cell>
          <cell r="AK40">
            <v>367.95067833333331</v>
          </cell>
          <cell r="AL40">
            <v>0</v>
          </cell>
          <cell r="AM40">
            <v>-0.34</v>
          </cell>
          <cell r="AN40">
            <v>288</v>
          </cell>
          <cell r="AO40">
            <v>59.004899999999999</v>
          </cell>
          <cell r="AP40">
            <v>13.112200000000001</v>
          </cell>
          <cell r="AQ40">
            <v>72.117099999999994</v>
          </cell>
        </row>
        <row r="41">
          <cell r="J41">
            <v>23937</v>
          </cell>
          <cell r="K41">
            <v>8840.14</v>
          </cell>
          <cell r="L41">
            <v>1243.6299999999994</v>
          </cell>
          <cell r="M41">
            <v>697</v>
          </cell>
          <cell r="N41">
            <v>1050</v>
          </cell>
          <cell r="O41">
            <v>0</v>
          </cell>
          <cell r="P41">
            <v>35767.770000000011</v>
          </cell>
          <cell r="Q41">
            <v>7</v>
          </cell>
          <cell r="R41">
            <v>126</v>
          </cell>
          <cell r="S41">
            <v>10587.95</v>
          </cell>
          <cell r="T41">
            <v>626</v>
          </cell>
          <cell r="U41">
            <v>783</v>
          </cell>
          <cell r="V41">
            <v>11996.95</v>
          </cell>
          <cell r="W41">
            <v>510</v>
          </cell>
          <cell r="X41">
            <v>2266.7399999999998</v>
          </cell>
          <cell r="Y41">
            <v>774.78000000000009</v>
          </cell>
          <cell r="Z41">
            <v>1899.0499999999997</v>
          </cell>
          <cell r="AA41">
            <v>267.38</v>
          </cell>
          <cell r="AB41">
            <v>5717.95</v>
          </cell>
          <cell r="AC41">
            <v>1282</v>
          </cell>
          <cell r="AD41">
            <v>0</v>
          </cell>
          <cell r="AE41">
            <v>2916.3715999999999</v>
          </cell>
          <cell r="AF41">
            <v>779.92653100000007</v>
          </cell>
          <cell r="AG41">
            <v>446.36797899999999</v>
          </cell>
          <cell r="AH41">
            <v>4142.666110000001</v>
          </cell>
          <cell r="AI41">
            <v>10</v>
          </cell>
          <cell r="AJ41">
            <v>700.38700000000006</v>
          </cell>
          <cell r="AK41">
            <v>23975.953109999999</v>
          </cell>
          <cell r="AL41">
            <v>-0.65</v>
          </cell>
          <cell r="AM41">
            <v>-0.83999999999999986</v>
          </cell>
          <cell r="AN41">
            <v>11792</v>
          </cell>
          <cell r="AO41">
            <v>3219.0993000000008</v>
          </cell>
          <cell r="AP41">
            <v>715.35540000000003</v>
          </cell>
          <cell r="AQ41">
            <v>3934.4546999999998</v>
          </cell>
        </row>
        <row r="42">
          <cell r="J42">
            <v>46967.979999999996</v>
          </cell>
          <cell r="K42">
            <v>8840.14</v>
          </cell>
          <cell r="L42">
            <v>1733.2899999999995</v>
          </cell>
          <cell r="M42">
            <v>861</v>
          </cell>
          <cell r="N42">
            <v>1350</v>
          </cell>
          <cell r="O42">
            <v>0</v>
          </cell>
          <cell r="P42">
            <v>59752.410000000025</v>
          </cell>
          <cell r="Q42">
            <v>7</v>
          </cell>
          <cell r="R42">
            <v>126</v>
          </cell>
          <cell r="S42">
            <v>20313.95</v>
          </cell>
          <cell r="T42">
            <v>626</v>
          </cell>
          <cell r="U42">
            <v>883</v>
          </cell>
          <cell r="V42">
            <v>21822.95</v>
          </cell>
          <cell r="W42">
            <v>600</v>
          </cell>
          <cell r="X42">
            <v>2316.7399999999998</v>
          </cell>
          <cell r="Y42">
            <v>1406.2300000000002</v>
          </cell>
          <cell r="Z42">
            <v>2274.9199999999996</v>
          </cell>
          <cell r="AA42">
            <v>416.88</v>
          </cell>
          <cell r="AB42">
            <v>7014.77</v>
          </cell>
          <cell r="AC42">
            <v>1282</v>
          </cell>
          <cell r="AD42">
            <v>0</v>
          </cell>
          <cell r="AE42">
            <v>4835.1428000000005</v>
          </cell>
          <cell r="AF42">
            <v>1315.8079310000001</v>
          </cell>
          <cell r="AG42">
            <v>747.55797899999993</v>
          </cell>
          <cell r="AH42">
            <v>6898.508710000001</v>
          </cell>
          <cell r="AI42">
            <v>12</v>
          </cell>
          <cell r="AJ42">
            <v>3996.2523846153849</v>
          </cell>
          <cell r="AK42">
            <v>41152.481094615396</v>
          </cell>
          <cell r="AL42">
            <v>-0.65</v>
          </cell>
          <cell r="AM42">
            <v>0.26999999999999985</v>
          </cell>
          <cell r="AN42">
            <v>18599</v>
          </cell>
          <cell r="AO42">
            <v>5377.7169000000004</v>
          </cell>
          <cell r="AP42">
            <v>1195.0482000000002</v>
          </cell>
          <cell r="AQ42">
            <v>6572.7651000000014</v>
          </cell>
        </row>
        <row r="43">
          <cell r="P43">
            <v>2638.3103999999998</v>
          </cell>
        </row>
        <row r="44">
          <cell r="P44">
            <v>3934.4547000000011</v>
          </cell>
        </row>
        <row r="45">
          <cell r="P45">
            <v>6572.7651000000033</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sheetData sheetId="49"/>
      <sheetData sheetId="50"/>
      <sheetData sheetId="51"/>
      <sheetData sheetId="52"/>
      <sheetData sheetId="53"/>
      <sheetData sheetId="54"/>
      <sheetData sheetId="55"/>
      <sheetData sheetId="56" refreshError="1"/>
      <sheetData sheetId="57"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sur"/>
      <sheetName val="PLLA-2DA"/>
      <sheetName val="REF_MES"/>
      <sheetName val="Resumen"/>
      <sheetName val="PE BAD DEBT"/>
      <sheetName val="espec"/>
      <sheetName val="FX Rates"/>
      <sheetName val="fluidos"/>
      <sheetName val="Hipótesis "/>
      <sheetName val="Compras Junio (2)"/>
      <sheetName val="Sheet2"/>
      <sheetName val="Ponderação 1991-1999"/>
      <sheetName val="Variação 1991-1999"/>
      <sheetName val="PLANILLA_112006"/>
      <sheetName val="1681003"/>
      <sheetName val="Data"/>
      <sheetName val="GRALES"/>
      <sheetName val="Cia"/>
      <sheetName val="NomAcum"/>
      <sheetName val="NomH"/>
      <sheetName val="Vtas99-00"/>
      <sheetName val="AEREO REAL2006"/>
      <sheetName val="Valuac. Cera Pasta Roja"/>
      <sheetName val="Tildes"/>
      <sheetName val="ECON. FACTORS"/>
      <sheetName val="LIQTAXFINAL (TD)"/>
      <sheetName val="Projected"/>
      <sheetName val="BS-1"/>
      <sheetName val="GRAFPROM"/>
      <sheetName val="PE_BAD_DEBT"/>
      <sheetName val="Hipótesis_"/>
      <sheetName val="FX_Rates"/>
      <sheetName val="Compras_Junio_(2)"/>
      <sheetName val="Ponderação_1991-1999"/>
      <sheetName val="Variação_1991-1999"/>
      <sheetName val="LC Fin'ls"/>
      <sheetName val="Inventory"/>
      <sheetName val="PP&amp;E"/>
      <sheetName val="Long-Term Assets"/>
      <sheetName val="Prepaid Adv."/>
      <sheetName val="Off-Line Calc"/>
      <sheetName val="Equity"/>
      <sheetName val="Cash, Debt, Taxes"/>
      <sheetName val="$ Fin'ls"/>
      <sheetName val="ABC - YTD"/>
      <sheetName val="Reports"/>
      <sheetName val="SAPdata"/>
      <sheetName val="BJSExport"/>
      <sheetName val="BJSHide"/>
      <sheetName val="BJSBox Info"/>
      <sheetName val="BJSDialog1"/>
      <sheetName val="BJSDialog2"/>
      <sheetName val="BJSDialog3"/>
      <sheetName val="EEFF"/>
      <sheetName val="Bgeneral"/>
      <sheetName val="EFE1"/>
      <sheetName val="OTHER"/>
      <sheetName val="Real99"/>
      <sheetName val="CIta. Result.REEXPRESADO"/>
      <sheetName val="INICIO"/>
      <sheetName val="UF 2000"/>
      <sheetName val="Farias"/>
      <sheetName val="1-Reconciliation"/>
      <sheetName val="F Interno"/>
      <sheetName val="BP List"/>
      <sheetName val="DATOS"/>
      <sheetName val="INTEL PROV. CTS"/>
      <sheetName val="INTEL PROV. GRATI"/>
      <sheetName val="0"/>
      <sheetName val="Total"/>
      <sheetName val="TM1.Settings"/>
      <sheetName val="BALANCE Sap"/>
      <sheetName val="EGYP Sap"/>
      <sheetName val="ANALISIS"/>
      <sheetName val="DGEN"/>
      <sheetName val="EXISTENCIAS"/>
      <sheetName val="SBM"/>
      <sheetName val="TC"/>
      <sheetName val="PLANILLA DIC 2006"/>
      <sheetName val="SUD - Iron Curtain"/>
      <sheetName val="Cash basis Ago-02"/>
      <sheetName val="PROMEDIOS"/>
      <sheetName val="Cosmedpresu"/>
      <sheetName val="Hoja1"/>
      <sheetName val="metrados"/>
      <sheetName val="AJBA2003"/>
      <sheetName val="INST."/>
      <sheetName val="EXT."/>
      <sheetName val="NAC."/>
      <sheetName val="EMP."/>
      <sheetName val="Csur.xls"/>
      <sheetName val="Hoja2"/>
      <sheetName val="Sheet3"/>
      <sheetName val="PARAMETERS"/>
      <sheetName val="33602"/>
    </sheetNames>
    <definedNames>
      <definedName name="Regresar"/>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1"/>
      <sheetName val="T2"/>
      <sheetName val="A"/>
      <sheetName val="CR"/>
      <sheetName val="CR1"/>
      <sheetName val="CR2"/>
      <sheetName val="MP"/>
      <sheetName val="I"/>
      <sheetName val="II"/>
      <sheetName val="III"/>
      <sheetName val="III.10"/>
      <sheetName val="III.15"/>
      <sheetName val="III.20"/>
      <sheetName val="III.25"/>
      <sheetName val="III.25.1"/>
      <sheetName val="III.26"/>
      <sheetName val="III.26 Selectiva Marzo"/>
      <sheetName val="III.26 Selectiva junio"/>
      <sheetName val="IV"/>
      <sheetName val="IV.1"/>
      <sheetName val="IV.2 "/>
      <sheetName val="IGV Selec Marzo"/>
      <sheetName val="IGV Selec Junio"/>
      <sheetName val="V"/>
      <sheetName val="VI"/>
      <sheetName val="VIII"/>
      <sheetName val="VIII.1"/>
      <sheetName val="VIII.2"/>
      <sheetName val="fac.ajuste"/>
      <sheetName val="ACTUALIGV"/>
      <sheetName val="ACTIR"/>
      <sheetName val="Resumen"/>
      <sheetName val="IX"/>
      <sheetName val="IX.1"/>
      <sheetName val="IX.2"/>
      <sheetName val="Ventas 98"/>
      <sheetName val="Compras 98"/>
      <sheetName val="Otros requisitos"/>
      <sheetName val="Revision Doc"/>
      <sheetName val="ACTIGV1"/>
      <sheetName val="ACTIR1"/>
      <sheetName val="Módulo1"/>
      <sheetName val="Sheet1"/>
      <sheetName val="Tax_Fil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row r="7">
          <cell r="C7" t="str">
            <v>0</v>
          </cell>
          <cell r="D7" t="str">
            <v>1</v>
          </cell>
          <cell r="E7" t="str">
            <v>2</v>
          </cell>
          <cell r="F7" t="str">
            <v>3</v>
          </cell>
          <cell r="G7" t="str">
            <v>4</v>
          </cell>
          <cell r="H7" t="str">
            <v>5</v>
          </cell>
          <cell r="I7" t="str">
            <v>6</v>
          </cell>
          <cell r="J7" t="str">
            <v>7</v>
          </cell>
          <cell r="K7" t="str">
            <v>8</v>
          </cell>
          <cell r="L7" t="str">
            <v>9</v>
          </cell>
        </row>
        <row r="8">
          <cell r="C8">
            <v>34382</v>
          </cell>
          <cell r="D8">
            <v>34382</v>
          </cell>
          <cell r="E8">
            <v>34383</v>
          </cell>
          <cell r="F8">
            <v>34383</v>
          </cell>
          <cell r="G8">
            <v>34379</v>
          </cell>
          <cell r="H8">
            <v>34379</v>
          </cell>
          <cell r="I8">
            <v>34380</v>
          </cell>
          <cell r="J8">
            <v>34380</v>
          </cell>
          <cell r="K8">
            <v>34381</v>
          </cell>
          <cell r="L8">
            <v>34381</v>
          </cell>
        </row>
        <row r="9">
          <cell r="C9">
            <v>34411</v>
          </cell>
          <cell r="D9">
            <v>34411</v>
          </cell>
          <cell r="E9">
            <v>34407</v>
          </cell>
          <cell r="F9">
            <v>34407</v>
          </cell>
          <cell r="G9">
            <v>34408</v>
          </cell>
          <cell r="H9">
            <v>34408</v>
          </cell>
          <cell r="I9">
            <v>34409</v>
          </cell>
          <cell r="J9">
            <v>34409</v>
          </cell>
          <cell r="K9">
            <v>34410</v>
          </cell>
          <cell r="L9">
            <v>34410</v>
          </cell>
        </row>
        <row r="10">
          <cell r="C10">
            <v>34439</v>
          </cell>
          <cell r="D10">
            <v>34439</v>
          </cell>
          <cell r="E10">
            <v>34442</v>
          </cell>
          <cell r="F10">
            <v>34442</v>
          </cell>
          <cell r="G10">
            <v>34443</v>
          </cell>
          <cell r="H10">
            <v>34443</v>
          </cell>
          <cell r="I10">
            <v>34444</v>
          </cell>
          <cell r="J10">
            <v>34444</v>
          </cell>
          <cell r="K10">
            <v>34445</v>
          </cell>
          <cell r="L10">
            <v>34445</v>
          </cell>
        </row>
        <row r="11">
          <cell r="C11">
            <v>34470</v>
          </cell>
          <cell r="D11">
            <v>34470</v>
          </cell>
          <cell r="E11">
            <v>34471</v>
          </cell>
          <cell r="F11">
            <v>34471</v>
          </cell>
          <cell r="G11">
            <v>34472</v>
          </cell>
          <cell r="H11">
            <v>34472</v>
          </cell>
          <cell r="I11">
            <v>34473</v>
          </cell>
          <cell r="J11">
            <v>34473</v>
          </cell>
          <cell r="K11">
            <v>34467</v>
          </cell>
          <cell r="L11">
            <v>34467</v>
          </cell>
        </row>
        <row r="12">
          <cell r="C12">
            <v>34501</v>
          </cell>
          <cell r="D12">
            <v>34501</v>
          </cell>
          <cell r="E12">
            <v>34502</v>
          </cell>
          <cell r="F12">
            <v>34502</v>
          </cell>
          <cell r="G12">
            <v>34505</v>
          </cell>
          <cell r="H12">
            <v>34505</v>
          </cell>
          <cell r="I12">
            <v>34499</v>
          </cell>
          <cell r="J12">
            <v>34499</v>
          </cell>
          <cell r="K12">
            <v>34500</v>
          </cell>
          <cell r="L12">
            <v>34500</v>
          </cell>
        </row>
        <row r="13">
          <cell r="C13">
            <v>34534</v>
          </cell>
          <cell r="D13">
            <v>34534</v>
          </cell>
          <cell r="E13">
            <v>34535</v>
          </cell>
          <cell r="F13">
            <v>34535</v>
          </cell>
          <cell r="G13">
            <v>34529</v>
          </cell>
          <cell r="H13">
            <v>34529</v>
          </cell>
          <cell r="I13">
            <v>34530</v>
          </cell>
          <cell r="J13">
            <v>34530</v>
          </cell>
          <cell r="K13">
            <v>34533</v>
          </cell>
          <cell r="L13">
            <v>34533</v>
          </cell>
        </row>
        <row r="14">
          <cell r="C14">
            <v>34564</v>
          </cell>
          <cell r="D14">
            <v>34564</v>
          </cell>
          <cell r="E14">
            <v>34558</v>
          </cell>
          <cell r="F14">
            <v>34558</v>
          </cell>
          <cell r="G14">
            <v>34561</v>
          </cell>
          <cell r="H14">
            <v>34561</v>
          </cell>
          <cell r="I14">
            <v>34562</v>
          </cell>
          <cell r="J14">
            <v>34562</v>
          </cell>
          <cell r="K14">
            <v>34563</v>
          </cell>
          <cell r="L14">
            <v>34563</v>
          </cell>
        </row>
        <row r="15">
          <cell r="C15">
            <v>34591</v>
          </cell>
          <cell r="D15">
            <v>34591</v>
          </cell>
          <cell r="E15">
            <v>34592</v>
          </cell>
          <cell r="F15">
            <v>34592</v>
          </cell>
          <cell r="G15">
            <v>34593</v>
          </cell>
          <cell r="H15">
            <v>34593</v>
          </cell>
          <cell r="I15">
            <v>34596</v>
          </cell>
          <cell r="J15">
            <v>34596</v>
          </cell>
          <cell r="K15">
            <v>34597</v>
          </cell>
          <cell r="L15">
            <v>34597</v>
          </cell>
        </row>
        <row r="16">
          <cell r="C16">
            <v>34624</v>
          </cell>
          <cell r="D16">
            <v>34624</v>
          </cell>
          <cell r="E16">
            <v>34625</v>
          </cell>
          <cell r="F16">
            <v>34625</v>
          </cell>
          <cell r="G16">
            <v>34626</v>
          </cell>
          <cell r="H16">
            <v>34626</v>
          </cell>
          <cell r="I16">
            <v>34627</v>
          </cell>
          <cell r="J16">
            <v>34627</v>
          </cell>
          <cell r="K16">
            <v>34621</v>
          </cell>
          <cell r="L16">
            <v>34621</v>
          </cell>
        </row>
        <row r="17">
          <cell r="C17">
            <v>34655</v>
          </cell>
          <cell r="D17">
            <v>34655</v>
          </cell>
          <cell r="E17">
            <v>34656</v>
          </cell>
          <cell r="F17">
            <v>34656</v>
          </cell>
          <cell r="G17">
            <v>34659</v>
          </cell>
          <cell r="H17">
            <v>34659</v>
          </cell>
          <cell r="I17">
            <v>34653</v>
          </cell>
          <cell r="J17">
            <v>34653</v>
          </cell>
          <cell r="K17">
            <v>34654</v>
          </cell>
          <cell r="L17">
            <v>34654</v>
          </cell>
        </row>
        <row r="18">
          <cell r="C18">
            <v>34688</v>
          </cell>
          <cell r="D18">
            <v>34688</v>
          </cell>
          <cell r="E18">
            <v>34689</v>
          </cell>
          <cell r="F18">
            <v>34689</v>
          </cell>
          <cell r="G18">
            <v>34683</v>
          </cell>
          <cell r="H18">
            <v>34683</v>
          </cell>
          <cell r="I18">
            <v>34684</v>
          </cell>
          <cell r="J18">
            <v>34684</v>
          </cell>
          <cell r="K18">
            <v>34687</v>
          </cell>
          <cell r="L18">
            <v>34687</v>
          </cell>
        </row>
        <row r="19">
          <cell r="C19">
            <v>34718</v>
          </cell>
          <cell r="D19">
            <v>34718</v>
          </cell>
          <cell r="E19">
            <v>34712</v>
          </cell>
          <cell r="F19">
            <v>34712</v>
          </cell>
          <cell r="G19">
            <v>34715</v>
          </cell>
          <cell r="H19">
            <v>34715</v>
          </cell>
          <cell r="I19">
            <v>34716</v>
          </cell>
          <cell r="J19">
            <v>34716</v>
          </cell>
          <cell r="K19">
            <v>34717</v>
          </cell>
          <cell r="L19">
            <v>34717</v>
          </cell>
        </row>
        <row r="20">
          <cell r="C20">
            <v>34744</v>
          </cell>
          <cell r="D20">
            <v>34744</v>
          </cell>
          <cell r="E20">
            <v>34746</v>
          </cell>
          <cell r="F20">
            <v>34746</v>
          </cell>
          <cell r="G20">
            <v>34747</v>
          </cell>
          <cell r="H20">
            <v>34747</v>
          </cell>
          <cell r="I20">
            <v>34750</v>
          </cell>
          <cell r="J20">
            <v>34750</v>
          </cell>
          <cell r="K20">
            <v>34751</v>
          </cell>
          <cell r="L20">
            <v>34751</v>
          </cell>
        </row>
        <row r="21">
          <cell r="C21">
            <v>34774</v>
          </cell>
          <cell r="D21">
            <v>34774</v>
          </cell>
          <cell r="E21">
            <v>34775</v>
          </cell>
          <cell r="F21">
            <v>34775</v>
          </cell>
          <cell r="G21">
            <v>34778</v>
          </cell>
          <cell r="H21">
            <v>34778</v>
          </cell>
          <cell r="I21">
            <v>34779</v>
          </cell>
          <cell r="J21">
            <v>34779</v>
          </cell>
          <cell r="K21">
            <v>34772</v>
          </cell>
          <cell r="L21">
            <v>34772</v>
          </cell>
        </row>
        <row r="22">
          <cell r="C22">
            <v>34809</v>
          </cell>
          <cell r="D22">
            <v>34809</v>
          </cell>
          <cell r="E22">
            <v>34810</v>
          </cell>
          <cell r="F22">
            <v>34810</v>
          </cell>
          <cell r="G22">
            <v>34813</v>
          </cell>
          <cell r="H22">
            <v>34813</v>
          </cell>
          <cell r="I22">
            <v>34807</v>
          </cell>
          <cell r="J22">
            <v>34807</v>
          </cell>
          <cell r="K22">
            <v>34808</v>
          </cell>
          <cell r="L22">
            <v>34808</v>
          </cell>
        </row>
        <row r="23">
          <cell r="C23">
            <v>34838</v>
          </cell>
          <cell r="D23">
            <v>34838</v>
          </cell>
          <cell r="E23">
            <v>34841</v>
          </cell>
          <cell r="F23">
            <v>34841</v>
          </cell>
          <cell r="G23">
            <v>34835</v>
          </cell>
          <cell r="H23">
            <v>34835</v>
          </cell>
          <cell r="I23">
            <v>34836</v>
          </cell>
          <cell r="J23">
            <v>34836</v>
          </cell>
          <cell r="K23">
            <v>34837</v>
          </cell>
          <cell r="L23">
            <v>34837</v>
          </cell>
        </row>
        <row r="24">
          <cell r="C24">
            <v>34871</v>
          </cell>
          <cell r="D24">
            <v>34871</v>
          </cell>
          <cell r="E24">
            <v>34864</v>
          </cell>
          <cell r="F24">
            <v>34864</v>
          </cell>
          <cell r="G24">
            <v>34866</v>
          </cell>
          <cell r="H24">
            <v>34866</v>
          </cell>
          <cell r="I24">
            <v>34869</v>
          </cell>
          <cell r="J24">
            <v>34869</v>
          </cell>
          <cell r="K24">
            <v>34870</v>
          </cell>
          <cell r="L24">
            <v>34870</v>
          </cell>
        </row>
        <row r="25">
          <cell r="C25">
            <v>34894</v>
          </cell>
          <cell r="D25">
            <v>34894</v>
          </cell>
          <cell r="E25">
            <v>34898</v>
          </cell>
          <cell r="F25">
            <v>34898</v>
          </cell>
          <cell r="G25">
            <v>34899</v>
          </cell>
          <cell r="H25">
            <v>34899</v>
          </cell>
          <cell r="I25">
            <v>34900</v>
          </cell>
          <cell r="J25">
            <v>34900</v>
          </cell>
          <cell r="K25">
            <v>34901</v>
          </cell>
          <cell r="L25">
            <v>34901</v>
          </cell>
        </row>
        <row r="26">
          <cell r="C26">
            <v>34927</v>
          </cell>
          <cell r="D26">
            <v>34927</v>
          </cell>
          <cell r="E26">
            <v>34928</v>
          </cell>
          <cell r="F26">
            <v>34928</v>
          </cell>
          <cell r="G26">
            <v>34929</v>
          </cell>
          <cell r="H26">
            <v>34929</v>
          </cell>
          <cell r="I26">
            <v>34932</v>
          </cell>
          <cell r="J26">
            <v>34932</v>
          </cell>
          <cell r="K26">
            <v>34925</v>
          </cell>
          <cell r="L26">
            <v>34925</v>
          </cell>
        </row>
        <row r="27">
          <cell r="C27">
            <v>34961</v>
          </cell>
          <cell r="D27">
            <v>34961</v>
          </cell>
          <cell r="E27">
            <v>34962</v>
          </cell>
          <cell r="F27">
            <v>34962</v>
          </cell>
          <cell r="G27">
            <v>34963</v>
          </cell>
          <cell r="H27">
            <v>34963</v>
          </cell>
          <cell r="I27">
            <v>34956</v>
          </cell>
          <cell r="J27">
            <v>34956</v>
          </cell>
          <cell r="K27">
            <v>34960</v>
          </cell>
          <cell r="L27">
            <v>34960</v>
          </cell>
        </row>
        <row r="28">
          <cell r="C28">
            <v>34991</v>
          </cell>
          <cell r="D28">
            <v>34991</v>
          </cell>
          <cell r="E28">
            <v>34992</v>
          </cell>
          <cell r="F28">
            <v>34992</v>
          </cell>
          <cell r="G28">
            <v>34988</v>
          </cell>
          <cell r="H28">
            <v>34988</v>
          </cell>
          <cell r="I28">
            <v>34989</v>
          </cell>
          <cell r="J28">
            <v>34989</v>
          </cell>
          <cell r="K28">
            <v>34990</v>
          </cell>
          <cell r="L28">
            <v>34990</v>
          </cell>
        </row>
        <row r="29">
          <cell r="C29">
            <v>35025</v>
          </cell>
          <cell r="D29">
            <v>35025</v>
          </cell>
          <cell r="E29">
            <v>35019</v>
          </cell>
          <cell r="F29">
            <v>35019</v>
          </cell>
          <cell r="G29">
            <v>35020</v>
          </cell>
          <cell r="H29">
            <v>35020</v>
          </cell>
          <cell r="I29">
            <v>35023</v>
          </cell>
          <cell r="J29">
            <v>35023</v>
          </cell>
          <cell r="K29">
            <v>35024</v>
          </cell>
          <cell r="L29">
            <v>35024</v>
          </cell>
        </row>
        <row r="30">
          <cell r="C30">
            <v>35051</v>
          </cell>
          <cell r="D30">
            <v>35051</v>
          </cell>
          <cell r="E30">
            <v>35052</v>
          </cell>
          <cell r="F30">
            <v>35052</v>
          </cell>
          <cell r="G30">
            <v>35053</v>
          </cell>
          <cell r="H30">
            <v>35053</v>
          </cell>
          <cell r="I30">
            <v>35054</v>
          </cell>
          <cell r="J30">
            <v>35054</v>
          </cell>
          <cell r="K30">
            <v>35055</v>
          </cell>
          <cell r="L30">
            <v>35055</v>
          </cell>
        </row>
        <row r="31">
          <cell r="C31">
            <v>35081</v>
          </cell>
          <cell r="D31">
            <v>35081</v>
          </cell>
          <cell r="E31">
            <v>35082</v>
          </cell>
          <cell r="F31">
            <v>35082</v>
          </cell>
          <cell r="G31">
            <v>35083</v>
          </cell>
          <cell r="H31">
            <v>35083</v>
          </cell>
          <cell r="I31">
            <v>35086</v>
          </cell>
          <cell r="J31">
            <v>35086</v>
          </cell>
          <cell r="K31">
            <v>35080</v>
          </cell>
          <cell r="L31">
            <v>35080</v>
          </cell>
        </row>
        <row r="32">
          <cell r="C32">
            <v>35114</v>
          </cell>
          <cell r="D32">
            <v>35114</v>
          </cell>
          <cell r="E32">
            <v>35115</v>
          </cell>
          <cell r="F32">
            <v>35115</v>
          </cell>
          <cell r="G32">
            <v>35116</v>
          </cell>
          <cell r="H32">
            <v>35116</v>
          </cell>
          <cell r="I32">
            <v>35109</v>
          </cell>
          <cell r="J32">
            <v>35109</v>
          </cell>
          <cell r="K32">
            <v>35111</v>
          </cell>
          <cell r="L32">
            <v>35111</v>
          </cell>
        </row>
        <row r="33">
          <cell r="C33">
            <v>35144</v>
          </cell>
          <cell r="D33">
            <v>35144</v>
          </cell>
          <cell r="E33">
            <v>35145</v>
          </cell>
          <cell r="F33">
            <v>35145</v>
          </cell>
          <cell r="G33">
            <v>35138</v>
          </cell>
          <cell r="H33">
            <v>35138</v>
          </cell>
          <cell r="I33">
            <v>35142</v>
          </cell>
          <cell r="J33">
            <v>35142</v>
          </cell>
          <cell r="K33">
            <v>35143</v>
          </cell>
          <cell r="L33">
            <v>35143</v>
          </cell>
        </row>
        <row r="34">
          <cell r="C34">
            <v>35177</v>
          </cell>
          <cell r="D34">
            <v>35177</v>
          </cell>
          <cell r="E34">
            <v>35171</v>
          </cell>
          <cell r="F34">
            <v>35171</v>
          </cell>
          <cell r="G34">
            <v>35172</v>
          </cell>
          <cell r="H34">
            <v>35172</v>
          </cell>
          <cell r="I34">
            <v>35173</v>
          </cell>
          <cell r="J34">
            <v>35173</v>
          </cell>
          <cell r="K34">
            <v>35174</v>
          </cell>
          <cell r="L34">
            <v>35174</v>
          </cell>
        </row>
        <row r="35">
          <cell r="C35">
            <v>35201</v>
          </cell>
          <cell r="D35">
            <v>35201</v>
          </cell>
          <cell r="E35">
            <v>35202</v>
          </cell>
          <cell r="F35">
            <v>35202</v>
          </cell>
          <cell r="G35">
            <v>35205</v>
          </cell>
          <cell r="H35">
            <v>35205</v>
          </cell>
          <cell r="I35">
            <v>35206</v>
          </cell>
          <cell r="J35">
            <v>35206</v>
          </cell>
          <cell r="K35">
            <v>35207</v>
          </cell>
          <cell r="L35">
            <v>35207</v>
          </cell>
        </row>
        <row r="36">
          <cell r="C36">
            <v>35234</v>
          </cell>
          <cell r="D36">
            <v>35234</v>
          </cell>
          <cell r="E36">
            <v>35235</v>
          </cell>
          <cell r="F36">
            <v>35235</v>
          </cell>
          <cell r="G36">
            <v>35236</v>
          </cell>
          <cell r="H36">
            <v>35236</v>
          </cell>
          <cell r="I36">
            <v>35237</v>
          </cell>
          <cell r="J36">
            <v>35237</v>
          </cell>
          <cell r="K36">
            <v>35233</v>
          </cell>
          <cell r="L36">
            <v>35233</v>
          </cell>
        </row>
        <row r="37">
          <cell r="C37">
            <v>35263</v>
          </cell>
          <cell r="D37">
            <v>35263</v>
          </cell>
          <cell r="E37">
            <v>35264</v>
          </cell>
          <cell r="F37">
            <v>35264</v>
          </cell>
          <cell r="G37">
            <v>35265</v>
          </cell>
          <cell r="H37">
            <v>35265</v>
          </cell>
          <cell r="I37">
            <v>35258</v>
          </cell>
          <cell r="J37">
            <v>35258</v>
          </cell>
          <cell r="K37">
            <v>35262</v>
          </cell>
          <cell r="L37">
            <v>35262</v>
          </cell>
        </row>
        <row r="38">
          <cell r="C38">
            <v>35297</v>
          </cell>
          <cell r="D38">
            <v>35297</v>
          </cell>
          <cell r="E38">
            <v>35298</v>
          </cell>
          <cell r="F38">
            <v>35298</v>
          </cell>
          <cell r="G38">
            <v>35291</v>
          </cell>
          <cell r="H38">
            <v>35291</v>
          </cell>
          <cell r="I38">
            <v>35293</v>
          </cell>
          <cell r="J38">
            <v>35293</v>
          </cell>
          <cell r="K38">
            <v>35296</v>
          </cell>
          <cell r="L38">
            <v>35296</v>
          </cell>
        </row>
        <row r="39">
          <cell r="C39">
            <v>35328</v>
          </cell>
          <cell r="D39">
            <v>35328</v>
          </cell>
          <cell r="E39">
            <v>35324</v>
          </cell>
          <cell r="F39">
            <v>35324</v>
          </cell>
          <cell r="G39">
            <v>35325</v>
          </cell>
          <cell r="H39">
            <v>35325</v>
          </cell>
          <cell r="I39">
            <v>35326</v>
          </cell>
          <cell r="J39">
            <v>35326</v>
          </cell>
          <cell r="K39">
            <v>35327</v>
          </cell>
          <cell r="L39">
            <v>35327</v>
          </cell>
        </row>
        <row r="40">
          <cell r="C40">
            <v>35354</v>
          </cell>
          <cell r="D40">
            <v>35354</v>
          </cell>
          <cell r="E40">
            <v>35355</v>
          </cell>
          <cell r="F40">
            <v>35355</v>
          </cell>
          <cell r="G40">
            <v>35356</v>
          </cell>
          <cell r="H40">
            <v>35356</v>
          </cell>
          <cell r="I40">
            <v>35359</v>
          </cell>
          <cell r="J40">
            <v>35359</v>
          </cell>
          <cell r="K40">
            <v>35360</v>
          </cell>
          <cell r="L40">
            <v>35360</v>
          </cell>
        </row>
        <row r="41">
          <cell r="C41">
            <v>35388</v>
          </cell>
          <cell r="D41">
            <v>35388</v>
          </cell>
          <cell r="E41">
            <v>35389</v>
          </cell>
          <cell r="F41">
            <v>35389</v>
          </cell>
          <cell r="G41">
            <v>35390</v>
          </cell>
          <cell r="H41">
            <v>35390</v>
          </cell>
          <cell r="I41">
            <v>35391</v>
          </cell>
          <cell r="J41">
            <v>35391</v>
          </cell>
          <cell r="K41">
            <v>35387</v>
          </cell>
          <cell r="L41">
            <v>35387</v>
          </cell>
        </row>
        <row r="42">
          <cell r="C42">
            <v>35417</v>
          </cell>
          <cell r="D42">
            <v>35417</v>
          </cell>
          <cell r="E42">
            <v>35418</v>
          </cell>
          <cell r="F42">
            <v>35418</v>
          </cell>
          <cell r="G42">
            <v>35419</v>
          </cell>
          <cell r="H42">
            <v>35419</v>
          </cell>
          <cell r="I42">
            <v>35415</v>
          </cell>
          <cell r="J42">
            <v>35415</v>
          </cell>
          <cell r="K42">
            <v>35416</v>
          </cell>
          <cell r="L42">
            <v>35416</v>
          </cell>
        </row>
        <row r="43">
          <cell r="C43">
            <v>35451</v>
          </cell>
          <cell r="D43">
            <v>35451</v>
          </cell>
          <cell r="E43">
            <v>35452</v>
          </cell>
          <cell r="F43">
            <v>35452</v>
          </cell>
          <cell r="G43">
            <v>35446</v>
          </cell>
          <cell r="H43">
            <v>35446</v>
          </cell>
          <cell r="I43">
            <v>35447</v>
          </cell>
          <cell r="J43">
            <v>35447</v>
          </cell>
          <cell r="K43">
            <v>35450</v>
          </cell>
          <cell r="L43">
            <v>35450</v>
          </cell>
        </row>
      </sheetData>
      <sheetData sheetId="32"/>
      <sheetData sheetId="33"/>
      <sheetData sheetId="34"/>
      <sheetData sheetId="35"/>
      <sheetData sheetId="36"/>
      <sheetData sheetId="37"/>
      <sheetData sheetId="38"/>
      <sheetData sheetId="39"/>
      <sheetData sheetId="40"/>
      <sheetData sheetId="41" refreshError="1"/>
      <sheetData sheetId="42"/>
      <sheetData sheetId="43"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lvia Arias" refreshedDate="43864.281325925927" createdVersion="6" refreshedVersion="6" minRefreshableVersion="3" recordCount="1402" xr:uid="{43F87063-75EA-4B47-BBD1-0ABEC6B5A47B}">
  <cacheSource type="worksheet">
    <worksheetSource ref="B1:U1343" sheet="1. Datos 2018_2019"/>
  </cacheSource>
  <cacheFields count="24">
    <cacheField name="Vicepresidencia" numFmtId="0">
      <sharedItems/>
    </cacheField>
    <cacheField name="Gerencia" numFmtId="0">
      <sharedItems/>
    </cacheField>
    <cacheField name="Fecha" numFmtId="17">
      <sharedItems containsSemiMixedTypes="0" containsNonDate="0" containsDate="1" containsString="0" minDate="2018-01-01T00:00:00" maxDate="2020-01-02T00:00:00" count="25">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sharedItems>
    </cacheField>
    <cacheField name="Empresa" numFmtId="17">
      <sharedItems/>
    </cacheField>
    <cacheField name="HH (C + NC)" numFmtId="2">
      <sharedItems containsSemiMixedTypes="0" containsString="0" containsNumber="1" minValue="0" maxValue="1555360"/>
    </cacheField>
    <cacheField name="HH ( C )" numFmtId="2">
      <sharedItems containsSemiMixedTypes="0" containsString="0" containsNumber="1" minValue="0" maxValue="1433013"/>
    </cacheField>
    <cacheField name="# Trabajadores (C+NC)" numFmtId="1">
      <sharedItems containsString="0" containsBlank="1" containsNumber="1" containsInteger="1" minValue="0" maxValue="9893"/>
    </cacheField>
    <cacheField name="# Trabajadores (C)" numFmtId="1">
      <sharedItems containsString="0" containsBlank="1" containsNumber="1" containsInteger="1" minValue="0" maxValue="9764"/>
    </cacheField>
    <cacheField name="Mortal (FI)" numFmtId="0">
      <sharedItems containsNonDate="0" containsString="0" containsBlank="1"/>
    </cacheField>
    <cacheField name="Incapacitante (LTI)" numFmtId="0">
      <sharedItems containsString="0" containsBlank="1" containsNumber="1" containsInteger="1" minValue="1" maxValue="3"/>
    </cacheField>
    <cacheField name="Lesión con trabajo restringido (RWI)" numFmtId="0">
      <sharedItems containsString="0" containsBlank="1" containsNumber="1" containsInteger="1" minValue="1" maxValue="1"/>
    </cacheField>
    <cacheField name="Lesión con tratamiento médico (MTI)" numFmtId="0">
      <sharedItems containsString="0" containsBlank="1" containsNumber="1" containsInteger="1" minValue="1" maxValue="1"/>
    </cacheField>
    <cacheField name="Lesión de primeros auxilios (FAI)" numFmtId="0">
      <sharedItems containsString="0" containsBlank="1" containsNumber="1" containsInteger="1" minValue="1" maxValue="3"/>
    </cacheField>
    <cacheField name="Daño a la propiedad" numFmtId="0">
      <sharedItems containsString="0" containsBlank="1" containsNumber="1" containsInteger="1" minValue="0" maxValue="12"/>
    </cacheField>
    <cacheField name="Significativo con intercambio de energía" numFmtId="0">
      <sharedItems containsString="0" containsBlank="1" containsNumber="1" containsInteger="1" minValue="0" maxValue="3"/>
    </cacheField>
    <cacheField name="Significativo sin intercambio de energía" numFmtId="0">
      <sharedItems containsString="0" containsBlank="1" containsNumber="1" containsInteger="1" minValue="1" maxValue="2"/>
    </cacheField>
    <cacheField name="Días perdidos / accidente laboral" numFmtId="0">
      <sharedItems containsString="0" containsBlank="1" containsNumber="1" containsInteger="1" minValue="1" maxValue="24"/>
    </cacheField>
    <cacheField name="Días perdidos RWI" numFmtId="0">
      <sharedItems containsString="0" containsBlank="1" containsNumber="1" containsInteger="1" minValue="3" maxValue="108"/>
    </cacheField>
    <cacheField name="Arrastre LTI Meses Anteriores" numFmtId="0">
      <sharedItems containsString="0" containsBlank="1" containsNumber="1" containsInteger="1" minValue="1" maxValue="56"/>
    </cacheField>
    <cacheField name="LESION" numFmtId="1">
      <sharedItems containsSemiMixedTypes="0" containsString="0" containsNumber="1" containsInteger="1" minValue="0" maxValue="5"/>
    </cacheField>
    <cacheField name="trifr" numFmtId="0" formula="#NAME?*1000000/'HH ( C )'" databaseField="0"/>
    <cacheField name="TRIFR YTD" numFmtId="0" formula="'Lesion '* 1000000/'HH ( C )'" databaseField="0"/>
    <cacheField name="I.Sig." numFmtId="0" formula="IF(('Significativo con intercambio de energía'+'Significativo sin intercambio de energía')=0,&quot;&quot;,'Significativo con intercambio de energía'+'Significativo sin intercambio de energía')" databaseField="0"/>
    <cacheField name="Lesion " numFmtId="0" formula="'Mortal (FI)'+'Incapacitante (LTI)'+'Lesión con trabajo restringido (RWI)'+'Lesión con tratamiento médico (MTI)'+'Lesión de primeros auxilios (FAI)'" databaseField="0"/>
  </cacheFields>
  <extLst>
    <ext xmlns:x14="http://schemas.microsoft.com/office/spreadsheetml/2009/9/main" uri="{725AE2AE-9491-48be-B2B4-4EB974FC3084}">
      <x14:pivotCacheDefinition pivotCacheId="5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lvia Arias" refreshedDate="43864.281326157405" createdVersion="6" refreshedVersion="6" minRefreshableVersion="3" recordCount="1189" xr:uid="{FB108D85-22DA-4194-B9B8-5688BB8295C9}">
  <cacheSource type="worksheet">
    <worksheetSource ref="B1:U1190" sheet="1. Datos 2018_2019"/>
  </cacheSource>
  <cacheFields count="24">
    <cacheField name="Vicepresidencia" numFmtId="0">
      <sharedItems/>
    </cacheField>
    <cacheField name="Gerencia" numFmtId="0">
      <sharedItems containsBlank="1" count="66">
        <s v="TOTAL"/>
        <s v="Gerencia de Adquisición de Tierras y Reasentamiento"/>
        <s v="Gerencia de Asuntos Legales Mineros"/>
        <s v="Gerencia de Asuntos Publicos"/>
        <s v="Gerencia de Asuntos Publicos Regionales"/>
        <s v="Gerencia de Challcobamba"/>
        <s v="Gerencia de Comunicaciones"/>
        <s v="Gerencia de Contrataciones"/>
        <s v="Gerencia de Desarrollo de Recursos"/>
        <s v="Gerencia de Desarrollo Social"/>
        <s v="Gerencia de Desarrollo y Capacitación"/>
        <s v="Gerencia de Estudios"/>
        <s v="Gerencia de Finanzas"/>
        <s v="Gerencia de Impuestos"/>
        <s v="Gerencia de Ingenieria"/>
        <s v="Gerencia de Logística y Servicios de Sitio"/>
        <s v="Gerencia de Mantenimiento"/>
        <s v="Gerencia de Medio Ambiente"/>
        <s v="Gerencia de Operaciones Mina"/>
        <s v="Gerencia de Permisos Ambientales"/>
        <s v="Gerencia de Planeamiento, Inventario. y Almacenes"/>
        <s v="Gerencia de Planta Concentradora"/>
        <s v="Gerencia de Procura - Proyectos"/>
        <s v="Gerencia de Protección Interna"/>
        <s v="Gerencia de Recursos Humanos"/>
        <s v="Gerencia de Relaciones Comunitarias"/>
        <s v="Gerencia de Seguridad y Salud"/>
        <s v="Gerencia de Servicios a Proyectos"/>
        <s v="Gerencia de Servicios Técnicos"/>
        <s v="Gerencia Regional de Servicios Técnicos"/>
        <s v="Global Business Services"/>
        <s v="Group Explorations Management"/>
        <s v="Presidencia las Bambas"/>
        <s v="Technology"/>
        <s v="Vicepresidencia Comercial"/>
        <s v="Vicepresidencia de Abastecimiento"/>
        <s v="Vicepresidencia de Asuntos Corporativos"/>
        <s v="Vicepresidencia de Asuntos Legales"/>
        <s v="Vicepresidencia de Desarrollo"/>
        <s v="Vicepresidencia de Excelencia Operacional"/>
        <s v="Vicepresidencia de Operaciones"/>
        <s v="Vicepresidencia de Proyectos"/>
        <s v="Vicepresidencia de Recursos Humanos"/>
        <s v="Vicepresidencia de Relaciones Comunitarias"/>
        <s v="Vicepresidencia de SHE"/>
        <s v="Gerencia de Excelencia Operacional 1"/>
        <s v="Gerencia de Excelencia Operacional 2"/>
        <s v="Gerencia de Excelencia Operacional 3"/>
        <s v="Gerencia General Operaciones LB"/>
        <s v="Gerencia de Contraloría y Riesgos"/>
        <s v="Gerencia de Relaciones Comunitarias Site"/>
        <s v="Gerencia de Relaciones Comunitarias Zona Sur"/>
        <s v="Gerencia de Servicios y Soporte a Proyectos"/>
        <s v="Gerencia de Proyecto - 3er Molino Bolas"/>
        <s v="Gerencia de Estudios Sociales"/>
        <s v="Gerencia General Operaciones Las Bambas"/>
        <s v="Gerencia de Evaluacion de Negocios"/>
        <s v="Gerencia de Proyectos TSF"/>
        <s v="Gerencias de Construccion de Proyectos"/>
        <s v="Gerencia de Proyecto de Minas y Otros"/>
        <s v="Gerencia de Implementación de Proyectos"/>
        <m u="1"/>
        <s v="Gerencia de Mantenimiento Mina" u="1"/>
        <s v="Gerencia de Implementacion de Proyectos" u="1"/>
        <s v="Gerencia de Mantenimiento Planta" u="1"/>
        <s v="Gerencia de Servicios Tecnicos" u="1"/>
      </sharedItems>
    </cacheField>
    <cacheField name="Fecha" numFmtId="17">
      <sharedItems containsSemiMixedTypes="0" containsNonDate="0" containsDate="1" containsString="0" minDate="2018-01-01T00:00:00" maxDate="2019-12-02T00:00:00" count="24">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sharedItems>
    </cacheField>
    <cacheField name="Empresa" numFmtId="17">
      <sharedItems count="2">
        <s v="Las Bambas"/>
        <s v="SSEE"/>
      </sharedItems>
    </cacheField>
    <cacheField name="HH (C + NC)" numFmtId="2">
      <sharedItems containsSemiMixedTypes="0" containsString="0" containsNumber="1" minValue="0" maxValue="1555360"/>
    </cacheField>
    <cacheField name="HH ( C )" numFmtId="2">
      <sharedItems containsSemiMixedTypes="0" containsString="0" containsNumber="1" minValue="0" maxValue="1433013"/>
    </cacheField>
    <cacheField name="# Trabajadores (C+NC)" numFmtId="1">
      <sharedItems containsString="0" containsBlank="1" containsNumber="1" containsInteger="1" minValue="0" maxValue="9893"/>
    </cacheField>
    <cacheField name="# Trabajadores (C)" numFmtId="1">
      <sharedItems containsString="0" containsBlank="1" containsNumber="1" containsInteger="1" minValue="0" maxValue="9764"/>
    </cacheField>
    <cacheField name="Mortal (FI)" numFmtId="0">
      <sharedItems containsNonDate="0" containsString="0" containsBlank="1"/>
    </cacheField>
    <cacheField name="Incapacitante (LTI)" numFmtId="0">
      <sharedItems containsString="0" containsBlank="1" containsNumber="1" containsInteger="1" minValue="1" maxValue="3"/>
    </cacheField>
    <cacheField name="Lesión con trabajo restringido (RWI)" numFmtId="0">
      <sharedItems containsString="0" containsBlank="1" containsNumber="1" containsInteger="1" minValue="1" maxValue="1"/>
    </cacheField>
    <cacheField name="Lesión con tratamiento médico (MTI)" numFmtId="0">
      <sharedItems containsString="0" containsBlank="1" containsNumber="1" containsInteger="1" minValue="1" maxValue="1"/>
    </cacheField>
    <cacheField name="Lesión de primeros auxilios (FAI)" numFmtId="0">
      <sharedItems containsString="0" containsBlank="1" containsNumber="1" containsInteger="1" minValue="1" maxValue="3"/>
    </cacheField>
    <cacheField name="Daño a la propiedad" numFmtId="0">
      <sharedItems containsString="0" containsBlank="1" containsNumber="1" containsInteger="1" minValue="0" maxValue="12"/>
    </cacheField>
    <cacheField name="Significativo con intercambio de energía" numFmtId="0">
      <sharedItems containsString="0" containsBlank="1" containsNumber="1" containsInteger="1" minValue="0" maxValue="3" count="5">
        <n v="1"/>
        <m/>
        <n v="2"/>
        <n v="3"/>
        <n v="0"/>
      </sharedItems>
    </cacheField>
    <cacheField name="Significativo sin intercambio de energía" numFmtId="0">
      <sharedItems containsString="0" containsBlank="1" containsNumber="1" containsInteger="1" minValue="1" maxValue="2"/>
    </cacheField>
    <cacheField name="Días perdidos / accidente laboral" numFmtId="0">
      <sharedItems containsString="0" containsBlank="1" containsNumber="1" containsInteger="1" minValue="1" maxValue="24"/>
    </cacheField>
    <cacheField name="Días perdidos RWI" numFmtId="0">
      <sharedItems containsString="0" containsBlank="1" containsNumber="1" containsInteger="1" minValue="32" maxValue="108"/>
    </cacheField>
    <cacheField name="Arrastre LTI Meses Anteriores" numFmtId="0">
      <sharedItems containsString="0" containsBlank="1" containsNumber="1" containsInteger="1" minValue="1" maxValue="56"/>
    </cacheField>
    <cacheField name="LESION" numFmtId="1">
      <sharedItems containsSemiMixedTypes="0" containsString="0" containsNumber="1" containsInteger="1" minValue="0" maxValue="5"/>
    </cacheField>
    <cacheField name="trifr" numFmtId="0" formula="#NAME?*1000000/'HH ( C )'" databaseField="0"/>
    <cacheField name="TRIFR YTD" numFmtId="0" formula="#NAME?* 1000000/#NAME?" databaseField="0"/>
    <cacheField name="I.Sig." numFmtId="0" formula="IF(('Significativo con intercambio de energía'+'Significativo sin intercambio de energía')=0,&quot;&quot;,'Significativo con intercambio de energía'+'Significativo sin intercambio de energía')" databaseField="0"/>
    <cacheField name="Lesion " numFmtId="0" formula="'Mortal (FI)'+'Incapacitante (LTI)'+'Lesión con trabajo restringido (RWI)'+'Lesión con tratamiento médico (MTI)'+'Lesión de primeros auxilios (FAI)'"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lvia Arias" refreshedDate="43864.281326273151" createdVersion="6" refreshedVersion="6" minRefreshableVersion="3" recordCount="1189" xr:uid="{00000000-000A-0000-FFFF-FFFF24000000}">
  <cacheSource type="worksheet">
    <worksheetSource ref="B1:T1190" sheet="1. Datos 2018_2019"/>
  </cacheSource>
  <cacheFields count="24">
    <cacheField name="Vicepresidencia" numFmtId="0">
      <sharedItems/>
    </cacheField>
    <cacheField name="Gerencia" numFmtId="0">
      <sharedItems/>
    </cacheField>
    <cacheField name="Fecha" numFmtId="17">
      <sharedItems containsSemiMixedTypes="0" containsNonDate="0" containsDate="1" containsString="0" minDate="2018-01-01T00:00:00" maxDate="2019-12-02T00:00:00" count="25">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19-06-03T00:00:00" u="1"/>
      </sharedItems>
    </cacheField>
    <cacheField name="Empresa" numFmtId="17">
      <sharedItems containsBlank="1" count="3">
        <s v="Las Bambas"/>
        <s v="SSEE"/>
        <m u="1"/>
      </sharedItems>
    </cacheField>
    <cacheField name="HH (C + NC)" numFmtId="2">
      <sharedItems containsSemiMixedTypes="0" containsString="0" containsNumber="1" minValue="0" maxValue="1555360"/>
    </cacheField>
    <cacheField name="HH ( C )" numFmtId="2">
      <sharedItems containsSemiMixedTypes="0" containsString="0" containsNumber="1" minValue="0" maxValue="1433013"/>
    </cacheField>
    <cacheField name="# Trabajadores (C+NC)" numFmtId="1">
      <sharedItems containsString="0" containsBlank="1" containsNumber="1" containsInteger="1" minValue="0" maxValue="9893"/>
    </cacheField>
    <cacheField name="# Trabajadores (C)" numFmtId="1">
      <sharedItems containsString="0" containsBlank="1" containsNumber="1" containsInteger="1" minValue="0" maxValue="9764"/>
    </cacheField>
    <cacheField name="Mortal (FI)" numFmtId="0">
      <sharedItems containsNonDate="0" containsString="0" containsBlank="1"/>
    </cacheField>
    <cacheField name="Incapacitante (LTI)" numFmtId="0">
      <sharedItems containsString="0" containsBlank="1" containsNumber="1" containsInteger="1" minValue="1" maxValue="3"/>
    </cacheField>
    <cacheField name="Lesión con trabajo restringido (RWI)" numFmtId="0">
      <sharedItems containsString="0" containsBlank="1" containsNumber="1" containsInteger="1" minValue="1" maxValue="1"/>
    </cacheField>
    <cacheField name="Lesión con tratamiento médico (MTI)" numFmtId="0">
      <sharedItems containsString="0" containsBlank="1" containsNumber="1" containsInteger="1" minValue="1" maxValue="1"/>
    </cacheField>
    <cacheField name="Lesión de primeros auxilios (FAI)" numFmtId="0">
      <sharedItems containsString="0" containsBlank="1" containsNumber="1" containsInteger="1" minValue="1" maxValue="3"/>
    </cacheField>
    <cacheField name="Daño a la propiedad" numFmtId="0">
      <sharedItems containsString="0" containsBlank="1" containsNumber="1" containsInteger="1" minValue="0" maxValue="12"/>
    </cacheField>
    <cacheField name="Significativo con intercambio de energía" numFmtId="0">
      <sharedItems containsString="0" containsBlank="1" containsNumber="1" containsInteger="1" minValue="0" maxValue="3"/>
    </cacheField>
    <cacheField name="Significativo sin intercambio de energía" numFmtId="0">
      <sharedItems containsString="0" containsBlank="1" containsNumber="1" containsInteger="1" minValue="1" maxValue="2"/>
    </cacheField>
    <cacheField name="Días perdidos / accidente laboral" numFmtId="0">
      <sharedItems containsString="0" containsBlank="1" containsNumber="1" containsInteger="1" minValue="1" maxValue="24"/>
    </cacheField>
    <cacheField name="Días perdidos RWI" numFmtId="0">
      <sharedItems containsString="0" containsBlank="1" containsNumber="1" containsInteger="1" minValue="32" maxValue="108"/>
    </cacheField>
    <cacheField name="Arrastre LTI Meses Anteriores" numFmtId="0">
      <sharedItems containsString="0" containsBlank="1" containsNumber="1" containsInteger="1" minValue="1" maxValue="56"/>
    </cacheField>
    <cacheField name="trifr" numFmtId="0" formula="('Mortal (FI)'+'Incapacitante (LTI)'+'Lesión con trabajo restringido (RWI)'+'Lesión con tratamiento médico (MTI)')*1000000/'HH ( C )'" databaseField="0"/>
    <cacheField name="TRIFR YTD" numFmtId="0" formula="#NAME?* 1000000/#NAME?" databaseField="0"/>
    <cacheField name="I.Sig." numFmtId="0" formula="IF(('Significativo con intercambio de energía'+'Significativo sin intercambio de energía')=0,&quot;&quot;,'Significativo con intercambio de energía'+'Significativo sin intercambio de energía')" databaseField="0"/>
    <cacheField name="Lesion " numFmtId="0" formula="'Mortal (FI)'+'Incapacitante (LTI)'+'Lesión con trabajo restringido (RWI)'+'Lesión con tratamiento médico (MTI)'+'Lesión de primeros auxilios (FAI)'" databaseField="0"/>
    <cacheField name="HH/T" numFmtId="0" formula="'HH ( C )'/'# Trabajadores (C)'"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lvia Arias" refreshedDate="43864.281336805558" createdVersion="6" refreshedVersion="6" minRefreshableVersion="3" recordCount="1402" xr:uid="{A62DCA3D-D4B0-49BC-926D-9BB17F50C03F}">
  <cacheSource type="worksheet">
    <worksheetSource ref="D1:R1343" sheet="1. Datos 2018_2019"/>
  </cacheSource>
  <cacheFields count="21">
    <cacheField name="Fecha" numFmtId="17">
      <sharedItems containsSemiMixedTypes="0" containsNonDate="0" containsDate="1" containsString="0" minDate="2018-01-01T00:00:00" maxDate="2020-01-02T00:00:00" count="25">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sharedItems>
    </cacheField>
    <cacheField name="Empresa" numFmtId="17">
      <sharedItems/>
    </cacheField>
    <cacheField name="HH (C + NC)" numFmtId="2">
      <sharedItems containsSemiMixedTypes="0" containsString="0" containsNumber="1" minValue="0" maxValue="1555360"/>
    </cacheField>
    <cacheField name="HH ( C )" numFmtId="2">
      <sharedItems containsSemiMixedTypes="0" containsString="0" containsNumber="1" minValue="0" maxValue="1433013"/>
    </cacheField>
    <cacheField name="# Trabajadores (C+NC)" numFmtId="1">
      <sharedItems containsString="0" containsBlank="1" containsNumber="1" containsInteger="1" minValue="0" maxValue="9893"/>
    </cacheField>
    <cacheField name="# Trabajadores (C)" numFmtId="1">
      <sharedItems containsString="0" containsBlank="1" containsNumber="1" containsInteger="1" minValue="0" maxValue="9764"/>
    </cacheField>
    <cacheField name="Mortal (FI)" numFmtId="0">
      <sharedItems containsNonDate="0" containsString="0" containsBlank="1"/>
    </cacheField>
    <cacheField name="Incapacitante (LTI)" numFmtId="0">
      <sharedItems containsString="0" containsBlank="1" containsNumber="1" containsInteger="1" minValue="1" maxValue="3"/>
    </cacheField>
    <cacheField name="Lesión con trabajo restringido (RWI)" numFmtId="0">
      <sharedItems containsString="0" containsBlank="1" containsNumber="1" containsInteger="1" minValue="1" maxValue="1"/>
    </cacheField>
    <cacheField name="Lesión con tratamiento médico (MTI)" numFmtId="0">
      <sharedItems containsString="0" containsBlank="1" containsNumber="1" containsInteger="1" minValue="1" maxValue="1"/>
    </cacheField>
    <cacheField name="Lesión de primeros auxilios (FAI)" numFmtId="0">
      <sharedItems containsString="0" containsBlank="1" containsNumber="1" containsInteger="1" minValue="1" maxValue="3"/>
    </cacheField>
    <cacheField name="Daño a la propiedad" numFmtId="0">
      <sharedItems containsString="0" containsBlank="1" containsNumber="1" containsInteger="1" minValue="0" maxValue="12"/>
    </cacheField>
    <cacheField name="Significativo con intercambio de energía" numFmtId="0">
      <sharedItems containsString="0" containsBlank="1" containsNumber="1" containsInteger="1" minValue="0" maxValue="3"/>
    </cacheField>
    <cacheField name="Significativo sin intercambio de energía" numFmtId="0">
      <sharedItems containsString="0" containsBlank="1" containsNumber="1" containsInteger="1" minValue="1" maxValue="2"/>
    </cacheField>
    <cacheField name="Días perdidos / accidente laboral" numFmtId="0">
      <sharedItems containsString="0" containsBlank="1" containsNumber="1" containsInteger="1" minValue="1" maxValue="24"/>
    </cacheField>
    <cacheField name="Registrables" numFmtId="0" formula="'Mortal (FI)'+'Incapacitante (LTI)'+'Lesión con trabajo restringido (RWI)'+'Lesión con tratamiento médico (MTI)'" databaseField="0"/>
    <cacheField name="Lesiones personales" numFmtId="0" formula="'Mortal (FI)'+'Incapacitante (LTI)'+'Lesión con trabajo restringido (RWI)'+'Lesión con tratamiento médico (MTI)'+'Lesión de primeros auxilios (FAI)'" databaseField="0"/>
    <cacheField name="TRIFR MTD" numFmtId="0" formula="Registrables*1000000/'HH ( C )'" databaseField="0"/>
    <cacheField name="ARIFR MTD" numFmtId="0" formula="'Lesiones personales'*1000000/'HH ( C )'" databaseField="0"/>
    <cacheField name="IS" numFmtId="0" formula="'Significativo con intercambio de energía'+'Significativo sin intercambio de energía'" databaseField="0"/>
    <cacheField name="LTIFR" numFmtId="0" formula="IF('Incapacitante (LTI)'=0,0,'Incapacitante (LTI)'*1000000/'HH ( C )')" databaseField="0"/>
  </cacheFields>
  <extLst>
    <ext xmlns:x14="http://schemas.microsoft.com/office/spreadsheetml/2009/9/main" uri="{725AE2AE-9491-48be-B2B4-4EB974FC3084}">
      <x14:pivotCacheDefinition pivotCacheId="49"/>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is Larota" refreshedDate="43864.942685532405" createdVersion="6" refreshedVersion="6" minRefreshableVersion="3" recordCount="1398" xr:uid="{957E4A7A-5576-4141-A561-A98098FFD33C}">
  <cacheSource type="worksheet">
    <worksheetSource ref="C1:T1399" sheet="1. Datos 2018_2019"/>
  </cacheSource>
  <cacheFields count="33">
    <cacheField name="Gerencia" numFmtId="0">
      <sharedItems count="82">
        <s v="TOTAL"/>
        <s v="Gerencia de Adquisición de Tierras y Reasentamiento"/>
        <s v="Gerencia de Asuntos Legales Mineros"/>
        <s v="Gerencia de Asuntos Publicos"/>
        <s v="Gerencia de Asuntos Publicos Regionales"/>
        <s v="Gerencia de Challcobamba"/>
        <s v="Gerencia de Comunicaciones"/>
        <s v="Gerencia de Contrataciones"/>
        <s v="Gerencia de Desarrollo de Recursos"/>
        <s v="Gerencia de Desarrollo Social"/>
        <s v="Gerencia de Desarrollo y Capacitación"/>
        <s v="Gerencia de Estudios"/>
        <s v="Gerencia de Finanzas"/>
        <s v="Gerencia de Impuestos"/>
        <s v="Gerencia de Ingenieria"/>
        <s v="Gerencia de Logística y Servicios de Sitio"/>
        <s v="Gerencia de Mantenimiento"/>
        <s v="Gerencia de Medio Ambiente"/>
        <s v="Gerencia de Operaciones Mina"/>
        <s v="Gerencia de Permisos Ambientales"/>
        <s v="Gerencia de Planeamiento, Inventario. y Almacenes"/>
        <s v="Gerencia de Planta Concentradora"/>
        <s v="Gerencia de Procura - Proyectos"/>
        <s v="Gerencia de Protección Interna"/>
        <s v="Gerencia de Recursos Humanos"/>
        <s v="Gerencia de Relaciones Comunitarias"/>
        <s v="Gerencia de Seguridad y Salud"/>
        <s v="Gerencia de Servicios a Proyectos"/>
        <s v="Gerencia de Servicios Técnicos"/>
        <s v="Gerencia Regional de Servicios Técnicos"/>
        <s v="Global Business Services"/>
        <s v="Group Explorations Management"/>
        <s v="Presidencia las Bambas"/>
        <s v="Technology"/>
        <s v="Vicepresidencia Comercial"/>
        <s v="Vicepresidencia de Abastecimiento"/>
        <s v="Vicepresidencia de Asuntos Corporativos"/>
        <s v="Vicepresidencia de Asuntos Legales"/>
        <s v="Vicepresidencia de Desarrollo"/>
        <s v="Vicepresidencia de Excelencia Operacional"/>
        <s v="Vicepresidencia de Operaciones"/>
        <s v="Vicepresidencia de Proyectos"/>
        <s v="Vicepresidencia de Recursos Humanos"/>
        <s v="Vicepresidencia de Relaciones Comunitarias"/>
        <s v="Vicepresidencia de SHE"/>
        <s v="Gerencia de Excelencia Operacional 1"/>
        <s v="Gerencia de Excelencia Operacional 2"/>
        <s v="Gerencia de Excelencia Operacional 3"/>
        <s v="Gerencia General Operaciones LB"/>
        <s v="Gerencia de Contraloría y Riesgos"/>
        <s v="Gerencia de Relaciones Comunitarias Site"/>
        <s v="Gerencia de Relaciones Comunitarias Zona Sur"/>
        <s v="Gerencia de Servicios y Soporte a Proyectos"/>
        <s v="Gerencia de Proyecto - 3er Molino Bolas"/>
        <s v="Gerencia de Estudios Sociales"/>
        <s v="Gerencia General Operaciones Las Bambas"/>
        <s v="Gerencia de Evaluacion de Negocios"/>
        <s v="Gerencia de Proyectos TSF"/>
        <s v="Gerencias de Construccion de Proyectos"/>
        <s v="Gerencia de Proyecto de Minas y Otros"/>
        <s v="Gerencia de Implementación de Proyectos"/>
        <s v="Gerencia Senior de Excelencia Operacional y Estrategia"/>
        <s v="Gerencia de Personal"/>
        <s v="Gerencia SHE"/>
        <s v="Gerencia de Logistica"/>
        <s v="Gerencia de Abastecimiento"/>
        <s v="Gerencia de Asuntos Legales"/>
        <s v="Gerencia General de Asuntos Corporativos &amp; Legales"/>
        <s v="Gerencia de Asuntos Corporativos"/>
        <s v="Gerencia Senior de Operaciones"/>
        <s v="Gerencia de Servicios a Proyectos e Ingenieria"/>
        <s v="Gerencia de Desarrollo"/>
        <s v="Gerencia General de Desarrollo"/>
        <s v="Gerencia de Desarrollo de Proyecto"/>
        <s v="Gerencia de Proyectos"/>
        <s v="Gerencia Senior de Proyectos"/>
        <s v="Gerencia de Excelencia Operacional"/>
        <s v="Gerencia de Planeamiento Estrategico"/>
        <s v="Gerencia Senior de Planeamiento Estrategico y Excelencia Operacional"/>
        <s v="Gerencia de Impuestos y Contraloria"/>
        <s v="Gerencia de Finanzas y Evaluacion de Negocios"/>
        <s v="Gerencia General Comercial, Finanzas y Soporte de Negocios"/>
      </sharedItems>
    </cacheField>
    <cacheField name="Fecha" numFmtId="17">
      <sharedItems containsSemiMixedTypes="0" containsNonDate="0" containsDate="1" containsString="0" minDate="2018-01-01T00:00:00" maxDate="2020-02-02T00:00:00" count="26">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d v="2020-02-01T00:00:00"/>
      </sharedItems>
    </cacheField>
    <cacheField name="Empresa" numFmtId="17">
      <sharedItems count="2">
        <s v="Las Bambas"/>
        <s v="SSEE"/>
      </sharedItems>
    </cacheField>
    <cacheField name="HH (C + NC)" numFmtId="2">
      <sharedItems containsSemiMixedTypes="0" containsString="0" containsNumber="1" minValue="0" maxValue="1555360"/>
    </cacheField>
    <cacheField name="HH ( C )" numFmtId="2">
      <sharedItems containsSemiMixedTypes="0" containsString="0" containsNumber="1" minValue="0" maxValue="1433013"/>
    </cacheField>
    <cacheField name="# Trabajadores (C+NC)" numFmtId="1">
      <sharedItems containsString="0" containsBlank="1" containsNumber="1" containsInteger="1" minValue="0" maxValue="9893"/>
    </cacheField>
    <cacheField name="# Trabajadores (C)" numFmtId="1">
      <sharedItems containsString="0" containsBlank="1" containsNumber="1" containsInteger="1" minValue="0" maxValue="9764"/>
    </cacheField>
    <cacheField name="Mortal (FI)" numFmtId="0">
      <sharedItems containsNonDate="0" containsString="0" containsBlank="1"/>
    </cacheField>
    <cacheField name="Incapacitante (LTI)" numFmtId="0">
      <sharedItems containsString="0" containsBlank="1" containsNumber="1" containsInteger="1" minValue="1" maxValue="3"/>
    </cacheField>
    <cacheField name="Lesión con trabajo restringido (RWI)" numFmtId="0">
      <sharedItems containsString="0" containsBlank="1" containsNumber="1" containsInteger="1" minValue="1" maxValue="1"/>
    </cacheField>
    <cacheField name="Lesión con tratamiento médico (MTI)" numFmtId="0">
      <sharedItems containsString="0" containsBlank="1" containsNumber="1" containsInteger="1" minValue="1" maxValue="1"/>
    </cacheField>
    <cacheField name="Lesión de primeros auxilios (FAI)" numFmtId="0">
      <sharedItems containsString="0" containsBlank="1" containsNumber="1" containsInteger="1" minValue="1" maxValue="3"/>
    </cacheField>
    <cacheField name="Daño a la propiedad" numFmtId="0">
      <sharedItems containsString="0" containsBlank="1" containsNumber="1" containsInteger="1" minValue="0" maxValue="12"/>
    </cacheField>
    <cacheField name="Significativo con intercambio de energía" numFmtId="0">
      <sharedItems containsString="0" containsBlank="1" containsNumber="1" containsInteger="1" minValue="0" maxValue="3"/>
    </cacheField>
    <cacheField name="Significativo sin intercambio de energía" numFmtId="0">
      <sharedItems containsString="0" containsBlank="1" containsNumber="1" containsInteger="1" minValue="1" maxValue="2"/>
    </cacheField>
    <cacheField name="Días perdidos / accidente laboral" numFmtId="0">
      <sharedItems containsString="0" containsBlank="1" containsNumber="1" containsInteger="1" minValue="1" maxValue="24"/>
    </cacheField>
    <cacheField name="Días perdidos RWI" numFmtId="0">
      <sharedItems containsString="0" containsBlank="1" containsNumber="1" containsInteger="1" minValue="3" maxValue="108"/>
    </cacheField>
    <cacheField name="Arrastre LTI Meses Anteriores" numFmtId="0">
      <sharedItems containsString="0" containsBlank="1" containsNumber="1" containsInteger="1" minValue="1" maxValue="56"/>
    </cacheField>
    <cacheField name="Total de Lesiones Registrables" numFmtId="0" formula="'Mortal (FI)'+'Incapacitante (LTI)'+'Lesión con trabajo restringido (RWI)'+'Lesión con tratamiento médico (MTI)'" databaseField="0"/>
    <cacheField name="Total de lesiones" numFmtId="0" formula="'Mortal (FI)'+'Incapacitante (LTI)'+'Lesión con trabajo restringido (RWI)'+'Lesión de primeros auxilios (FAI)'+'Lesión con tratamiento médico (MTI)'" databaseField="0"/>
    <cacheField name="Indice de frecuencia" numFmtId="0" formula=" IF('HH (C + NC)'=0,0, ('Mortal (FI)'+'Incapacitante (LTI)')*1000000/'HH (C + NC)')" databaseField="0"/>
    <cacheField name="Indice de severidad" numFmtId="0" formula="'Día P.'*1000000/'HH (C + NC)'" databaseField="0"/>
    <cacheField name="Indice de accidentabilidad" numFmtId="0" formula="'Indice de frecuencia'*'Indice de severidad'/1000" databaseField="0"/>
    <cacheField name="TRIFR" numFmtId="0" formula=" IF('HH (C + NC)'=0,0,'Total de Lesiones Registrables'*1000000/'HH (C + NC)')" databaseField="0"/>
    <cacheField name="Inc. Sig." numFmtId="0" formula="'Significativo con intercambio de energía'+'Significativo sin intercambio de energía'" databaseField="0"/>
    <cacheField name="AIFR" numFmtId="0" formula="IF(('HH (C + NC)'=0),0,('Total de Lesiones Registrables'+'Lesión de primeros auxilios (FAI)')*1000000/'HH (C + NC)')" databaseField="0"/>
    <cacheField name="Indice de frecuencia (C)" numFmtId="0" formula=" IF('HH ( C )'=0,0, ('Mortal (FI)'+'Incapacitante (LTI)')*1000000/'HH ( C )')" databaseField="0"/>
    <cacheField name="Indice de severidad (C)" numFmtId="0" formula="'Día P.'*1000000/'HH ( C )'" databaseField="0"/>
    <cacheField name="Indice de accidentabilidad (C)" numFmtId="0" formula="'Indice de frecuencia (C)'*'Indice de severidad (C)'/1000" databaseField="0"/>
    <cacheField name="AIFR (C)" numFmtId="0" formula="IF(('HH ( C )'=0),0,('Total de Lesiones Registrables'+'Lesión de primeros auxilios (FAI)')*1000000/'HH ( C )')" databaseField="0"/>
    <cacheField name="TRIFR (C)" numFmtId="0" formula=" IF('HH ( C )'=0,0,'Total de Lesiones Registrables'*1000000/'HH ( C )')" databaseField="0"/>
    <cacheField name="Día P." numFmtId="0" formula="'Días perdidos / accidente laboral'+'Arrastre LTI Meses Anteriores'" databaseField="0"/>
    <cacheField name="LTIFR (C)" numFmtId="0" formula="IF('Incapacitante (LTI)'=0,0,'Incapacitante (LTI)'*1000000/'HH ( C )')" databaseField="0"/>
  </cacheFields>
  <extLst>
    <ext xmlns:x14="http://schemas.microsoft.com/office/spreadsheetml/2009/9/main" uri="{725AE2AE-9491-48be-B2B4-4EB974FC3084}">
      <x14:pivotCacheDefinition pivotCacheId="5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is Larota" refreshedDate="43865.487974074073" createdVersion="6" refreshedVersion="6" minRefreshableVersion="3" recordCount="1398" xr:uid="{AADD1485-624A-4226-92DE-27FE4414DF05}">
  <cacheSource type="worksheet">
    <worksheetSource ref="B1:T1399" sheet="1. Datos 2018_2019"/>
  </cacheSource>
  <cacheFields count="21">
    <cacheField name="Vicepresidencia" numFmtId="0">
      <sharedItems/>
    </cacheField>
    <cacheField name="Gerencia" numFmtId="0">
      <sharedItems/>
    </cacheField>
    <cacheField name="Fecha" numFmtId="17">
      <sharedItems containsSemiMixedTypes="0" containsNonDate="0" containsDate="1" containsString="0" minDate="2018-01-01T00:00:00" maxDate="2020-02-02T00:00:00" count="26">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d v="2020-02-01T00:00:00"/>
      </sharedItems>
    </cacheField>
    <cacheField name="Empresa" numFmtId="17">
      <sharedItems/>
    </cacheField>
    <cacheField name="HH (C + NC)" numFmtId="2">
      <sharedItems containsSemiMixedTypes="0" containsString="0" containsNumber="1" minValue="0" maxValue="1555360"/>
    </cacheField>
    <cacheField name="HH ( C )" numFmtId="2">
      <sharedItems containsSemiMixedTypes="0" containsString="0" containsNumber="1" minValue="0" maxValue="1433013"/>
    </cacheField>
    <cacheField name="# Trabajadores (C+NC)" numFmtId="1">
      <sharedItems containsString="0" containsBlank="1" containsNumber="1" containsInteger="1" minValue="0" maxValue="9893"/>
    </cacheField>
    <cacheField name="# Trabajadores (C)" numFmtId="1">
      <sharedItems containsString="0" containsBlank="1" containsNumber="1" containsInteger="1" minValue="0" maxValue="9764"/>
    </cacheField>
    <cacheField name="Mortal (FI)" numFmtId="0">
      <sharedItems containsNonDate="0" containsString="0" containsBlank="1"/>
    </cacheField>
    <cacheField name="Incapacitante (LTI)" numFmtId="0">
      <sharedItems containsString="0" containsBlank="1" containsNumber="1" containsInteger="1" minValue="1" maxValue="3"/>
    </cacheField>
    <cacheField name="Lesión con trabajo restringido (RWI)" numFmtId="0">
      <sharedItems containsString="0" containsBlank="1" containsNumber="1" containsInteger="1" minValue="1" maxValue="1"/>
    </cacheField>
    <cacheField name="Lesión con tratamiento médico (MTI)" numFmtId="0">
      <sharedItems containsString="0" containsBlank="1" containsNumber="1" containsInteger="1" minValue="1" maxValue="1"/>
    </cacheField>
    <cacheField name="Lesión de primeros auxilios (FAI)" numFmtId="0">
      <sharedItems containsString="0" containsBlank="1" containsNumber="1" containsInteger="1" minValue="1" maxValue="3"/>
    </cacheField>
    <cacheField name="Daño a la propiedad" numFmtId="0">
      <sharedItems containsString="0" containsBlank="1" containsNumber="1" containsInteger="1" minValue="0" maxValue="12"/>
    </cacheField>
    <cacheField name="Significativo con intercambio de energía" numFmtId="0">
      <sharedItems containsString="0" containsBlank="1" containsNumber="1" containsInteger="1" minValue="0" maxValue="3"/>
    </cacheField>
    <cacheField name="Significativo sin intercambio de energía" numFmtId="0">
      <sharedItems containsString="0" containsBlank="1" containsNumber="1" containsInteger="1" minValue="1" maxValue="2"/>
    </cacheField>
    <cacheField name="Días perdidos / accidente laboral" numFmtId="0">
      <sharedItems containsString="0" containsBlank="1" containsNumber="1" containsInteger="1" minValue="1" maxValue="24"/>
    </cacheField>
    <cacheField name="Días perdidos RWI" numFmtId="0">
      <sharedItems containsString="0" containsBlank="1" containsNumber="1" containsInteger="1" minValue="3" maxValue="108"/>
    </cacheField>
    <cacheField name="Arrastre LTI Meses Anteriores" numFmtId="0">
      <sharedItems containsString="0" containsBlank="1" containsNumber="1" containsInteger="1" minValue="1" maxValue="56"/>
    </cacheField>
    <cacheField name="TOTAL REGISTRABLES" numFmtId="0" formula="'Mortal (FI)'+'Incapacitante (LTI)'+'Lesión con trabajo restringido (RWI)'+'Lesión con tratamiento médico (MTI)'" databaseField="0"/>
    <cacheField name="TRIFR" numFmtId="0" formula=" IF('HH ( C )'=0,0,'TOTAL REGISTRABLES'*1000000/'HH ( C )')" databaseField="0"/>
  </cacheFields>
  <extLst>
    <ext xmlns:x14="http://schemas.microsoft.com/office/spreadsheetml/2009/9/main" uri="{725AE2AE-9491-48be-B2B4-4EB974FC3084}">
      <x14:pivotCacheDefinition pivotCacheId="52"/>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is Larota" refreshedDate="43865.488054398149" createdVersion="6" refreshedVersion="6" minRefreshableVersion="3" recordCount="1398" xr:uid="{DC39D335-CE16-427F-B12D-BE27C85E0DA9}">
  <cacheSource type="worksheet">
    <worksheetSource ref="C1:N1399" sheet="1. Datos 2018_2019"/>
  </cacheSource>
  <cacheFields count="14">
    <cacheField name="Gerencia" numFmtId="0">
      <sharedItems count="82">
        <s v="TOTAL"/>
        <s v="Gerencia de Adquisición de Tierras y Reasentamiento"/>
        <s v="Gerencia de Asuntos Legales Mineros"/>
        <s v="Gerencia de Asuntos Publicos"/>
        <s v="Gerencia de Asuntos Publicos Regionales"/>
        <s v="Gerencia de Challcobamba"/>
        <s v="Gerencia de Comunicaciones"/>
        <s v="Gerencia de Contrataciones"/>
        <s v="Gerencia de Desarrollo de Recursos"/>
        <s v="Gerencia de Desarrollo Social"/>
        <s v="Gerencia de Desarrollo y Capacitación"/>
        <s v="Gerencia de Estudios"/>
        <s v="Gerencia de Finanzas"/>
        <s v="Gerencia de Impuestos"/>
        <s v="Gerencia de Ingenieria"/>
        <s v="Gerencia de Logística y Servicios de Sitio"/>
        <s v="Gerencia de Mantenimiento"/>
        <s v="Gerencia de Medio Ambiente"/>
        <s v="Gerencia de Operaciones Mina"/>
        <s v="Gerencia de Permisos Ambientales"/>
        <s v="Gerencia de Planeamiento, Inventario. y Almacenes"/>
        <s v="Gerencia de Planta Concentradora"/>
        <s v="Gerencia de Procura - Proyectos"/>
        <s v="Gerencia de Protección Interna"/>
        <s v="Gerencia de Recursos Humanos"/>
        <s v="Gerencia de Relaciones Comunitarias"/>
        <s v="Gerencia de Seguridad y Salud"/>
        <s v="Gerencia de Servicios a Proyectos"/>
        <s v="Gerencia de Servicios Técnicos"/>
        <s v="Gerencia Regional de Servicios Técnicos"/>
        <s v="Global Business Services"/>
        <s v="Group Explorations Management"/>
        <s v="Presidencia las Bambas"/>
        <s v="Technology"/>
        <s v="Vicepresidencia Comercial"/>
        <s v="Vicepresidencia de Abastecimiento"/>
        <s v="Vicepresidencia de Asuntos Corporativos"/>
        <s v="Vicepresidencia de Asuntos Legales"/>
        <s v="Vicepresidencia de Desarrollo"/>
        <s v="Vicepresidencia de Excelencia Operacional"/>
        <s v="Vicepresidencia de Operaciones"/>
        <s v="Vicepresidencia de Proyectos"/>
        <s v="Vicepresidencia de Recursos Humanos"/>
        <s v="Vicepresidencia de Relaciones Comunitarias"/>
        <s v="Vicepresidencia de SHE"/>
        <s v="Gerencia de Excelencia Operacional 1"/>
        <s v="Gerencia de Excelencia Operacional 2"/>
        <s v="Gerencia de Excelencia Operacional 3"/>
        <s v="Gerencia General Operaciones LB"/>
        <s v="Gerencia de Contraloría y Riesgos"/>
        <s v="Gerencia de Relaciones Comunitarias Site"/>
        <s v="Gerencia de Relaciones Comunitarias Zona Sur"/>
        <s v="Gerencia de Servicios y Soporte a Proyectos"/>
        <s v="Gerencia de Proyecto - 3er Molino Bolas"/>
        <s v="Gerencia de Estudios Sociales"/>
        <s v="Gerencia General Operaciones Las Bambas"/>
        <s v="Gerencia de Evaluacion de Negocios"/>
        <s v="Gerencia de Proyectos TSF"/>
        <s v="Gerencias de Construccion de Proyectos"/>
        <s v="Gerencia de Proyecto de Minas y Otros"/>
        <s v="Gerencia de Implementación de Proyectos"/>
        <s v="Gerencia Senior de Excelencia Operacional y Estrategia"/>
        <s v="Gerencia de Personal"/>
        <s v="Gerencia SHE"/>
        <s v="Gerencia de Logistica"/>
        <s v="Gerencia de Abastecimiento"/>
        <s v="Gerencia de Asuntos Legales"/>
        <s v="Gerencia General de Asuntos Corporativos &amp; Legales"/>
        <s v="Gerencia de Asuntos Corporativos"/>
        <s v="Gerencia Senior de Operaciones"/>
        <s v="Gerencia de Servicios a Proyectos e Ingenieria"/>
        <s v="Gerencia de Desarrollo"/>
        <s v="Gerencia General de Desarrollo"/>
        <s v="Gerencia de Desarrollo de Proyecto"/>
        <s v="Gerencia de Proyectos"/>
        <s v="Gerencia Senior de Proyectos"/>
        <s v="Gerencia de Excelencia Operacional"/>
        <s v="Gerencia de Planeamiento Estrategico"/>
        <s v="Gerencia Senior de Planeamiento Estrategico y Excelencia Operacional"/>
        <s v="Gerencia de Impuestos y Contraloria"/>
        <s v="Gerencia de Finanzas y Evaluacion de Negocios"/>
        <s v="Gerencia General Comercial, Finanzas y Soporte de Negocios"/>
      </sharedItems>
    </cacheField>
    <cacheField name="Fecha" numFmtId="17">
      <sharedItems containsSemiMixedTypes="0" containsNonDate="0" containsDate="1" containsString="0" minDate="2018-01-01T00:00:00" maxDate="2020-02-02T00:00:00" count="26">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d v="2020-02-01T00:00:00"/>
      </sharedItems>
    </cacheField>
    <cacheField name="Empresa" numFmtId="17">
      <sharedItems/>
    </cacheField>
    <cacheField name="HH (C + NC)" numFmtId="2">
      <sharedItems containsSemiMixedTypes="0" containsString="0" containsNumber="1" minValue="0" maxValue="1555360"/>
    </cacheField>
    <cacheField name="HH ( C )" numFmtId="2">
      <sharedItems containsSemiMixedTypes="0" containsString="0" containsNumber="1" minValue="0" maxValue="1433013"/>
    </cacheField>
    <cacheField name="# Trabajadores (C+NC)" numFmtId="1">
      <sharedItems containsString="0" containsBlank="1" containsNumber="1" containsInteger="1" minValue="0" maxValue="9893"/>
    </cacheField>
    <cacheField name="# Trabajadores (C)" numFmtId="1">
      <sharedItems containsString="0" containsBlank="1" containsNumber="1" containsInteger="1" minValue="0" maxValue="9764"/>
    </cacheField>
    <cacheField name="Mortal (FI)" numFmtId="0">
      <sharedItems containsNonDate="0" containsString="0" containsBlank="1"/>
    </cacheField>
    <cacheField name="Incapacitante (LTI)" numFmtId="0">
      <sharedItems containsString="0" containsBlank="1" containsNumber="1" containsInteger="1" minValue="1" maxValue="3"/>
    </cacheField>
    <cacheField name="Lesión con trabajo restringido (RWI)" numFmtId="0">
      <sharedItems containsString="0" containsBlank="1" containsNumber="1" containsInteger="1" minValue="1" maxValue="1"/>
    </cacheField>
    <cacheField name="Lesión con tratamiento médico (MTI)" numFmtId="0">
      <sharedItems containsString="0" containsBlank="1" containsNumber="1" containsInteger="1" minValue="1" maxValue="1"/>
    </cacheField>
    <cacheField name="Lesión de primeros auxilios (FAI)" numFmtId="0">
      <sharedItems containsString="0" containsBlank="1" containsNumber="1" containsInteger="1" minValue="1" maxValue="3"/>
    </cacheField>
    <cacheField name="Total de Lesiones Registrables" numFmtId="0" formula="'Mortal (FI)'+'Incapacitante (LTI)'+'Lesión con trabajo restringido (RWI)'+'Lesión con tratamiento médico (MTI)'" databaseField="0"/>
    <cacheField name="TRIFR" numFmtId="0" formula=" IF('HH ( C )'=0,0,'Total de Lesiones Registrables'*1000000/'HH ( C )')" databaseField="0"/>
  </cacheFields>
  <extLst>
    <ext xmlns:x14="http://schemas.microsoft.com/office/spreadsheetml/2009/9/main" uri="{725AE2AE-9491-48be-B2B4-4EB974FC3084}">
      <x14:pivotCacheDefinition pivotCacheId="53"/>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is Larota" refreshedDate="43865.488155787039" createdVersion="6" refreshedVersion="6" minRefreshableVersion="3" recordCount="1398" xr:uid="{D799651C-3897-41CE-AD64-9BA5F5FB0BEB}">
  <cacheSource type="worksheet">
    <worksheetSource ref="D1:Q1399" sheet="1. Datos 2018_2019"/>
  </cacheSource>
  <cacheFields count="20">
    <cacheField name="Fecha" numFmtId="17">
      <sharedItems containsSemiMixedTypes="0" containsNonDate="0" containsDate="1" containsString="0" minDate="2018-01-01T00:00:00" maxDate="2020-02-02T00:00:00" count="26">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d v="2020-02-01T00:00:00"/>
      </sharedItems>
    </cacheField>
    <cacheField name="Empresa" numFmtId="17">
      <sharedItems/>
    </cacheField>
    <cacheField name="HH (C + NC)" numFmtId="2">
      <sharedItems containsSemiMixedTypes="0" containsString="0" containsNumber="1" minValue="0" maxValue="1555360"/>
    </cacheField>
    <cacheField name="HH ( C )" numFmtId="2">
      <sharedItems containsSemiMixedTypes="0" containsString="0" containsNumber="1" minValue="0" maxValue="1433013"/>
    </cacheField>
    <cacheField name="# Trabajadores (C+NC)" numFmtId="1">
      <sharedItems containsString="0" containsBlank="1" containsNumber="1" containsInteger="1" minValue="0" maxValue="9893"/>
    </cacheField>
    <cacheField name="# Trabajadores (C)" numFmtId="1">
      <sharedItems containsString="0" containsBlank="1" containsNumber="1" containsInteger="1" minValue="0" maxValue="9764"/>
    </cacheField>
    <cacheField name="Mortal (FI)" numFmtId="0">
      <sharedItems containsNonDate="0" containsString="0" containsBlank="1"/>
    </cacheField>
    <cacheField name="Incapacitante (LTI)" numFmtId="0">
      <sharedItems containsString="0" containsBlank="1" containsNumber="1" containsInteger="1" minValue="1" maxValue="3"/>
    </cacheField>
    <cacheField name="Lesión con trabajo restringido (RWI)" numFmtId="0">
      <sharedItems containsString="0" containsBlank="1" containsNumber="1" containsInteger="1" minValue="1" maxValue="1"/>
    </cacheField>
    <cacheField name="Lesión con tratamiento médico (MTI)" numFmtId="0">
      <sharedItems containsString="0" containsBlank="1" containsNumber="1" containsInteger="1" minValue="1" maxValue="1"/>
    </cacheField>
    <cacheField name="Lesión de primeros auxilios (FAI)" numFmtId="0">
      <sharedItems containsString="0" containsBlank="1" containsNumber="1" containsInteger="1" minValue="1" maxValue="3"/>
    </cacheField>
    <cacheField name="Daño a la propiedad" numFmtId="0">
      <sharedItems containsString="0" containsBlank="1" containsNumber="1" containsInteger="1" minValue="0" maxValue="12"/>
    </cacheField>
    <cacheField name="Significativo con intercambio de energía" numFmtId="0">
      <sharedItems containsString="0" containsBlank="1" containsNumber="1" containsInteger="1" minValue="0" maxValue="3"/>
    </cacheField>
    <cacheField name="Significativo sin intercambio de energía" numFmtId="0">
      <sharedItems containsString="0" containsBlank="1" containsNumber="1" containsInteger="1" minValue="1" maxValue="2"/>
    </cacheField>
    <cacheField name="Registrables" numFmtId="0" formula="'Mortal (FI)'+'Incapacitante (LTI)'+'Lesión con trabajo restringido (RWI)'+'Lesión con tratamiento médico (MTI)'" databaseField="0"/>
    <cacheField name="Lesiones personales" numFmtId="0" formula="'Mortal (FI)'+'Incapacitante (LTI)'+'Lesión con trabajo restringido (RWI)'+'Lesión con tratamiento médico (MTI)'+'Lesión de primeros auxilios (FAI)'" databaseField="0"/>
    <cacheField name="IS" numFmtId="0" formula="'Significativo con intercambio de energía'+'Significativo sin intercambio de energía'" databaseField="0"/>
    <cacheField name="TRIFR YTD" numFmtId="0" formula="Registrables*1000000/'HH ( C )'" databaseField="0"/>
    <cacheField name="AIFR YTD" numFmtId="0" formula="'Lesiones personales'*1000000/'HH ( C )'" databaseField="0"/>
    <cacheField name="LTIFR" numFmtId="0" formula="IF('Incapacitante (LTI)'=0,0,'Incapacitante (LTI)'*1000000/'HH ( C )')" databaseField="0"/>
  </cacheFields>
  <extLst>
    <ext xmlns:x14="http://schemas.microsoft.com/office/spreadsheetml/2009/9/main" uri="{725AE2AE-9491-48be-B2B4-4EB974FC3084}">
      <x14:pivotCacheDefinition pivotCacheId="54"/>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is Larota" refreshedDate="43865.496897800927" createdVersion="6" refreshedVersion="6" minRefreshableVersion="3" recordCount="1398" xr:uid="{88BFE2A1-F801-4B6B-802A-3E168B2D2642}">
  <cacheSource type="worksheet">
    <worksheetSource ref="D1:R1399" sheet="1. Datos 2018_2019"/>
  </cacheSource>
  <cacheFields count="21">
    <cacheField name="Fecha" numFmtId="17">
      <sharedItems containsSemiMixedTypes="0" containsNonDate="0" containsDate="1" containsString="0" minDate="2018-01-01T00:00:00" maxDate="2020-02-02T00:00:00" count="26">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d v="2020-02-01T00:00:00"/>
      </sharedItems>
    </cacheField>
    <cacheField name="Empresa" numFmtId="17">
      <sharedItems/>
    </cacheField>
    <cacheField name="HH (C + NC)" numFmtId="2">
      <sharedItems containsSemiMixedTypes="0" containsString="0" containsNumber="1" minValue="0" maxValue="1555360"/>
    </cacheField>
    <cacheField name="HH ( C )" numFmtId="2">
      <sharedItems containsSemiMixedTypes="0" containsString="0" containsNumber="1" minValue="0" maxValue="1433013"/>
    </cacheField>
    <cacheField name="# Trabajadores (C+NC)" numFmtId="1">
      <sharedItems containsString="0" containsBlank="1" containsNumber="1" containsInteger="1" minValue="0" maxValue="9893"/>
    </cacheField>
    <cacheField name="# Trabajadores (C)" numFmtId="1">
      <sharedItems containsString="0" containsBlank="1" containsNumber="1" containsInteger="1" minValue="0" maxValue="9764"/>
    </cacheField>
    <cacheField name="Mortal (FI)" numFmtId="0">
      <sharedItems containsNonDate="0" containsString="0" containsBlank="1"/>
    </cacheField>
    <cacheField name="Incapacitante (LTI)" numFmtId="0">
      <sharedItems containsString="0" containsBlank="1" containsNumber="1" containsInteger="1" minValue="1" maxValue="3"/>
    </cacheField>
    <cacheField name="Lesión con trabajo restringido (RWI)" numFmtId="0">
      <sharedItems containsString="0" containsBlank="1" containsNumber="1" containsInteger="1" minValue="1" maxValue="1"/>
    </cacheField>
    <cacheField name="Lesión con tratamiento médico (MTI)" numFmtId="0">
      <sharedItems containsString="0" containsBlank="1" containsNumber="1" containsInteger="1" minValue="1" maxValue="1"/>
    </cacheField>
    <cacheField name="Lesión de primeros auxilios (FAI)" numFmtId="0">
      <sharedItems containsString="0" containsBlank="1" containsNumber="1" containsInteger="1" minValue="1" maxValue="3"/>
    </cacheField>
    <cacheField name="Daño a la propiedad" numFmtId="0">
      <sharedItems containsString="0" containsBlank="1" containsNumber="1" containsInteger="1" minValue="0" maxValue="12"/>
    </cacheField>
    <cacheField name="Significativo con intercambio de energía" numFmtId="0">
      <sharedItems containsString="0" containsBlank="1" containsNumber="1" containsInteger="1" minValue="0" maxValue="3"/>
    </cacheField>
    <cacheField name="Significativo sin intercambio de energía" numFmtId="0">
      <sharedItems containsString="0" containsBlank="1" containsNumber="1" containsInteger="1" minValue="1" maxValue="2"/>
    </cacheField>
    <cacheField name="Días perdidos / accidente laboral" numFmtId="0">
      <sharedItems containsString="0" containsBlank="1" containsNumber="1" containsInteger="1" minValue="1" maxValue="24"/>
    </cacheField>
    <cacheField name="Registrables" numFmtId="0" formula="'Mortal (FI)'+'Incapacitante (LTI)'+'Lesión con trabajo restringido (RWI)'+'Lesión con tratamiento médico (MTI)'" databaseField="0"/>
    <cacheField name="Lesiones personales" numFmtId="0" formula="'Mortal (FI)'+'Incapacitante (LTI)'+'Lesión con trabajo restringido (RWI)'+'Lesión con tratamiento médico (MTI)'+'Lesión de primeros auxilios (FAI)'" databaseField="0"/>
    <cacheField name="TRIFR MTD" numFmtId="0" formula="Registrables*1000000/'HH ( C )'" databaseField="0"/>
    <cacheField name="ARIFR MTD" numFmtId="0" formula="'Lesiones personales'*1000000/'HH ( C )'" databaseField="0"/>
    <cacheField name="IS" numFmtId="0" formula="'Significativo con intercambio de energía'+'Significativo sin intercambio de energía'" databaseField="0"/>
    <cacheField name="LTIFR" numFmtId="0" formula="IF('Incapacitante (LTI)'=0,0,'Incapacitante (LTI)'*1000000/'HH ( C )')" databaseField="0"/>
  </cacheFields>
  <extLst>
    <ext xmlns:x14="http://schemas.microsoft.com/office/spreadsheetml/2009/9/main" uri="{725AE2AE-9491-48be-B2B4-4EB974FC3084}">
      <x14:pivotCacheDefinition pivotCacheId="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2">
  <r>
    <s v="TOTAL"/>
    <s v="TOTAL"/>
    <x v="0"/>
    <s v="Las Bambas"/>
    <n v="298712"/>
    <n v="298712"/>
    <n v="1821"/>
    <n v="1821"/>
    <m/>
    <m/>
    <m/>
    <n v="1"/>
    <n v="1"/>
    <m/>
    <n v="1"/>
    <m/>
    <m/>
    <m/>
    <m/>
    <n v="2"/>
  </r>
  <r>
    <s v="TOTAL"/>
    <s v="TOTAL"/>
    <x v="0"/>
    <s v="SSEE"/>
    <n v="1399046"/>
    <n v="1037086"/>
    <n v="8366"/>
    <n v="6321"/>
    <m/>
    <m/>
    <m/>
    <m/>
    <n v="1"/>
    <m/>
    <m/>
    <m/>
    <m/>
    <m/>
    <m/>
    <n v="1"/>
  </r>
  <r>
    <s v="TOTAL"/>
    <s v="TOTAL"/>
    <x v="1"/>
    <s v="Las Bambas"/>
    <n v="275205"/>
    <n v="275205"/>
    <n v="1849"/>
    <n v="1849"/>
    <m/>
    <m/>
    <m/>
    <m/>
    <n v="1"/>
    <m/>
    <n v="1"/>
    <n v="1"/>
    <m/>
    <m/>
    <m/>
    <n v="1"/>
  </r>
  <r>
    <s v="TOTAL"/>
    <s v="TOTAL"/>
    <x v="1"/>
    <s v="SSEE"/>
    <n v="1141278.05"/>
    <n v="832376"/>
    <n v="7716"/>
    <n v="6863"/>
    <m/>
    <m/>
    <m/>
    <m/>
    <m/>
    <m/>
    <m/>
    <m/>
    <m/>
    <m/>
    <m/>
    <n v="0"/>
  </r>
  <r>
    <s v="TOTAL"/>
    <s v="TOTAL"/>
    <x v="2"/>
    <s v="Las Bambas"/>
    <n v="319180.75"/>
    <n v="319180.75"/>
    <n v="1862"/>
    <n v="1862"/>
    <m/>
    <m/>
    <m/>
    <m/>
    <n v="1"/>
    <n v="12"/>
    <m/>
    <n v="1"/>
    <m/>
    <m/>
    <m/>
    <n v="1"/>
  </r>
  <r>
    <s v="TOTAL"/>
    <s v="TOTAL"/>
    <x v="2"/>
    <s v="SSEE"/>
    <n v="1214932.5"/>
    <n v="878397.85000000009"/>
    <n v="7335"/>
    <n v="6608"/>
    <m/>
    <m/>
    <m/>
    <m/>
    <m/>
    <n v="7"/>
    <m/>
    <m/>
    <m/>
    <m/>
    <m/>
    <n v="0"/>
  </r>
  <r>
    <s v="TOTAL"/>
    <s v="TOTAL"/>
    <x v="3"/>
    <s v="Las Bambas"/>
    <n v="317657"/>
    <n v="317657"/>
    <n v="1881"/>
    <n v="1881"/>
    <m/>
    <m/>
    <m/>
    <m/>
    <m/>
    <n v="11"/>
    <n v="1"/>
    <n v="2"/>
    <m/>
    <m/>
    <m/>
    <n v="0"/>
  </r>
  <r>
    <s v="TOTAL"/>
    <s v="TOTAL"/>
    <x v="3"/>
    <s v="SSEE"/>
    <n v="1555360"/>
    <n v="1170307.7"/>
    <n v="9893"/>
    <n v="9012"/>
    <m/>
    <m/>
    <m/>
    <m/>
    <m/>
    <n v="3"/>
    <m/>
    <m/>
    <m/>
    <m/>
    <m/>
    <n v="0"/>
  </r>
  <r>
    <s v="TOTAL"/>
    <s v="TOTAL"/>
    <x v="4"/>
    <s v="Las Bambas"/>
    <n v="332346"/>
    <n v="332346"/>
    <n v="1888"/>
    <n v="1888"/>
    <m/>
    <n v="1"/>
    <m/>
    <n v="1"/>
    <m/>
    <n v="10"/>
    <n v="1"/>
    <n v="1"/>
    <n v="17"/>
    <m/>
    <m/>
    <n v="2"/>
  </r>
  <r>
    <s v="TOTAL"/>
    <s v="TOTAL"/>
    <x v="4"/>
    <s v="SSEE"/>
    <n v="1339521"/>
    <n v="935379"/>
    <n v="7621"/>
    <n v="7155"/>
    <m/>
    <m/>
    <m/>
    <m/>
    <n v="2"/>
    <n v="10"/>
    <m/>
    <m/>
    <m/>
    <m/>
    <m/>
    <n v="2"/>
  </r>
  <r>
    <s v="TOTAL"/>
    <s v="TOTAL"/>
    <x v="5"/>
    <s v="Las Bambas"/>
    <n v="323831.75"/>
    <n v="323831.75"/>
    <n v="1909"/>
    <n v="1909"/>
    <m/>
    <n v="1"/>
    <m/>
    <m/>
    <n v="3"/>
    <n v="9"/>
    <n v="1"/>
    <n v="1"/>
    <n v="15"/>
    <n v="94"/>
    <n v="30"/>
    <n v="4"/>
  </r>
  <r>
    <s v="TOTAL"/>
    <s v="TOTAL"/>
    <x v="5"/>
    <s v="SSEE"/>
    <n v="1315611"/>
    <n v="940724.54999999993"/>
    <n v="7385"/>
    <n v="7155"/>
    <m/>
    <m/>
    <m/>
    <m/>
    <m/>
    <n v="6"/>
    <m/>
    <m/>
    <m/>
    <m/>
    <m/>
    <n v="0"/>
  </r>
  <r>
    <s v="TOTAL"/>
    <s v="TOTAL"/>
    <x v="6"/>
    <s v="Las Bambas"/>
    <n v="361847.25"/>
    <n v="361847.25"/>
    <n v="1907"/>
    <n v="1907"/>
    <m/>
    <m/>
    <m/>
    <m/>
    <m/>
    <n v="3"/>
    <n v="1"/>
    <n v="2"/>
    <m/>
    <m/>
    <n v="56"/>
    <n v="0"/>
  </r>
  <r>
    <s v="TOTAL"/>
    <s v="TOTAL"/>
    <x v="6"/>
    <s v="SSEE"/>
    <n v="1482257"/>
    <n v="1133284.95"/>
    <n v="9248"/>
    <n v="9083"/>
    <m/>
    <m/>
    <m/>
    <m/>
    <n v="1"/>
    <m/>
    <m/>
    <m/>
    <m/>
    <m/>
    <m/>
    <n v="1"/>
  </r>
  <r>
    <s v="TOTAL"/>
    <s v="TOTAL"/>
    <x v="7"/>
    <s v="Las Bambas"/>
    <n v="333041"/>
    <n v="333041"/>
    <n v="1905"/>
    <n v="1905"/>
    <m/>
    <m/>
    <m/>
    <m/>
    <n v="1"/>
    <n v="3"/>
    <n v="2"/>
    <n v="1"/>
    <m/>
    <m/>
    <n v="29"/>
    <n v="1"/>
  </r>
  <r>
    <s v="TOTAL"/>
    <s v="TOTAL"/>
    <x v="7"/>
    <s v="SSEE"/>
    <n v="1433013"/>
    <n v="1433013"/>
    <n v="8212"/>
    <n v="8212"/>
    <m/>
    <m/>
    <m/>
    <m/>
    <n v="1"/>
    <n v="1"/>
    <m/>
    <m/>
    <m/>
    <m/>
    <m/>
    <n v="1"/>
  </r>
  <r>
    <s v="TOTAL"/>
    <s v="TOTAL"/>
    <x v="8"/>
    <s v="Las Bambas"/>
    <n v="324155"/>
    <n v="324155"/>
    <n v="1903"/>
    <n v="1903"/>
    <m/>
    <m/>
    <m/>
    <m/>
    <m/>
    <n v="2"/>
    <n v="1"/>
    <m/>
    <m/>
    <m/>
    <m/>
    <n v="0"/>
  </r>
  <r>
    <s v="TOTAL"/>
    <s v="TOTAL"/>
    <x v="8"/>
    <s v="SSEE"/>
    <n v="1314211"/>
    <n v="1006814"/>
    <n v="8124"/>
    <n v="8124"/>
    <m/>
    <m/>
    <m/>
    <n v="1"/>
    <n v="3"/>
    <n v="2"/>
    <m/>
    <m/>
    <m/>
    <m/>
    <m/>
    <n v="4"/>
  </r>
  <r>
    <s v="TOTAL"/>
    <s v="TOTAL"/>
    <x v="9"/>
    <s v="Las Bambas"/>
    <n v="341342"/>
    <n v="341342"/>
    <n v="1897"/>
    <n v="1897"/>
    <m/>
    <m/>
    <m/>
    <m/>
    <m/>
    <n v="2"/>
    <n v="3"/>
    <m/>
    <m/>
    <m/>
    <m/>
    <n v="0"/>
  </r>
  <r>
    <s v="TOTAL"/>
    <s v="TOTAL"/>
    <x v="9"/>
    <s v="SSEE"/>
    <n v="1463012"/>
    <n v="1059010"/>
    <n v="8684"/>
    <n v="8684"/>
    <m/>
    <n v="1"/>
    <m/>
    <n v="1"/>
    <n v="3"/>
    <n v="4"/>
    <m/>
    <m/>
    <n v="24"/>
    <m/>
    <m/>
    <n v="5"/>
  </r>
  <r>
    <s v="TOTAL"/>
    <s v="TOTAL"/>
    <x v="10"/>
    <s v="Las Bambas"/>
    <n v="332069"/>
    <n v="332069"/>
    <n v="1908"/>
    <n v="1908"/>
    <m/>
    <m/>
    <m/>
    <m/>
    <n v="2"/>
    <n v="2"/>
    <n v="1"/>
    <m/>
    <m/>
    <m/>
    <m/>
    <n v="2"/>
  </r>
  <r>
    <s v="TOTAL"/>
    <s v="TOTAL"/>
    <x v="10"/>
    <s v="SSEE"/>
    <n v="1281798"/>
    <n v="1251944"/>
    <n v="7294"/>
    <n v="7294"/>
    <m/>
    <m/>
    <m/>
    <n v="1"/>
    <n v="1"/>
    <n v="1"/>
    <m/>
    <m/>
    <m/>
    <m/>
    <n v="30"/>
    <n v="2"/>
  </r>
  <r>
    <s v="TOTAL"/>
    <s v="TOTAL"/>
    <x v="11"/>
    <s v="Las Bambas"/>
    <n v="331817"/>
    <n v="331817"/>
    <n v="1917"/>
    <n v="1917"/>
    <m/>
    <m/>
    <m/>
    <m/>
    <m/>
    <n v="8"/>
    <m/>
    <m/>
    <m/>
    <m/>
    <m/>
    <n v="0"/>
  </r>
  <r>
    <s v="TOTAL"/>
    <s v="TOTAL"/>
    <x v="11"/>
    <s v="SSEE"/>
    <n v="1419251"/>
    <n v="1419251"/>
    <n v="9764"/>
    <n v="9764"/>
    <m/>
    <m/>
    <m/>
    <m/>
    <n v="3"/>
    <n v="4"/>
    <m/>
    <m/>
    <m/>
    <m/>
    <m/>
    <n v="3"/>
  </r>
  <r>
    <s v="Vicepresidencia de Relaciones Comunitarias"/>
    <s v="Gerencia de Adquisición de Tierras y Reasentamiento"/>
    <x v="12"/>
    <s v="Las Bambas"/>
    <n v="1858.5"/>
    <n v="1858.5"/>
    <n v="9"/>
    <n v="9"/>
    <m/>
    <m/>
    <m/>
    <m/>
    <m/>
    <m/>
    <m/>
    <m/>
    <m/>
    <m/>
    <m/>
    <n v="0"/>
  </r>
  <r>
    <s v="Vicepresidencia de Relaciones Comunitarias"/>
    <s v="Gerencia de Adquisición de Tierras y Reasentamiento"/>
    <x v="12"/>
    <s v="SSEE"/>
    <n v="0"/>
    <n v="0"/>
    <n v="0"/>
    <n v="0"/>
    <m/>
    <m/>
    <m/>
    <m/>
    <m/>
    <m/>
    <m/>
    <m/>
    <m/>
    <m/>
    <m/>
    <n v="0"/>
  </r>
  <r>
    <s v="Vicepresidencia de Asuntos Legales"/>
    <s v="Gerencia de Asuntos Legales Mineros"/>
    <x v="12"/>
    <s v="Las Bambas"/>
    <n v="849"/>
    <n v="849"/>
    <n v="4"/>
    <n v="4"/>
    <m/>
    <m/>
    <m/>
    <m/>
    <m/>
    <m/>
    <m/>
    <m/>
    <m/>
    <m/>
    <m/>
    <n v="0"/>
  </r>
  <r>
    <s v="Vicepresidencia de Asuntos Legales"/>
    <s v="Gerencia de Asuntos Legales Mineros"/>
    <x v="12"/>
    <s v="SSEE"/>
    <n v="0"/>
    <n v="0"/>
    <n v="0"/>
    <n v="0"/>
    <m/>
    <m/>
    <m/>
    <m/>
    <m/>
    <m/>
    <m/>
    <m/>
    <m/>
    <m/>
    <m/>
    <n v="0"/>
  </r>
  <r>
    <s v="Vicepresidencia de Asuntos Corporativos"/>
    <s v="Gerencia de Asuntos Publicos"/>
    <x v="12"/>
    <s v="Las Bambas"/>
    <n v="396"/>
    <n v="396"/>
    <n v="2"/>
    <n v="2"/>
    <m/>
    <m/>
    <m/>
    <m/>
    <m/>
    <m/>
    <m/>
    <m/>
    <m/>
    <m/>
    <m/>
    <n v="0"/>
  </r>
  <r>
    <s v="Vicepresidencia de Asuntos Corporativos"/>
    <s v="Gerencia de Asuntos Publicos"/>
    <x v="12"/>
    <s v="SSEE"/>
    <n v="552"/>
    <n v="552"/>
    <n v="2"/>
    <n v="2"/>
    <m/>
    <m/>
    <m/>
    <m/>
    <m/>
    <m/>
    <m/>
    <m/>
    <m/>
    <m/>
    <m/>
    <n v="0"/>
  </r>
  <r>
    <s v="Vicepresidencia de Asuntos Corporativos"/>
    <s v="Gerencia de Asuntos Publicos Regionales"/>
    <x v="12"/>
    <s v="Las Bambas"/>
    <n v="990"/>
    <n v="990"/>
    <n v="6"/>
    <n v="6"/>
    <m/>
    <m/>
    <m/>
    <m/>
    <m/>
    <m/>
    <m/>
    <m/>
    <m/>
    <m/>
    <m/>
    <n v="0"/>
  </r>
  <r>
    <s v="Vicepresidencia de Asuntos Corporativos"/>
    <s v="Gerencia de Asuntos Publicos Regionales"/>
    <x v="12"/>
    <s v="SSEE"/>
    <n v="0"/>
    <n v="0"/>
    <n v="0"/>
    <n v="0"/>
    <m/>
    <m/>
    <m/>
    <m/>
    <m/>
    <m/>
    <m/>
    <m/>
    <m/>
    <m/>
    <m/>
    <n v="0"/>
  </r>
  <r>
    <s v="Vicepresidencia de Desarrollo"/>
    <s v="Gerencia de Challcobamba"/>
    <x v="12"/>
    <s v="Las Bambas"/>
    <n v="1954.5"/>
    <n v="1954.5"/>
    <n v="10"/>
    <n v="10"/>
    <m/>
    <m/>
    <m/>
    <m/>
    <m/>
    <m/>
    <m/>
    <m/>
    <m/>
    <m/>
    <m/>
    <n v="0"/>
  </r>
  <r>
    <s v="Vicepresidencia de Desarrollo"/>
    <s v="Gerencia de Challcobamba"/>
    <x v="12"/>
    <s v="SSEE"/>
    <n v="4320"/>
    <n v="4320"/>
    <n v="43"/>
    <n v="43"/>
    <m/>
    <m/>
    <m/>
    <m/>
    <m/>
    <m/>
    <m/>
    <m/>
    <m/>
    <m/>
    <m/>
    <n v="0"/>
  </r>
  <r>
    <s v="Vicepresidencia de Asuntos Corporativos"/>
    <s v="Gerencia de Comunicaciones"/>
    <x v="12"/>
    <s v="Las Bambas"/>
    <n v="2745"/>
    <n v="2745"/>
    <n v="14"/>
    <n v="14"/>
    <m/>
    <m/>
    <m/>
    <m/>
    <m/>
    <m/>
    <m/>
    <m/>
    <m/>
    <m/>
    <m/>
    <n v="0"/>
  </r>
  <r>
    <s v="Vicepresidencia de Asuntos Corporativos"/>
    <s v="Gerencia de Comunicaciones"/>
    <x v="12"/>
    <s v="SSEE"/>
    <n v="0"/>
    <n v="0"/>
    <n v="0"/>
    <n v="0"/>
    <m/>
    <m/>
    <m/>
    <m/>
    <m/>
    <m/>
    <m/>
    <m/>
    <m/>
    <m/>
    <m/>
    <n v="0"/>
  </r>
  <r>
    <s v="Vicepresidencia de Abastecimiento"/>
    <s v="Gerencia de Contrataciones"/>
    <x v="12"/>
    <s v="Las Bambas"/>
    <n v="2502"/>
    <n v="2502"/>
    <n v="14"/>
    <n v="14"/>
    <m/>
    <m/>
    <m/>
    <m/>
    <m/>
    <m/>
    <m/>
    <m/>
    <m/>
    <m/>
    <m/>
    <n v="0"/>
  </r>
  <r>
    <s v="Vicepresidencia de Abastecimiento"/>
    <s v="Gerencia de Contrataciones"/>
    <x v="12"/>
    <s v="SSEE"/>
    <n v="0"/>
    <n v="0"/>
    <n v="0"/>
    <n v="0"/>
    <m/>
    <m/>
    <m/>
    <m/>
    <m/>
    <m/>
    <m/>
    <m/>
    <m/>
    <m/>
    <m/>
    <n v="0"/>
  </r>
  <r>
    <s v="Vicepresidencia de Desarrollo"/>
    <s v="Gerencia de Desarrollo de Recursos"/>
    <x v="12"/>
    <s v="Las Bambas"/>
    <n v="7098"/>
    <n v="7098"/>
    <n v="38"/>
    <n v="38"/>
    <m/>
    <m/>
    <m/>
    <m/>
    <m/>
    <m/>
    <m/>
    <m/>
    <m/>
    <m/>
    <m/>
    <n v="0"/>
  </r>
  <r>
    <s v="Vicepresidencia de Desarrollo"/>
    <s v="Gerencia de Desarrollo de Recursos"/>
    <x v="12"/>
    <s v="SSEE"/>
    <n v="51409"/>
    <n v="51409"/>
    <n v="259"/>
    <n v="259"/>
    <m/>
    <m/>
    <m/>
    <m/>
    <m/>
    <n v="1"/>
    <m/>
    <m/>
    <m/>
    <m/>
    <m/>
    <n v="0"/>
  </r>
  <r>
    <s v="Vicepresidencia de Relaciones Comunitarias"/>
    <s v="Gerencia de Desarrollo Social"/>
    <x v="12"/>
    <s v="Las Bambas"/>
    <n v="2739"/>
    <n v="2739"/>
    <n v="14"/>
    <n v="14"/>
    <m/>
    <m/>
    <m/>
    <m/>
    <m/>
    <m/>
    <m/>
    <m/>
    <m/>
    <m/>
    <m/>
    <n v="0"/>
  </r>
  <r>
    <s v="Vicepresidencia de Relaciones Comunitarias"/>
    <s v="Gerencia de Desarrollo Social"/>
    <x v="12"/>
    <s v="SSEE"/>
    <n v="0"/>
    <n v="0"/>
    <n v="0"/>
    <n v="0"/>
    <m/>
    <m/>
    <m/>
    <m/>
    <m/>
    <m/>
    <m/>
    <m/>
    <m/>
    <m/>
    <m/>
    <n v="0"/>
  </r>
  <r>
    <s v="Vicepresidencia de Recursos Humanos"/>
    <s v="Gerencia de Desarrollo y Capacitación"/>
    <x v="12"/>
    <s v="Las Bambas"/>
    <n v="1687.5"/>
    <n v="1687.5"/>
    <n v="11"/>
    <n v="11"/>
    <m/>
    <m/>
    <m/>
    <m/>
    <m/>
    <m/>
    <m/>
    <m/>
    <m/>
    <m/>
    <m/>
    <n v="0"/>
  </r>
  <r>
    <s v="Vicepresidencia de Recursos Humanos"/>
    <s v="Gerencia de Desarrollo y Capacitación"/>
    <x v="12"/>
    <s v="SSEE"/>
    <n v="0"/>
    <n v="0"/>
    <n v="0"/>
    <n v="0"/>
    <m/>
    <m/>
    <m/>
    <m/>
    <m/>
    <m/>
    <m/>
    <m/>
    <m/>
    <m/>
    <m/>
    <n v="0"/>
  </r>
  <r>
    <s v="Vicepresidencia de Proyectos"/>
    <s v="Gerencia de Estudios"/>
    <x v="12"/>
    <s v="Las Bambas"/>
    <n v="1708.5"/>
    <n v="1708.5"/>
    <n v="9"/>
    <n v="9"/>
    <m/>
    <m/>
    <m/>
    <m/>
    <m/>
    <m/>
    <m/>
    <m/>
    <m/>
    <m/>
    <m/>
    <n v="0"/>
  </r>
  <r>
    <s v="Vicepresidencia de Proyectos"/>
    <s v="Gerencia de Estudios"/>
    <x v="12"/>
    <s v="SSEE"/>
    <n v="0"/>
    <n v="0"/>
    <n v="0"/>
    <n v="0"/>
    <m/>
    <m/>
    <m/>
    <m/>
    <m/>
    <m/>
    <m/>
    <m/>
    <m/>
    <m/>
    <m/>
    <n v="0"/>
  </r>
  <r>
    <s v="Vicepresidencia Comercial"/>
    <s v="Gerencia de Finanzas"/>
    <x v="12"/>
    <s v="Las Bambas"/>
    <n v="1626"/>
    <n v="1626"/>
    <n v="8"/>
    <n v="8"/>
    <m/>
    <m/>
    <m/>
    <m/>
    <m/>
    <m/>
    <m/>
    <m/>
    <m/>
    <m/>
    <m/>
    <n v="0"/>
  </r>
  <r>
    <s v="Vicepresidencia Comercial"/>
    <s v="Gerencia de Finanzas"/>
    <x v="12"/>
    <s v="SSEE"/>
    <n v="0"/>
    <n v="0"/>
    <n v="0"/>
    <n v="0"/>
    <m/>
    <m/>
    <m/>
    <m/>
    <m/>
    <m/>
    <m/>
    <m/>
    <m/>
    <m/>
    <m/>
    <n v="0"/>
  </r>
  <r>
    <s v="Vicepresidencia Comercial"/>
    <s v="Gerencia de Impuestos"/>
    <x v="12"/>
    <s v="Las Bambas"/>
    <n v="864"/>
    <n v="864"/>
    <n v="5"/>
    <n v="5"/>
    <m/>
    <m/>
    <m/>
    <m/>
    <m/>
    <m/>
    <m/>
    <m/>
    <m/>
    <m/>
    <m/>
    <n v="0"/>
  </r>
  <r>
    <s v="Vicepresidencia Comercial"/>
    <s v="Gerencia de Impuestos"/>
    <x v="12"/>
    <s v="SSEE"/>
    <n v="0"/>
    <n v="0"/>
    <n v="0"/>
    <n v="0"/>
    <m/>
    <m/>
    <m/>
    <m/>
    <m/>
    <m/>
    <m/>
    <m/>
    <m/>
    <m/>
    <m/>
    <n v="0"/>
  </r>
  <r>
    <s v="Vicepresidencia de Desarrollo"/>
    <s v="Gerencia de Ingenieria"/>
    <x v="12"/>
    <s v="Las Bambas"/>
    <n v="126"/>
    <n v="126"/>
    <n v="1"/>
    <n v="1"/>
    <m/>
    <m/>
    <m/>
    <m/>
    <m/>
    <m/>
    <m/>
    <m/>
    <m/>
    <m/>
    <m/>
    <n v="0"/>
  </r>
  <r>
    <s v="Vicepresidencia de Desarrollo"/>
    <s v="Gerencia de Ingenieria"/>
    <x v="12"/>
    <s v="SSEE"/>
    <n v="93349"/>
    <n v="22376.400000000001"/>
    <n v="442"/>
    <n v="114"/>
    <m/>
    <m/>
    <m/>
    <m/>
    <m/>
    <m/>
    <m/>
    <m/>
    <m/>
    <m/>
    <m/>
    <n v="0"/>
  </r>
  <r>
    <s v="Gerencia de Logística y Servicios de Sitio"/>
    <s v="Gerencia de Logística y Servicios de Sitio"/>
    <x v="12"/>
    <s v="Las Bambas"/>
    <n v="13971.5"/>
    <n v="13971.5"/>
    <n v="72"/>
    <n v="72"/>
    <m/>
    <m/>
    <m/>
    <m/>
    <m/>
    <m/>
    <m/>
    <m/>
    <m/>
    <m/>
    <m/>
    <n v="0"/>
  </r>
  <r>
    <s v="Gerencia de Logística y Servicios de Sitio"/>
    <s v="Gerencia de Logística y Servicios de Sitio"/>
    <x v="12"/>
    <s v="SSEE"/>
    <n v="406638.48333333334"/>
    <n v="116179.15"/>
    <n v="2136"/>
    <n v="1950"/>
    <m/>
    <m/>
    <m/>
    <m/>
    <m/>
    <n v="4"/>
    <m/>
    <m/>
    <m/>
    <m/>
    <m/>
    <n v="0"/>
  </r>
  <r>
    <s v="Vicepresidencia de Operaciones"/>
    <s v="Gerencia de Mantenimiento"/>
    <x v="12"/>
    <s v="Las Bambas"/>
    <n v="20896.25"/>
    <n v="20896.25"/>
    <n v="126"/>
    <n v="126"/>
    <m/>
    <m/>
    <m/>
    <m/>
    <m/>
    <n v="1"/>
    <m/>
    <m/>
    <m/>
    <m/>
    <m/>
    <n v="0"/>
  </r>
  <r>
    <s v="Vicepresidencia de Operaciones"/>
    <s v="Gerencia de Mantenimiento"/>
    <x v="12"/>
    <s v="SSEE"/>
    <n v="177572"/>
    <n v="177572"/>
    <n v="1035"/>
    <n v="1035"/>
    <m/>
    <m/>
    <m/>
    <m/>
    <m/>
    <m/>
    <m/>
    <m/>
    <m/>
    <m/>
    <m/>
    <n v="0"/>
  </r>
  <r>
    <s v="Vicepresidencia de Operaciones"/>
    <s v="Gerencia de Mantenimiento"/>
    <x v="12"/>
    <s v="Las Bambas"/>
    <n v="28722.25"/>
    <n v="28722.25"/>
    <n v="181"/>
    <n v="181"/>
    <m/>
    <m/>
    <m/>
    <m/>
    <m/>
    <m/>
    <m/>
    <m/>
    <m/>
    <m/>
    <m/>
    <n v="0"/>
  </r>
  <r>
    <s v="Vicepresidencia de Operaciones"/>
    <s v="Gerencia de Mantenimiento"/>
    <x v="12"/>
    <s v="SSEE"/>
    <n v="74041"/>
    <n v="74041"/>
    <n v="1072"/>
    <n v="1072"/>
    <m/>
    <m/>
    <m/>
    <m/>
    <m/>
    <n v="1"/>
    <m/>
    <m/>
    <m/>
    <m/>
    <m/>
    <n v="0"/>
  </r>
  <r>
    <s v="Vicepresidencia de SHE"/>
    <s v="Gerencia de Medio Ambiente"/>
    <x v="12"/>
    <s v="Las Bambas"/>
    <n v="2667"/>
    <n v="2667"/>
    <n v="14"/>
    <n v="14"/>
    <m/>
    <m/>
    <m/>
    <m/>
    <m/>
    <m/>
    <m/>
    <m/>
    <m/>
    <m/>
    <m/>
    <n v="0"/>
  </r>
  <r>
    <s v="Vicepresidencia de SHE"/>
    <s v="Gerencia de Medio Ambiente"/>
    <x v="12"/>
    <s v="SSEE"/>
    <n v="2068"/>
    <n v="2068"/>
    <n v="19"/>
    <n v="19"/>
    <m/>
    <m/>
    <m/>
    <m/>
    <m/>
    <m/>
    <m/>
    <m/>
    <m/>
    <m/>
    <m/>
    <n v="0"/>
  </r>
  <r>
    <s v="Vicepresidencia de Operaciones"/>
    <s v="Gerencia de Operaciones Mina"/>
    <x v="12"/>
    <s v="Las Bambas"/>
    <n v="121690.75"/>
    <n v="121690.75"/>
    <n v="736"/>
    <n v="736"/>
    <m/>
    <m/>
    <m/>
    <m/>
    <m/>
    <n v="2"/>
    <m/>
    <m/>
    <m/>
    <m/>
    <m/>
    <n v="0"/>
  </r>
  <r>
    <s v="Vicepresidencia de Operaciones"/>
    <s v="Gerencia de Operaciones Mina"/>
    <x v="12"/>
    <s v="SSEE"/>
    <n v="70625"/>
    <n v="70625"/>
    <n v="367"/>
    <n v="367"/>
    <m/>
    <m/>
    <m/>
    <m/>
    <m/>
    <n v="1"/>
    <m/>
    <m/>
    <m/>
    <m/>
    <m/>
    <n v="0"/>
  </r>
  <r>
    <s v="Vicepresidencia de Desarrollo"/>
    <s v="Gerencia de Permisos Ambientales"/>
    <x v="12"/>
    <s v="Las Bambas"/>
    <n v="1249.5"/>
    <n v="1249.5"/>
    <n v="6"/>
    <n v="6"/>
    <m/>
    <m/>
    <m/>
    <m/>
    <m/>
    <m/>
    <m/>
    <m/>
    <m/>
    <m/>
    <m/>
    <n v="0"/>
  </r>
  <r>
    <s v="Vicepresidencia de Desarrollo"/>
    <s v="Gerencia de Permisos Ambientales"/>
    <x v="12"/>
    <s v="SSEE"/>
    <n v="1148"/>
    <n v="1148"/>
    <n v="12"/>
    <n v="12"/>
    <m/>
    <m/>
    <m/>
    <m/>
    <m/>
    <m/>
    <m/>
    <m/>
    <m/>
    <m/>
    <m/>
    <n v="0"/>
  </r>
  <r>
    <s v="Vicepresidencia de Abastecimiento"/>
    <s v="Gerencia de Planeamiento, Inventario. y Almacenes"/>
    <x v="12"/>
    <s v="Las Bambas"/>
    <n v="3618"/>
    <n v="3618"/>
    <n v="21"/>
    <n v="21"/>
    <m/>
    <m/>
    <m/>
    <m/>
    <m/>
    <m/>
    <m/>
    <m/>
    <m/>
    <m/>
    <m/>
    <n v="0"/>
  </r>
  <r>
    <s v="Vicepresidencia de Abastecimiento"/>
    <s v="Gerencia de Planeamiento, Inventario. y Almacenes"/>
    <x v="12"/>
    <s v="SSEE"/>
    <n v="129666"/>
    <n v="129666"/>
    <n v="598"/>
    <n v="598"/>
    <m/>
    <m/>
    <m/>
    <m/>
    <m/>
    <m/>
    <m/>
    <m/>
    <m/>
    <m/>
    <m/>
    <n v="0"/>
  </r>
  <r>
    <s v="Vicepresidencia de Operaciones"/>
    <s v="Gerencia de Planta Concentradora"/>
    <x v="12"/>
    <s v="Las Bambas"/>
    <n v="37138.25"/>
    <n v="37138.25"/>
    <n v="228"/>
    <n v="228"/>
    <m/>
    <m/>
    <n v="1"/>
    <m/>
    <m/>
    <m/>
    <m/>
    <m/>
    <m/>
    <m/>
    <m/>
    <n v="1"/>
  </r>
  <r>
    <s v="Vicepresidencia de Operaciones"/>
    <s v="Gerencia de Planta Concentradora"/>
    <x v="12"/>
    <s v="SSEE"/>
    <n v="14416"/>
    <n v="14416"/>
    <n v="104"/>
    <n v="104"/>
    <m/>
    <m/>
    <m/>
    <m/>
    <m/>
    <n v="1"/>
    <m/>
    <m/>
    <m/>
    <m/>
    <m/>
    <n v="0"/>
  </r>
  <r>
    <s v="Vicepresidencia de Abastecimiento"/>
    <s v="Gerencia de Procura - Proyectos"/>
    <x v="12"/>
    <s v="Las Bambas"/>
    <n v="414"/>
    <n v="414"/>
    <n v="2"/>
    <n v="2"/>
    <m/>
    <m/>
    <m/>
    <m/>
    <m/>
    <m/>
    <m/>
    <m/>
    <m/>
    <m/>
    <m/>
    <n v="0"/>
  </r>
  <r>
    <s v="Vicepresidencia de Abastecimiento"/>
    <s v="Gerencia de Procura - Proyectos"/>
    <x v="12"/>
    <s v="SSEE"/>
    <n v="0"/>
    <n v="0"/>
    <n v="0"/>
    <n v="0"/>
    <m/>
    <m/>
    <m/>
    <m/>
    <m/>
    <m/>
    <m/>
    <m/>
    <m/>
    <m/>
    <m/>
    <n v="0"/>
  </r>
  <r>
    <s v="Gerencia de Protección Interna"/>
    <s v="Gerencia de Protección Interna"/>
    <x v="12"/>
    <s v="Las Bambas"/>
    <n v="1386"/>
    <n v="1386"/>
    <n v="7"/>
    <n v="7"/>
    <m/>
    <m/>
    <m/>
    <m/>
    <m/>
    <m/>
    <m/>
    <m/>
    <m/>
    <m/>
    <m/>
    <n v="0"/>
  </r>
  <r>
    <s v="Gerencia de Protección Interna"/>
    <s v="Gerencia de Protección Interna"/>
    <x v="12"/>
    <s v="SSEE"/>
    <n v="28868"/>
    <n v="28868"/>
    <n v="138"/>
    <n v="138"/>
    <m/>
    <m/>
    <m/>
    <m/>
    <n v="1"/>
    <m/>
    <m/>
    <m/>
    <m/>
    <m/>
    <m/>
    <n v="0"/>
  </r>
  <r>
    <s v="Vicepresidencia de Recursos Humanos"/>
    <s v="Gerencia de Recursos Humanos"/>
    <x v="12"/>
    <s v="Las Bambas"/>
    <n v="2730"/>
    <n v="2730"/>
    <n v="15"/>
    <n v="15"/>
    <m/>
    <m/>
    <m/>
    <m/>
    <m/>
    <m/>
    <m/>
    <m/>
    <m/>
    <m/>
    <m/>
    <n v="0"/>
  </r>
  <r>
    <s v="Vicepresidencia de Recursos Humanos"/>
    <s v="Gerencia de Recursos Humanos"/>
    <x v="12"/>
    <s v="SSEE"/>
    <n v="2278"/>
    <n v="2278"/>
    <n v="13"/>
    <n v="13"/>
    <m/>
    <m/>
    <m/>
    <m/>
    <m/>
    <m/>
    <m/>
    <m/>
    <m/>
    <m/>
    <m/>
    <n v="0"/>
  </r>
  <r>
    <s v="Vicepresidencia de Relaciones Comunitarias"/>
    <s v="Gerencia de Relaciones Comunitarias"/>
    <x v="12"/>
    <s v="Las Bambas"/>
    <n v="16727.75"/>
    <n v="16727.75"/>
    <n v="102"/>
    <n v="102"/>
    <m/>
    <m/>
    <m/>
    <m/>
    <m/>
    <m/>
    <m/>
    <m/>
    <m/>
    <m/>
    <m/>
    <n v="0"/>
  </r>
  <r>
    <s v="Vicepresidencia de Relaciones Comunitarias"/>
    <s v="Gerencia de Relaciones Comunitarias"/>
    <x v="12"/>
    <s v="SSEE"/>
    <n v="0"/>
    <n v="0"/>
    <n v="0"/>
    <n v="0"/>
    <m/>
    <m/>
    <m/>
    <m/>
    <m/>
    <m/>
    <m/>
    <m/>
    <m/>
    <m/>
    <m/>
    <n v="0"/>
  </r>
  <r>
    <s v="Vicepresidencia de SHE"/>
    <s v="Gerencia de Seguridad y Salud"/>
    <x v="12"/>
    <s v="Las Bambas"/>
    <n v="5932.5"/>
    <n v="5932.5"/>
    <n v="31"/>
    <n v="31"/>
    <m/>
    <m/>
    <m/>
    <m/>
    <m/>
    <n v="1"/>
    <m/>
    <m/>
    <m/>
    <m/>
    <m/>
    <n v="0"/>
  </r>
  <r>
    <s v="Vicepresidencia de SHE"/>
    <s v="Gerencia de Seguridad y Salud"/>
    <x v="12"/>
    <s v="SSEE"/>
    <n v="9960"/>
    <n v="9960"/>
    <n v="57"/>
    <n v="57"/>
    <m/>
    <m/>
    <m/>
    <m/>
    <m/>
    <m/>
    <m/>
    <m/>
    <m/>
    <m/>
    <m/>
    <n v="0"/>
  </r>
  <r>
    <s v="Vicepresidencia de Desarrollo"/>
    <s v="Gerencia de Servicios a Proyectos"/>
    <x v="12"/>
    <s v="Las Bambas"/>
    <n v="5425.5"/>
    <n v="5425.5"/>
    <n v="27"/>
    <n v="27"/>
    <m/>
    <m/>
    <m/>
    <m/>
    <m/>
    <m/>
    <m/>
    <m/>
    <m/>
    <m/>
    <m/>
    <n v="0"/>
  </r>
  <r>
    <s v="Vicepresidencia de Desarrollo"/>
    <s v="Gerencia de Servicios a Proyectos"/>
    <x v="12"/>
    <s v="SSEE"/>
    <n v="0"/>
    <n v="0"/>
    <n v="0"/>
    <n v="0"/>
    <m/>
    <m/>
    <m/>
    <m/>
    <m/>
    <m/>
    <m/>
    <m/>
    <m/>
    <m/>
    <m/>
    <n v="0"/>
  </r>
  <r>
    <s v="Vicepresidencia de Operaciones"/>
    <s v="Gerencia de Servicios Técnicos"/>
    <x v="12"/>
    <s v="Las Bambas"/>
    <n v="14895.5"/>
    <n v="14895.5"/>
    <n v="85"/>
    <n v="85"/>
    <m/>
    <m/>
    <m/>
    <m/>
    <m/>
    <m/>
    <m/>
    <m/>
    <m/>
    <m/>
    <m/>
    <n v="0"/>
  </r>
  <r>
    <s v="Vicepresidencia de Operaciones"/>
    <s v="Gerencia de Servicios Técnicos"/>
    <x v="12"/>
    <s v="SSEE"/>
    <n v="45568"/>
    <n v="45568"/>
    <n v="266"/>
    <n v="266"/>
    <m/>
    <m/>
    <m/>
    <m/>
    <m/>
    <m/>
    <m/>
    <m/>
    <m/>
    <m/>
    <m/>
    <n v="0"/>
  </r>
  <r>
    <s v="Vicepresidencia de Desarrollo"/>
    <s v="Gerencia Regional de Servicios Técnicos"/>
    <x v="12"/>
    <s v="Las Bambas"/>
    <n v="1350"/>
    <n v="1350"/>
    <n v="7"/>
    <n v="7"/>
    <m/>
    <m/>
    <m/>
    <m/>
    <m/>
    <m/>
    <m/>
    <m/>
    <m/>
    <m/>
    <m/>
    <n v="0"/>
  </r>
  <r>
    <s v="Vicepresidencia de Desarrollo"/>
    <s v="Gerencia Regional de Servicios Técnicos"/>
    <x v="12"/>
    <s v="SSEE"/>
    <n v="0"/>
    <n v="0"/>
    <n v="0"/>
    <n v="0"/>
    <m/>
    <m/>
    <m/>
    <m/>
    <m/>
    <m/>
    <m/>
    <m/>
    <m/>
    <m/>
    <m/>
    <n v="0"/>
  </r>
  <r>
    <s v="Global Business Services &amp; Technology"/>
    <s v="Global Business Services"/>
    <x v="12"/>
    <s v="Las Bambas"/>
    <n v="3555"/>
    <n v="3555"/>
    <n v="20"/>
    <n v="20"/>
    <m/>
    <m/>
    <m/>
    <m/>
    <m/>
    <m/>
    <m/>
    <m/>
    <m/>
    <m/>
    <m/>
    <n v="0"/>
  </r>
  <r>
    <s v="Global Business Services &amp; Technology"/>
    <s v="Global Business Services"/>
    <x v="12"/>
    <s v="SSEE"/>
    <n v="0"/>
    <n v="0"/>
    <n v="0"/>
    <n v="0"/>
    <m/>
    <m/>
    <m/>
    <m/>
    <m/>
    <m/>
    <m/>
    <m/>
    <m/>
    <m/>
    <m/>
    <n v="0"/>
  </r>
  <r>
    <s v="Group Explorations Management"/>
    <s v="Group Explorations Management"/>
    <x v="12"/>
    <s v="Las Bambas"/>
    <n v="438"/>
    <n v="438"/>
    <n v="2"/>
    <n v="2"/>
    <m/>
    <m/>
    <m/>
    <m/>
    <m/>
    <m/>
    <m/>
    <m/>
    <m/>
    <m/>
    <m/>
    <n v="0"/>
  </r>
  <r>
    <s v="Group Explorations Management"/>
    <s v="Group Explorations Management"/>
    <x v="12"/>
    <s v="SSEE"/>
    <n v="0"/>
    <n v="0"/>
    <n v="0"/>
    <n v="0"/>
    <m/>
    <m/>
    <m/>
    <m/>
    <m/>
    <m/>
    <m/>
    <m/>
    <m/>
    <m/>
    <m/>
    <n v="0"/>
  </r>
  <r>
    <s v="Presidencia las Bambas"/>
    <s v="Presidencia las Bambas"/>
    <x v="12"/>
    <s v="Las Bambas"/>
    <n v="951.6521739130435"/>
    <n v="951.6521739130435"/>
    <n v="5"/>
    <n v="5"/>
    <m/>
    <m/>
    <m/>
    <m/>
    <m/>
    <m/>
    <m/>
    <m/>
    <m/>
    <m/>
    <m/>
    <n v="0"/>
  </r>
  <r>
    <s v="Presidencia las Bambas"/>
    <s v="Presidencia las Bambas"/>
    <x v="12"/>
    <s v="SSEE"/>
    <n v="0"/>
    <n v="0"/>
    <n v="0"/>
    <n v="0"/>
    <m/>
    <m/>
    <m/>
    <m/>
    <m/>
    <m/>
    <m/>
    <m/>
    <m/>
    <m/>
    <m/>
    <n v="0"/>
  </r>
  <r>
    <s v="Global Business Services &amp; Technology"/>
    <s v="Technology"/>
    <x v="12"/>
    <s v="Las Bambas"/>
    <n v="3875.75"/>
    <n v="3875.75"/>
    <n v="22"/>
    <n v="22"/>
    <m/>
    <m/>
    <m/>
    <m/>
    <m/>
    <m/>
    <m/>
    <m/>
    <m/>
    <m/>
    <m/>
    <n v="0"/>
  </r>
  <r>
    <s v="Global Business Services &amp; Technology"/>
    <s v="Technology"/>
    <x v="12"/>
    <s v="SSEE"/>
    <n v="8760"/>
    <n v="8760"/>
    <n v="53"/>
    <n v="53"/>
    <m/>
    <m/>
    <m/>
    <m/>
    <m/>
    <m/>
    <m/>
    <m/>
    <m/>
    <m/>
    <m/>
    <n v="0"/>
  </r>
  <r>
    <s v="Vicepresidencia Comercial"/>
    <s v="Vicepresidencia Comercial"/>
    <x v="12"/>
    <s v="Las Bambas"/>
    <n v="1369.5"/>
    <n v="1369.5"/>
    <n v="8"/>
    <n v="8"/>
    <m/>
    <m/>
    <m/>
    <m/>
    <m/>
    <m/>
    <m/>
    <m/>
    <m/>
    <m/>
    <m/>
    <n v="0"/>
  </r>
  <r>
    <s v="Vicepresidencia Comercial"/>
    <s v="Vicepresidencia Comercial"/>
    <x v="12"/>
    <s v="SSEE"/>
    <n v="0"/>
    <n v="0"/>
    <n v="0"/>
    <n v="0"/>
    <m/>
    <m/>
    <m/>
    <m/>
    <m/>
    <m/>
    <m/>
    <m/>
    <m/>
    <m/>
    <m/>
    <n v="0"/>
  </r>
  <r>
    <s v="Vicepresidencia de Abastecimiento"/>
    <s v="Vicepresidencia de Abastecimiento"/>
    <x v="12"/>
    <s v="Las Bambas"/>
    <n v="459"/>
    <n v="459"/>
    <n v="3"/>
    <n v="3"/>
    <m/>
    <m/>
    <m/>
    <m/>
    <m/>
    <m/>
    <m/>
    <m/>
    <m/>
    <m/>
    <m/>
    <n v="0"/>
  </r>
  <r>
    <s v="Vicepresidencia de Abastecimiento"/>
    <s v="Vicepresidencia de Abastecimiento"/>
    <x v="12"/>
    <s v="SSEE"/>
    <n v="0"/>
    <n v="0"/>
    <n v="0"/>
    <n v="0"/>
    <m/>
    <m/>
    <m/>
    <m/>
    <m/>
    <m/>
    <m/>
    <m/>
    <m/>
    <m/>
    <m/>
    <n v="0"/>
  </r>
  <r>
    <s v="Vicepresidencia de Asuntos Corporativos"/>
    <s v="Vicepresidencia de Asuntos Corporativos"/>
    <x v="12"/>
    <s v="Las Bambas"/>
    <n v="603"/>
    <n v="603"/>
    <n v="3"/>
    <n v="3"/>
    <m/>
    <m/>
    <m/>
    <m/>
    <m/>
    <m/>
    <m/>
    <m/>
    <m/>
    <m/>
    <m/>
    <n v="0"/>
  </r>
  <r>
    <s v="Vicepresidencia de Asuntos Corporativos"/>
    <s v="Vicepresidencia de Asuntos Corporativos"/>
    <x v="12"/>
    <s v="SSEE"/>
    <n v="0"/>
    <n v="0"/>
    <n v="0"/>
    <n v="0"/>
    <m/>
    <m/>
    <m/>
    <m/>
    <m/>
    <m/>
    <m/>
    <m/>
    <m/>
    <m/>
    <m/>
    <n v="0"/>
  </r>
  <r>
    <s v="Vicepresidencia de Asuntos Legales"/>
    <s v="Vicepresidencia de Asuntos Legales"/>
    <x v="12"/>
    <s v="Las Bambas"/>
    <n v="738"/>
    <n v="738"/>
    <n v="4"/>
    <n v="4"/>
    <m/>
    <m/>
    <m/>
    <m/>
    <m/>
    <m/>
    <m/>
    <m/>
    <m/>
    <m/>
    <m/>
    <n v="0"/>
  </r>
  <r>
    <s v="Vicepresidencia de Asuntos Legales"/>
    <s v="Vicepresidencia de Asuntos Legales"/>
    <x v="12"/>
    <s v="SSEE"/>
    <n v="0"/>
    <n v="0"/>
    <n v="0"/>
    <n v="0"/>
    <m/>
    <m/>
    <m/>
    <m/>
    <m/>
    <m/>
    <m/>
    <m/>
    <m/>
    <m/>
    <m/>
    <n v="0"/>
  </r>
  <r>
    <s v="Vicepresidencia de Desarrollo"/>
    <s v="Vicepresidencia de Desarrollo"/>
    <x v="12"/>
    <s v="Las Bambas"/>
    <n v="324"/>
    <n v="324"/>
    <n v="2"/>
    <n v="2"/>
    <m/>
    <m/>
    <m/>
    <m/>
    <m/>
    <m/>
    <m/>
    <m/>
    <m/>
    <m/>
    <m/>
    <n v="0"/>
  </r>
  <r>
    <s v="Vicepresidencia de Desarrollo"/>
    <s v="Vicepresidencia de Desarrollo"/>
    <x v="12"/>
    <s v="SSEE"/>
    <n v="0"/>
    <n v="0"/>
    <n v="0"/>
    <n v="0"/>
    <m/>
    <m/>
    <m/>
    <m/>
    <m/>
    <m/>
    <m/>
    <m/>
    <m/>
    <m/>
    <m/>
    <n v="0"/>
  </r>
  <r>
    <s v="Vicepresidencia de Excelencia Operacional"/>
    <s v="Vicepresidencia de Excelencia Operacional"/>
    <x v="12"/>
    <s v="Las Bambas"/>
    <n v="3483.5"/>
    <n v="3483.5"/>
    <n v="18"/>
    <n v="18"/>
    <m/>
    <m/>
    <m/>
    <m/>
    <m/>
    <m/>
    <m/>
    <m/>
    <m/>
    <m/>
    <m/>
    <n v="0"/>
  </r>
  <r>
    <s v="Vicepresidencia de Excelencia Operacional"/>
    <s v="Vicepresidencia de Excelencia Operacional"/>
    <x v="12"/>
    <s v="SSEE"/>
    <n v="0"/>
    <n v="0"/>
    <n v="0"/>
    <n v="0"/>
    <m/>
    <m/>
    <m/>
    <m/>
    <m/>
    <m/>
    <m/>
    <m/>
    <m/>
    <m/>
    <m/>
    <n v="0"/>
  </r>
  <r>
    <s v="Vicepresidencia de Operaciones"/>
    <s v="Vicepresidencia de Operaciones"/>
    <x v="12"/>
    <s v="Las Bambas"/>
    <n v="462"/>
    <n v="462"/>
    <n v="2"/>
    <n v="2"/>
    <m/>
    <m/>
    <m/>
    <m/>
    <m/>
    <m/>
    <m/>
    <m/>
    <m/>
    <m/>
    <m/>
    <n v="0"/>
  </r>
  <r>
    <s v="Vicepresidencia de Operaciones"/>
    <s v="Vicepresidencia de Operaciones"/>
    <x v="12"/>
    <s v="SSEE"/>
    <n v="0"/>
    <n v="0"/>
    <n v="0"/>
    <n v="0"/>
    <m/>
    <m/>
    <m/>
    <m/>
    <m/>
    <m/>
    <m/>
    <m/>
    <m/>
    <m/>
    <m/>
    <n v="0"/>
  </r>
  <r>
    <s v="Vicepresidencia de Proyectos"/>
    <s v="Vicepresidencia de Proyectos"/>
    <x v="12"/>
    <s v="Las Bambas"/>
    <n v="7324.5"/>
    <n v="7324.5"/>
    <n v="37"/>
    <n v="37"/>
    <m/>
    <m/>
    <m/>
    <m/>
    <m/>
    <m/>
    <m/>
    <m/>
    <m/>
    <m/>
    <m/>
    <n v="0"/>
  </r>
  <r>
    <s v="Vicepresidencia de Proyectos"/>
    <s v="Vicepresidencia de Proyectos"/>
    <x v="12"/>
    <s v="SSEE"/>
    <n v="152391.20000000001"/>
    <n v="152391.20000000001"/>
    <n v="1021"/>
    <n v="1021"/>
    <m/>
    <m/>
    <m/>
    <m/>
    <m/>
    <n v="4"/>
    <m/>
    <m/>
    <m/>
    <m/>
    <m/>
    <n v="0"/>
  </r>
  <r>
    <s v="Vicepresidencia de Recursos Humanos"/>
    <s v="Vicepresidencia de Recursos Humanos"/>
    <x v="12"/>
    <s v="Las Bambas"/>
    <n v="603"/>
    <n v="603"/>
    <n v="3"/>
    <n v="3"/>
    <m/>
    <m/>
    <m/>
    <m/>
    <m/>
    <m/>
    <m/>
    <m/>
    <m/>
    <m/>
    <m/>
    <n v="0"/>
  </r>
  <r>
    <s v="Vicepresidencia de Recursos Humanos"/>
    <s v="Vicepresidencia de Recursos Humanos"/>
    <x v="12"/>
    <s v="SSEE"/>
    <n v="0"/>
    <n v="0"/>
    <n v="0"/>
    <n v="0"/>
    <m/>
    <m/>
    <m/>
    <m/>
    <m/>
    <m/>
    <m/>
    <m/>
    <m/>
    <m/>
    <m/>
    <n v="0"/>
  </r>
  <r>
    <s v="Vicepresidencia de Relaciones Comunitarias"/>
    <s v="Vicepresidencia de Relaciones Comunitarias"/>
    <x v="12"/>
    <s v="Las Bambas"/>
    <n v="207"/>
    <n v="207"/>
    <n v="1"/>
    <n v="1"/>
    <m/>
    <m/>
    <m/>
    <m/>
    <m/>
    <m/>
    <m/>
    <m/>
    <m/>
    <m/>
    <m/>
    <n v="0"/>
  </r>
  <r>
    <s v="Vicepresidencia de Relaciones Comunitarias"/>
    <s v="Vicepresidencia de Relaciones Comunitarias"/>
    <x v="12"/>
    <s v="SSEE"/>
    <n v="0"/>
    <n v="0"/>
    <n v="0"/>
    <n v="0"/>
    <m/>
    <m/>
    <m/>
    <m/>
    <m/>
    <m/>
    <m/>
    <m/>
    <m/>
    <m/>
    <m/>
    <n v="0"/>
  </r>
  <r>
    <s v="Vicepresidencia de SHE"/>
    <s v="Vicepresidencia de SHE"/>
    <x v="12"/>
    <s v="Las Bambas"/>
    <n v="364.5"/>
    <n v="364.5"/>
    <n v="2"/>
    <n v="2"/>
    <m/>
    <m/>
    <m/>
    <m/>
    <m/>
    <m/>
    <m/>
    <m/>
    <m/>
    <m/>
    <m/>
    <n v="0"/>
  </r>
  <r>
    <s v="Vicepresidencia de SHE"/>
    <s v="Vicepresidencia de SHE"/>
    <x v="12"/>
    <s v="SSEE"/>
    <n v="0"/>
    <n v="0"/>
    <n v="0"/>
    <n v="0"/>
    <m/>
    <m/>
    <m/>
    <m/>
    <m/>
    <m/>
    <m/>
    <m/>
    <m/>
    <m/>
    <m/>
    <n v="0"/>
  </r>
  <r>
    <s v="Vicepresidencia de Relaciones Comunitarias"/>
    <s v="Gerencia de Adquisición de Tierras y Reasentamiento"/>
    <x v="13"/>
    <s v="Las Bambas"/>
    <n v="1680"/>
    <n v="1680"/>
    <n v="9"/>
    <n v="9"/>
    <m/>
    <m/>
    <m/>
    <m/>
    <m/>
    <m/>
    <m/>
    <m/>
    <m/>
    <m/>
    <m/>
    <n v="0"/>
  </r>
  <r>
    <s v="Vicepresidencia de Relaciones Comunitarias"/>
    <s v="Gerencia de Adquisición de Tierras y Reasentamiento"/>
    <x v="13"/>
    <s v="SSEE"/>
    <n v="0"/>
    <n v="0"/>
    <n v="0"/>
    <n v="0"/>
    <m/>
    <m/>
    <m/>
    <m/>
    <m/>
    <m/>
    <m/>
    <m/>
    <m/>
    <m/>
    <m/>
    <n v="0"/>
  </r>
  <r>
    <s v="Vicepresidencia de Asuntos Legales"/>
    <s v="Gerencia de Asuntos Legales Mineros"/>
    <x v="13"/>
    <s v="Las Bambas"/>
    <n v="711"/>
    <n v="711"/>
    <n v="4"/>
    <n v="4"/>
    <m/>
    <m/>
    <m/>
    <m/>
    <m/>
    <m/>
    <m/>
    <m/>
    <m/>
    <m/>
    <m/>
    <n v="0"/>
  </r>
  <r>
    <s v="Vicepresidencia de Asuntos Legales"/>
    <s v="Gerencia de Asuntos Legales Mineros"/>
    <x v="13"/>
    <s v="SSEE"/>
    <n v="0"/>
    <n v="0"/>
    <n v="0"/>
    <n v="0"/>
    <m/>
    <m/>
    <m/>
    <m/>
    <m/>
    <m/>
    <m/>
    <m/>
    <m/>
    <m/>
    <m/>
    <n v="0"/>
  </r>
  <r>
    <s v="Vicepresidencia de Asuntos Corporativos"/>
    <s v="Gerencia de Asuntos Publicos"/>
    <x v="13"/>
    <s v="Las Bambas"/>
    <n v="360"/>
    <n v="360"/>
    <n v="2"/>
    <n v="2"/>
    <m/>
    <m/>
    <m/>
    <m/>
    <m/>
    <m/>
    <m/>
    <m/>
    <m/>
    <m/>
    <m/>
    <n v="0"/>
  </r>
  <r>
    <s v="Vicepresidencia de Asuntos Corporativos"/>
    <s v="Gerencia de Asuntos Publicos"/>
    <x v="13"/>
    <s v="SSEE"/>
    <n v="380"/>
    <n v="380"/>
    <n v="2"/>
    <n v="2"/>
    <m/>
    <m/>
    <m/>
    <m/>
    <m/>
    <m/>
    <m/>
    <m/>
    <m/>
    <m/>
    <m/>
    <n v="0"/>
  </r>
  <r>
    <s v="Vicepresidencia de Asuntos Corporativos"/>
    <s v="Gerencia de Asuntos Publicos Regionales"/>
    <x v="13"/>
    <s v="Las Bambas"/>
    <n v="964.5"/>
    <n v="964.5"/>
    <n v="6"/>
    <n v="6"/>
    <m/>
    <m/>
    <m/>
    <m/>
    <m/>
    <m/>
    <m/>
    <m/>
    <m/>
    <m/>
    <m/>
    <n v="0"/>
  </r>
  <r>
    <s v="Vicepresidencia de Asuntos Corporativos"/>
    <s v="Gerencia de Asuntos Publicos Regionales"/>
    <x v="13"/>
    <s v="SSEE"/>
    <n v="0"/>
    <n v="0"/>
    <n v="0"/>
    <n v="0"/>
    <m/>
    <m/>
    <m/>
    <m/>
    <m/>
    <m/>
    <m/>
    <m/>
    <m/>
    <m/>
    <m/>
    <n v="0"/>
  </r>
  <r>
    <s v="Vicepresidencia de Desarrollo"/>
    <s v="Gerencia de Challcobamba"/>
    <x v="13"/>
    <s v="Las Bambas"/>
    <n v="1846.5"/>
    <n v="1846.5"/>
    <n v="10"/>
    <n v="10"/>
    <m/>
    <m/>
    <m/>
    <m/>
    <m/>
    <m/>
    <m/>
    <m/>
    <m/>
    <m/>
    <m/>
    <n v="0"/>
  </r>
  <r>
    <s v="Vicepresidencia de Desarrollo"/>
    <s v="Gerencia de Challcobamba"/>
    <x v="13"/>
    <s v="SSEE"/>
    <n v="0"/>
    <n v="0"/>
    <n v="0"/>
    <n v="0"/>
    <m/>
    <m/>
    <m/>
    <m/>
    <m/>
    <m/>
    <m/>
    <m/>
    <m/>
    <m/>
    <m/>
    <n v="0"/>
  </r>
  <r>
    <s v="Vicepresidencia de Asuntos Corporativos"/>
    <s v="Gerencia de Comunicaciones"/>
    <x v="13"/>
    <s v="Las Bambas"/>
    <n v="2535"/>
    <n v="2535"/>
    <n v="14"/>
    <n v="14"/>
    <m/>
    <m/>
    <m/>
    <m/>
    <m/>
    <m/>
    <m/>
    <m/>
    <m/>
    <m/>
    <m/>
    <n v="0"/>
  </r>
  <r>
    <s v="Vicepresidencia de Asuntos Corporativos"/>
    <s v="Gerencia de Comunicaciones"/>
    <x v="13"/>
    <s v="SSEE"/>
    <n v="0"/>
    <n v="0"/>
    <n v="0"/>
    <n v="0"/>
    <m/>
    <m/>
    <m/>
    <m/>
    <m/>
    <m/>
    <m/>
    <m/>
    <m/>
    <m/>
    <m/>
    <n v="0"/>
  </r>
  <r>
    <s v="Vicepresidencia de Abastecimiento"/>
    <s v="Gerencia de Contrataciones"/>
    <x v="13"/>
    <s v="Las Bambas"/>
    <n v="2331"/>
    <n v="2331"/>
    <n v="14"/>
    <n v="14"/>
    <m/>
    <m/>
    <m/>
    <m/>
    <m/>
    <m/>
    <m/>
    <m/>
    <m/>
    <m/>
    <m/>
    <n v="0"/>
  </r>
  <r>
    <s v="Vicepresidencia de Abastecimiento"/>
    <s v="Gerencia de Contrataciones"/>
    <x v="13"/>
    <s v="SSEE"/>
    <n v="672"/>
    <n v="672"/>
    <n v="4"/>
    <n v="4"/>
    <m/>
    <m/>
    <m/>
    <m/>
    <m/>
    <m/>
    <m/>
    <m/>
    <m/>
    <m/>
    <m/>
    <n v="0"/>
  </r>
  <r>
    <s v="Vicepresidencia de Desarrollo"/>
    <s v="Gerencia de Desarrollo de Recursos"/>
    <x v="13"/>
    <s v="Las Bambas"/>
    <n v="5803.75"/>
    <n v="5803.75"/>
    <n v="36"/>
    <n v="36"/>
    <m/>
    <m/>
    <m/>
    <m/>
    <m/>
    <m/>
    <m/>
    <m/>
    <m/>
    <m/>
    <m/>
    <n v="0"/>
  </r>
  <r>
    <s v="Vicepresidencia de Desarrollo"/>
    <s v="Gerencia de Desarrollo de Recursos"/>
    <x v="13"/>
    <s v="SSEE"/>
    <n v="48364"/>
    <n v="48364"/>
    <n v="273"/>
    <n v="273"/>
    <m/>
    <m/>
    <m/>
    <m/>
    <m/>
    <m/>
    <m/>
    <m/>
    <m/>
    <m/>
    <m/>
    <n v="0"/>
  </r>
  <r>
    <s v="Vicepresidencia de Relaciones Comunitarias"/>
    <s v="Gerencia de Desarrollo Social"/>
    <x v="13"/>
    <s v="Las Bambas"/>
    <n v="2259"/>
    <n v="2259"/>
    <n v="13"/>
    <n v="13"/>
    <m/>
    <m/>
    <m/>
    <m/>
    <m/>
    <m/>
    <m/>
    <m/>
    <m/>
    <m/>
    <m/>
    <n v="0"/>
  </r>
  <r>
    <s v="Vicepresidencia de Relaciones Comunitarias"/>
    <s v="Gerencia de Desarrollo Social"/>
    <x v="13"/>
    <s v="SSEE"/>
    <n v="0"/>
    <n v="0"/>
    <n v="0"/>
    <n v="0"/>
    <m/>
    <m/>
    <m/>
    <m/>
    <m/>
    <m/>
    <m/>
    <m/>
    <m/>
    <m/>
    <m/>
    <n v="0"/>
  </r>
  <r>
    <s v="Vicepresidencia de Recursos Humanos"/>
    <s v="Gerencia de Desarrollo y Capacitación"/>
    <x v="13"/>
    <s v="Las Bambas"/>
    <n v="1933.5"/>
    <n v="1933.5"/>
    <n v="13"/>
    <n v="13"/>
    <m/>
    <m/>
    <m/>
    <m/>
    <m/>
    <m/>
    <m/>
    <m/>
    <m/>
    <m/>
    <m/>
    <n v="0"/>
  </r>
  <r>
    <s v="Vicepresidencia de Recursos Humanos"/>
    <s v="Gerencia de Desarrollo y Capacitación"/>
    <x v="13"/>
    <s v="SSEE"/>
    <n v="0"/>
    <n v="0"/>
    <n v="0"/>
    <n v="0"/>
    <m/>
    <m/>
    <m/>
    <m/>
    <m/>
    <m/>
    <m/>
    <m/>
    <m/>
    <m/>
    <m/>
    <n v="0"/>
  </r>
  <r>
    <s v="Vicepresidencia de Proyectos"/>
    <s v="Gerencia de Estudios"/>
    <x v="13"/>
    <s v="Las Bambas"/>
    <n v="1545"/>
    <n v="1545"/>
    <n v="9"/>
    <n v="9"/>
    <m/>
    <m/>
    <m/>
    <m/>
    <m/>
    <m/>
    <m/>
    <m/>
    <m/>
    <m/>
    <m/>
    <n v="0"/>
  </r>
  <r>
    <s v="Vicepresidencia de Proyectos"/>
    <s v="Gerencia de Estudios"/>
    <x v="13"/>
    <s v="SSEE"/>
    <n v="0"/>
    <n v="0"/>
    <n v="0"/>
    <n v="0"/>
    <m/>
    <m/>
    <m/>
    <m/>
    <m/>
    <m/>
    <m/>
    <m/>
    <m/>
    <m/>
    <m/>
    <n v="0"/>
  </r>
  <r>
    <s v="Vicepresidencia Comercial"/>
    <s v="Gerencia de Finanzas"/>
    <x v="13"/>
    <s v="Las Bambas"/>
    <n v="1198.5"/>
    <n v="1198.5"/>
    <n v="8"/>
    <n v="8"/>
    <m/>
    <m/>
    <m/>
    <m/>
    <m/>
    <m/>
    <m/>
    <m/>
    <m/>
    <m/>
    <m/>
    <n v="0"/>
  </r>
  <r>
    <s v="Vicepresidencia Comercial"/>
    <s v="Gerencia de Finanzas"/>
    <x v="13"/>
    <s v="SSEE"/>
    <n v="0"/>
    <n v="0"/>
    <n v="0"/>
    <n v="0"/>
    <m/>
    <m/>
    <m/>
    <m/>
    <m/>
    <m/>
    <m/>
    <m/>
    <m/>
    <m/>
    <m/>
    <n v="0"/>
  </r>
  <r>
    <s v="Vicepresidencia Comercial"/>
    <s v="Gerencia de Impuestos"/>
    <x v="13"/>
    <s v="Las Bambas"/>
    <n v="747"/>
    <n v="747"/>
    <n v="5"/>
    <n v="5"/>
    <m/>
    <m/>
    <m/>
    <m/>
    <m/>
    <m/>
    <m/>
    <m/>
    <m/>
    <m/>
    <m/>
    <n v="0"/>
  </r>
  <r>
    <s v="Vicepresidencia Comercial"/>
    <s v="Gerencia de Impuestos"/>
    <x v="13"/>
    <s v="SSEE"/>
    <n v="0"/>
    <n v="0"/>
    <n v="0"/>
    <n v="0"/>
    <m/>
    <m/>
    <m/>
    <m/>
    <m/>
    <m/>
    <m/>
    <m/>
    <m/>
    <m/>
    <m/>
    <n v="0"/>
  </r>
  <r>
    <s v="Vicepresidencia de Desarrollo"/>
    <s v="Gerencia de Ingenieria"/>
    <x v="13"/>
    <s v="Las Bambas"/>
    <n v="199.5"/>
    <n v="199.5"/>
    <n v="1"/>
    <n v="1"/>
    <m/>
    <m/>
    <m/>
    <m/>
    <m/>
    <m/>
    <m/>
    <m/>
    <m/>
    <m/>
    <m/>
    <n v="0"/>
  </r>
  <r>
    <s v="Vicepresidencia de Desarrollo"/>
    <s v="Gerencia de Ingenieria"/>
    <x v="13"/>
    <s v="SSEE"/>
    <n v="83946"/>
    <n v="24934.6"/>
    <n v="421"/>
    <n v="133"/>
    <m/>
    <m/>
    <m/>
    <m/>
    <m/>
    <m/>
    <m/>
    <m/>
    <m/>
    <m/>
    <m/>
    <n v="0"/>
  </r>
  <r>
    <s v="Gerencia de Logística y Servicios de Sitio"/>
    <s v="Gerencia de Logística y Servicios de Sitio"/>
    <x v="13"/>
    <s v="Las Bambas"/>
    <n v="12400.75"/>
    <n v="12400.75"/>
    <n v="74"/>
    <n v="74"/>
    <m/>
    <m/>
    <m/>
    <m/>
    <m/>
    <m/>
    <m/>
    <m/>
    <m/>
    <m/>
    <m/>
    <n v="0"/>
  </r>
  <r>
    <s v="Gerencia de Logística y Servicios de Sitio"/>
    <s v="Gerencia de Logística y Servicios de Sitio"/>
    <x v="13"/>
    <s v="SSEE"/>
    <n v="433531.5"/>
    <n v="124456.35"/>
    <n v="2371"/>
    <n v="2332"/>
    <m/>
    <m/>
    <m/>
    <m/>
    <m/>
    <m/>
    <m/>
    <m/>
    <m/>
    <m/>
    <m/>
    <n v="0"/>
  </r>
  <r>
    <s v="Vicepresidencia de Operaciones"/>
    <s v="Gerencia de Mantenimiento"/>
    <x v="13"/>
    <s v="Las Bambas"/>
    <n v="18913.75"/>
    <n v="18913.75"/>
    <n v="127"/>
    <n v="127"/>
    <m/>
    <m/>
    <m/>
    <m/>
    <m/>
    <n v="1"/>
    <m/>
    <m/>
    <m/>
    <m/>
    <m/>
    <n v="0"/>
  </r>
  <r>
    <s v="Vicepresidencia de Operaciones"/>
    <s v="Gerencia de Mantenimiento"/>
    <x v="13"/>
    <s v="SSEE"/>
    <n v="178905"/>
    <n v="178905"/>
    <n v="1008"/>
    <n v="1008"/>
    <m/>
    <m/>
    <m/>
    <m/>
    <m/>
    <m/>
    <m/>
    <m/>
    <m/>
    <m/>
    <m/>
    <n v="0"/>
  </r>
  <r>
    <s v="Vicepresidencia de Operaciones"/>
    <s v="Gerencia de Mantenimiento"/>
    <x v="13"/>
    <s v="Las Bambas"/>
    <n v="27337"/>
    <n v="27337"/>
    <n v="185"/>
    <n v="185"/>
    <m/>
    <m/>
    <m/>
    <n v="1"/>
    <m/>
    <n v="0"/>
    <m/>
    <m/>
    <m/>
    <m/>
    <m/>
    <n v="1"/>
  </r>
  <r>
    <s v="Vicepresidencia de Operaciones"/>
    <s v="Gerencia de Mantenimiento"/>
    <x v="13"/>
    <s v="SSEE"/>
    <n v="76316.5"/>
    <n v="76316.5"/>
    <n v="769"/>
    <n v="769"/>
    <m/>
    <m/>
    <m/>
    <m/>
    <n v="1"/>
    <n v="0"/>
    <m/>
    <m/>
    <m/>
    <m/>
    <m/>
    <n v="0"/>
  </r>
  <r>
    <s v="Vicepresidencia de SHE"/>
    <s v="Gerencia de Medio Ambiente"/>
    <x v="13"/>
    <s v="Las Bambas"/>
    <n v="2415"/>
    <n v="2415"/>
    <n v="15"/>
    <n v="15"/>
    <m/>
    <m/>
    <m/>
    <m/>
    <m/>
    <m/>
    <m/>
    <m/>
    <m/>
    <m/>
    <m/>
    <n v="0"/>
  </r>
  <r>
    <s v="Vicepresidencia de SHE"/>
    <s v="Gerencia de Medio Ambiente"/>
    <x v="13"/>
    <s v="SSEE"/>
    <n v="12128"/>
    <n v="12128"/>
    <n v="83"/>
    <n v="83"/>
    <m/>
    <m/>
    <m/>
    <m/>
    <m/>
    <m/>
    <m/>
    <m/>
    <m/>
    <m/>
    <m/>
    <n v="0"/>
  </r>
  <r>
    <s v="Vicepresidencia de Operaciones"/>
    <s v="Gerencia de Operaciones Mina"/>
    <x v="13"/>
    <s v="Las Bambas"/>
    <n v="114388"/>
    <n v="114388"/>
    <n v="745"/>
    <n v="745"/>
    <m/>
    <m/>
    <m/>
    <m/>
    <m/>
    <n v="4"/>
    <n v="1"/>
    <m/>
    <m/>
    <m/>
    <m/>
    <n v="0"/>
  </r>
  <r>
    <s v="Vicepresidencia de Operaciones"/>
    <s v="Gerencia de Operaciones Mina"/>
    <x v="13"/>
    <s v="SSEE"/>
    <n v="59905"/>
    <n v="59905"/>
    <n v="306"/>
    <n v="306"/>
    <m/>
    <m/>
    <m/>
    <m/>
    <m/>
    <n v="1"/>
    <m/>
    <m/>
    <m/>
    <m/>
    <m/>
    <n v="0"/>
  </r>
  <r>
    <s v="Vicepresidencia de Desarrollo"/>
    <s v="Gerencia de Permisos Ambientales"/>
    <x v="13"/>
    <s v="Las Bambas"/>
    <n v="1146"/>
    <n v="1146"/>
    <n v="7"/>
    <n v="7"/>
    <m/>
    <m/>
    <m/>
    <m/>
    <m/>
    <m/>
    <m/>
    <m/>
    <m/>
    <m/>
    <m/>
    <n v="0"/>
  </r>
  <r>
    <s v="Vicepresidencia de Desarrollo"/>
    <s v="Gerencia de Permisos Ambientales"/>
    <x v="13"/>
    <s v="SSEE"/>
    <n v="160"/>
    <n v="160"/>
    <n v="4"/>
    <n v="4"/>
    <m/>
    <m/>
    <m/>
    <m/>
    <m/>
    <m/>
    <m/>
    <m/>
    <m/>
    <m/>
    <m/>
    <n v="0"/>
  </r>
  <r>
    <s v="Vicepresidencia de Abastecimiento"/>
    <s v="Gerencia de Planeamiento, Inventario. y Almacenes"/>
    <x v="13"/>
    <s v="Las Bambas"/>
    <n v="3016.5"/>
    <n v="3016.5"/>
    <n v="21"/>
    <n v="21"/>
    <m/>
    <m/>
    <m/>
    <m/>
    <m/>
    <m/>
    <m/>
    <m/>
    <m/>
    <m/>
    <m/>
    <n v="0"/>
  </r>
  <r>
    <s v="Vicepresidencia de Abastecimiento"/>
    <s v="Gerencia de Planeamiento, Inventario. y Almacenes"/>
    <x v="13"/>
    <s v="SSEE"/>
    <n v="0"/>
    <n v="0"/>
    <n v="0"/>
    <n v="0"/>
    <m/>
    <m/>
    <m/>
    <m/>
    <m/>
    <m/>
    <m/>
    <m/>
    <m/>
    <m/>
    <m/>
    <n v="0"/>
  </r>
  <r>
    <s v="Vicepresidencia de Operaciones"/>
    <s v="Gerencia de Planta Concentradora"/>
    <x v="13"/>
    <s v="Las Bambas"/>
    <n v="34619.5"/>
    <n v="34619.5"/>
    <n v="235"/>
    <n v="235"/>
    <m/>
    <m/>
    <m/>
    <m/>
    <m/>
    <n v="1"/>
    <m/>
    <m/>
    <m/>
    <m/>
    <m/>
    <n v="0"/>
  </r>
  <r>
    <s v="Vicepresidencia de Operaciones"/>
    <s v="Gerencia de Planta Concentradora"/>
    <x v="13"/>
    <s v="SSEE"/>
    <n v="16457"/>
    <n v="16457"/>
    <n v="116"/>
    <n v="116"/>
    <m/>
    <m/>
    <m/>
    <m/>
    <m/>
    <m/>
    <m/>
    <m/>
    <m/>
    <m/>
    <m/>
    <n v="0"/>
  </r>
  <r>
    <s v="Vicepresidencia de Abastecimiento"/>
    <s v="Gerencia de Procura - Proyectos"/>
    <x v="13"/>
    <s v="Las Bambas"/>
    <n v="360"/>
    <n v="360"/>
    <n v="2"/>
    <n v="2"/>
    <m/>
    <m/>
    <m/>
    <m/>
    <m/>
    <m/>
    <m/>
    <m/>
    <m/>
    <m/>
    <m/>
    <n v="0"/>
  </r>
  <r>
    <s v="Vicepresidencia de Abastecimiento"/>
    <s v="Gerencia de Procura - Proyectos"/>
    <x v="13"/>
    <s v="SSEE"/>
    <n v="0"/>
    <n v="0"/>
    <n v="0"/>
    <n v="0"/>
    <m/>
    <m/>
    <m/>
    <m/>
    <m/>
    <m/>
    <m/>
    <m/>
    <m/>
    <m/>
    <m/>
    <n v="0"/>
  </r>
  <r>
    <s v="Gerencia de Protección Interna"/>
    <s v="Gerencia de Protección Interna"/>
    <x v="13"/>
    <s v="Las Bambas"/>
    <n v="1123.5"/>
    <n v="1123.5"/>
    <n v="6"/>
    <n v="6"/>
    <m/>
    <m/>
    <m/>
    <m/>
    <m/>
    <m/>
    <m/>
    <m/>
    <m/>
    <m/>
    <m/>
    <n v="0"/>
  </r>
  <r>
    <s v="Gerencia de Protección Interna"/>
    <s v="Gerencia de Protección Interna"/>
    <x v="13"/>
    <s v="SSEE"/>
    <n v="28868"/>
    <n v="28868"/>
    <n v="138"/>
    <n v="138"/>
    <m/>
    <m/>
    <m/>
    <m/>
    <m/>
    <m/>
    <m/>
    <m/>
    <m/>
    <m/>
    <m/>
    <n v="0"/>
  </r>
  <r>
    <s v="Vicepresidencia de Recursos Humanos"/>
    <s v="Gerencia de Recursos Humanos"/>
    <x v="13"/>
    <s v="Las Bambas"/>
    <n v="2856"/>
    <n v="2856"/>
    <n v="15"/>
    <n v="15"/>
    <m/>
    <m/>
    <m/>
    <m/>
    <m/>
    <m/>
    <m/>
    <m/>
    <m/>
    <m/>
    <m/>
    <n v="0"/>
  </r>
  <r>
    <s v="Vicepresidencia de Recursos Humanos"/>
    <s v="Gerencia de Recursos Humanos"/>
    <x v="13"/>
    <s v="SSEE"/>
    <n v="1596"/>
    <n v="1596"/>
    <n v="11"/>
    <n v="11"/>
    <m/>
    <m/>
    <m/>
    <m/>
    <m/>
    <m/>
    <m/>
    <m/>
    <m/>
    <m/>
    <m/>
    <n v="0"/>
  </r>
  <r>
    <s v="Vicepresidencia de Relaciones Comunitarias"/>
    <s v="Gerencia de Relaciones Comunitarias"/>
    <x v="13"/>
    <s v="Las Bambas"/>
    <n v="13674"/>
    <n v="13674"/>
    <n v="102"/>
    <n v="102"/>
    <m/>
    <m/>
    <m/>
    <m/>
    <m/>
    <m/>
    <m/>
    <m/>
    <m/>
    <m/>
    <m/>
    <n v="0"/>
  </r>
  <r>
    <s v="Vicepresidencia de Relaciones Comunitarias"/>
    <s v="Gerencia de Relaciones Comunitarias"/>
    <x v="13"/>
    <s v="SSEE"/>
    <n v="0"/>
    <n v="0"/>
    <n v="0"/>
    <n v="0"/>
    <m/>
    <m/>
    <m/>
    <m/>
    <m/>
    <m/>
    <m/>
    <m/>
    <m/>
    <m/>
    <m/>
    <n v="0"/>
  </r>
  <r>
    <s v="Vicepresidencia de SHE"/>
    <s v="Gerencia de Seguridad y Salud"/>
    <x v="13"/>
    <s v="Las Bambas"/>
    <n v="5208"/>
    <n v="5208"/>
    <n v="32"/>
    <n v="32"/>
    <m/>
    <m/>
    <m/>
    <m/>
    <m/>
    <m/>
    <m/>
    <m/>
    <m/>
    <m/>
    <m/>
    <n v="0"/>
  </r>
  <r>
    <s v="Vicepresidencia de SHE"/>
    <s v="Gerencia de Seguridad y Salud"/>
    <x v="13"/>
    <s v="SSEE"/>
    <n v="9672"/>
    <n v="9672"/>
    <n v="56"/>
    <n v="56"/>
    <m/>
    <m/>
    <m/>
    <m/>
    <m/>
    <m/>
    <m/>
    <m/>
    <m/>
    <m/>
    <m/>
    <n v="0"/>
  </r>
  <r>
    <s v="Vicepresidencia de Desarrollo"/>
    <s v="Gerencia de Servicios a Proyectos"/>
    <x v="13"/>
    <s v="Las Bambas"/>
    <n v="4618.5"/>
    <n v="4618.5"/>
    <n v="27"/>
    <n v="27"/>
    <m/>
    <m/>
    <m/>
    <m/>
    <m/>
    <m/>
    <m/>
    <m/>
    <m/>
    <m/>
    <m/>
    <n v="0"/>
  </r>
  <r>
    <s v="Vicepresidencia de Desarrollo"/>
    <s v="Gerencia de Servicios a Proyectos"/>
    <x v="13"/>
    <s v="SSEE"/>
    <n v="0"/>
    <n v="0"/>
    <n v="0"/>
    <n v="0"/>
    <m/>
    <m/>
    <m/>
    <m/>
    <m/>
    <m/>
    <m/>
    <m/>
    <m/>
    <m/>
    <m/>
    <n v="0"/>
  </r>
  <r>
    <s v="Vicepresidencia de Operaciones"/>
    <s v="Gerencia de Servicios Técnicos"/>
    <x v="13"/>
    <s v="Las Bambas"/>
    <n v="14395.5"/>
    <n v="14395.5"/>
    <n v="88"/>
    <n v="88"/>
    <m/>
    <m/>
    <m/>
    <m/>
    <m/>
    <m/>
    <m/>
    <m/>
    <m/>
    <m/>
    <m/>
    <n v="0"/>
  </r>
  <r>
    <s v="Vicepresidencia de Operaciones"/>
    <s v="Gerencia de Servicios Técnicos"/>
    <x v="13"/>
    <s v="SSEE"/>
    <n v="48798"/>
    <n v="48798"/>
    <n v="254"/>
    <n v="254"/>
    <m/>
    <m/>
    <m/>
    <m/>
    <m/>
    <m/>
    <m/>
    <m/>
    <m/>
    <m/>
    <m/>
    <n v="0"/>
  </r>
  <r>
    <s v="Vicepresidencia de Desarrollo"/>
    <s v="Gerencia Regional de Servicios Técnicos"/>
    <x v="13"/>
    <s v="Las Bambas"/>
    <n v="1377"/>
    <n v="1377"/>
    <n v="9"/>
    <n v="9"/>
    <m/>
    <m/>
    <m/>
    <m/>
    <m/>
    <m/>
    <m/>
    <m/>
    <m/>
    <m/>
    <m/>
    <n v="0"/>
  </r>
  <r>
    <s v="Vicepresidencia de Desarrollo"/>
    <s v="Gerencia Regional de Servicios Técnicos"/>
    <x v="13"/>
    <s v="SSEE"/>
    <n v="0"/>
    <n v="0"/>
    <n v="0"/>
    <n v="0"/>
    <m/>
    <m/>
    <m/>
    <m/>
    <m/>
    <m/>
    <m/>
    <m/>
    <m/>
    <m/>
    <m/>
    <n v="0"/>
  </r>
  <r>
    <s v="Global Business Services &amp; Technology"/>
    <s v="Global Business Services"/>
    <x v="13"/>
    <s v="Las Bambas"/>
    <n v="3375"/>
    <n v="3375"/>
    <n v="21"/>
    <n v="21"/>
    <m/>
    <m/>
    <m/>
    <m/>
    <m/>
    <m/>
    <m/>
    <m/>
    <m/>
    <m/>
    <m/>
    <n v="0"/>
  </r>
  <r>
    <s v="Global Business Services &amp; Technology"/>
    <s v="Global Business Services"/>
    <x v="13"/>
    <s v="SSEE"/>
    <n v="190"/>
    <n v="190"/>
    <n v="1"/>
    <n v="1"/>
    <m/>
    <m/>
    <m/>
    <m/>
    <m/>
    <m/>
    <m/>
    <m/>
    <m/>
    <m/>
    <m/>
    <n v="0"/>
  </r>
  <r>
    <s v="Group Explorations Management"/>
    <s v="Group Explorations Management"/>
    <x v="13"/>
    <s v="Las Bambas"/>
    <n v="726"/>
    <n v="726"/>
    <n v="4"/>
    <n v="4"/>
    <m/>
    <m/>
    <m/>
    <m/>
    <m/>
    <m/>
    <m/>
    <m/>
    <m/>
    <m/>
    <m/>
    <n v="0"/>
  </r>
  <r>
    <s v="Group Explorations Management"/>
    <s v="Group Explorations Management"/>
    <x v="13"/>
    <s v="SSEE"/>
    <n v="0"/>
    <n v="0"/>
    <n v="0"/>
    <n v="0"/>
    <m/>
    <m/>
    <m/>
    <m/>
    <m/>
    <m/>
    <m/>
    <m/>
    <m/>
    <m/>
    <m/>
    <n v="0"/>
  </r>
  <r>
    <s v="Presidencia las Bambas"/>
    <s v="Presidencia las Bambas"/>
    <x v="13"/>
    <s v="Las Bambas"/>
    <n v="915"/>
    <n v="915"/>
    <n v="6"/>
    <n v="6"/>
    <m/>
    <m/>
    <m/>
    <m/>
    <m/>
    <m/>
    <m/>
    <m/>
    <m/>
    <m/>
    <m/>
    <n v="0"/>
  </r>
  <r>
    <s v="Presidencia las Bambas"/>
    <s v="Presidencia las Bambas"/>
    <x v="13"/>
    <s v="SSEE"/>
    <n v="0"/>
    <n v="0"/>
    <n v="0"/>
    <n v="0"/>
    <m/>
    <m/>
    <m/>
    <m/>
    <m/>
    <m/>
    <m/>
    <m/>
    <m/>
    <m/>
    <m/>
    <n v="0"/>
  </r>
  <r>
    <s v="Global Business Services &amp; Technology"/>
    <s v="Technology"/>
    <x v="13"/>
    <s v="Las Bambas"/>
    <n v="3745.5"/>
    <n v="3745.5"/>
    <n v="22"/>
    <n v="22"/>
    <m/>
    <m/>
    <m/>
    <m/>
    <m/>
    <m/>
    <m/>
    <m/>
    <m/>
    <m/>
    <m/>
    <n v="0"/>
  </r>
  <r>
    <s v="Global Business Services &amp; Technology"/>
    <s v="Technology"/>
    <x v="13"/>
    <s v="SSEE"/>
    <n v="11022.5"/>
    <n v="11022.5"/>
    <n v="57"/>
    <n v="57"/>
    <m/>
    <m/>
    <m/>
    <m/>
    <m/>
    <m/>
    <m/>
    <m/>
    <m/>
    <m/>
    <m/>
    <n v="0"/>
  </r>
  <r>
    <s v="Vicepresidencia Comercial"/>
    <s v="Vicepresidencia Comercial"/>
    <x v="13"/>
    <s v="Las Bambas"/>
    <n v="1326"/>
    <n v="1326"/>
    <n v="9"/>
    <n v="9"/>
    <m/>
    <m/>
    <m/>
    <m/>
    <m/>
    <m/>
    <m/>
    <m/>
    <m/>
    <m/>
    <m/>
    <n v="0"/>
  </r>
  <r>
    <s v="Vicepresidencia Comercial"/>
    <s v="Vicepresidencia Comercial"/>
    <x v="13"/>
    <s v="SSEE"/>
    <n v="0"/>
    <n v="0"/>
    <n v="0"/>
    <n v="0"/>
    <m/>
    <m/>
    <m/>
    <m/>
    <m/>
    <m/>
    <m/>
    <m/>
    <m/>
    <m/>
    <m/>
    <n v="0"/>
  </r>
  <r>
    <s v="Vicepresidencia de Abastecimiento"/>
    <s v="Vicepresidencia de Abastecimiento"/>
    <x v="13"/>
    <s v="Las Bambas"/>
    <n v="450"/>
    <n v="450"/>
    <n v="3"/>
    <n v="3"/>
    <m/>
    <m/>
    <m/>
    <m/>
    <m/>
    <m/>
    <m/>
    <m/>
    <m/>
    <m/>
    <m/>
    <n v="0"/>
  </r>
  <r>
    <s v="Vicepresidencia de Abastecimiento"/>
    <s v="Vicepresidencia de Abastecimiento"/>
    <x v="13"/>
    <s v="SSEE"/>
    <n v="0"/>
    <n v="0"/>
    <n v="0"/>
    <n v="0"/>
    <m/>
    <m/>
    <m/>
    <m/>
    <m/>
    <m/>
    <m/>
    <m/>
    <m/>
    <m/>
    <m/>
    <n v="0"/>
  </r>
  <r>
    <s v="Vicepresidencia de Asuntos Corporativos"/>
    <s v="Vicepresidencia de Asuntos Corporativos"/>
    <x v="13"/>
    <s v="Las Bambas"/>
    <n v="540"/>
    <n v="540"/>
    <n v="3"/>
    <n v="3"/>
    <m/>
    <m/>
    <m/>
    <m/>
    <m/>
    <m/>
    <m/>
    <m/>
    <m/>
    <m/>
    <m/>
    <n v="0"/>
  </r>
  <r>
    <s v="Vicepresidencia de Asuntos Corporativos"/>
    <s v="Vicepresidencia de Asuntos Corporativos"/>
    <x v="13"/>
    <s v="SSEE"/>
    <n v="0"/>
    <n v="0"/>
    <n v="0"/>
    <n v="0"/>
    <m/>
    <m/>
    <m/>
    <m/>
    <m/>
    <m/>
    <m/>
    <m/>
    <m/>
    <m/>
    <m/>
    <n v="0"/>
  </r>
  <r>
    <s v="Vicepresidencia de Asuntos Legales"/>
    <s v="Vicepresidencia de Asuntos Legales"/>
    <x v="13"/>
    <s v="Las Bambas"/>
    <n v="720"/>
    <n v="720"/>
    <n v="4"/>
    <n v="4"/>
    <m/>
    <m/>
    <m/>
    <m/>
    <m/>
    <m/>
    <m/>
    <m/>
    <m/>
    <m/>
    <m/>
    <n v="0"/>
  </r>
  <r>
    <s v="Vicepresidencia de Asuntos Legales"/>
    <s v="Vicepresidencia de Asuntos Legales"/>
    <x v="13"/>
    <s v="SSEE"/>
    <n v="0"/>
    <n v="0"/>
    <n v="0"/>
    <n v="0"/>
    <m/>
    <m/>
    <m/>
    <m/>
    <m/>
    <m/>
    <m/>
    <m/>
    <m/>
    <m/>
    <m/>
    <n v="0"/>
  </r>
  <r>
    <s v="Vicepresidencia de Desarrollo"/>
    <s v="Vicepresidencia de Desarrollo"/>
    <x v="13"/>
    <s v="Las Bambas"/>
    <n v="540"/>
    <n v="540"/>
    <n v="3"/>
    <n v="3"/>
    <m/>
    <m/>
    <m/>
    <m/>
    <m/>
    <m/>
    <m/>
    <m/>
    <m/>
    <m/>
    <m/>
    <n v="0"/>
  </r>
  <r>
    <s v="Vicepresidencia de Desarrollo"/>
    <s v="Vicepresidencia de Desarrollo"/>
    <x v="13"/>
    <s v="SSEE"/>
    <n v="0"/>
    <n v="0"/>
    <n v="0"/>
    <n v="0"/>
    <m/>
    <m/>
    <m/>
    <m/>
    <m/>
    <m/>
    <m/>
    <m/>
    <m/>
    <m/>
    <m/>
    <n v="0"/>
  </r>
  <r>
    <s v="Vicepresidencia de Excelencia Operacional"/>
    <s v="Vicepresidencia de Excelencia Operacional"/>
    <x v="13"/>
    <s v="Las Bambas"/>
    <n v="3100"/>
    <n v="3100"/>
    <n v="19"/>
    <n v="19"/>
    <m/>
    <m/>
    <m/>
    <m/>
    <m/>
    <m/>
    <m/>
    <m/>
    <m/>
    <m/>
    <m/>
    <n v="0"/>
  </r>
  <r>
    <s v="Vicepresidencia de Excelencia Operacional"/>
    <s v="Vicepresidencia de Excelencia Operacional"/>
    <x v="13"/>
    <s v="SSEE"/>
    <n v="0"/>
    <n v="0"/>
    <n v="0"/>
    <n v="0"/>
    <m/>
    <m/>
    <m/>
    <m/>
    <m/>
    <m/>
    <m/>
    <m/>
    <m/>
    <m/>
    <m/>
    <n v="0"/>
  </r>
  <r>
    <s v="Vicepresidencia de Operaciones"/>
    <s v="Vicepresidencia de Operaciones"/>
    <x v="13"/>
    <s v="Las Bambas"/>
    <n v="399"/>
    <n v="399"/>
    <n v="2"/>
    <n v="2"/>
    <m/>
    <m/>
    <m/>
    <m/>
    <m/>
    <m/>
    <m/>
    <m/>
    <m/>
    <m/>
    <m/>
    <n v="0"/>
  </r>
  <r>
    <s v="Vicepresidencia de Operaciones"/>
    <s v="Vicepresidencia de Operaciones"/>
    <x v="13"/>
    <s v="SSEE"/>
    <n v="0"/>
    <n v="0"/>
    <n v="0"/>
    <n v="0"/>
    <m/>
    <m/>
    <m/>
    <m/>
    <m/>
    <m/>
    <m/>
    <m/>
    <m/>
    <m/>
    <m/>
    <n v="0"/>
  </r>
  <r>
    <s v="Vicepresidencia de Proyectos"/>
    <s v="Vicepresidencia de Proyectos"/>
    <x v="13"/>
    <s v="Las Bambas"/>
    <n v="6552"/>
    <n v="6552"/>
    <n v="37"/>
    <n v="37"/>
    <m/>
    <m/>
    <m/>
    <m/>
    <m/>
    <m/>
    <m/>
    <m/>
    <m/>
    <m/>
    <m/>
    <n v="0"/>
  </r>
  <r>
    <s v="Vicepresidencia de Proyectos"/>
    <s v="Vicepresidencia de Proyectos"/>
    <x v="13"/>
    <s v="SSEE"/>
    <n v="328877"/>
    <n v="328877"/>
    <n v="2007"/>
    <n v="2007"/>
    <m/>
    <m/>
    <m/>
    <m/>
    <n v="1"/>
    <n v="2"/>
    <m/>
    <m/>
    <m/>
    <m/>
    <m/>
    <n v="0"/>
  </r>
  <r>
    <s v="Vicepresidencia de Recursos Humanos"/>
    <s v="Vicepresidencia de Recursos Humanos"/>
    <x v="13"/>
    <s v="Las Bambas"/>
    <n v="495"/>
    <n v="495"/>
    <n v="3"/>
    <n v="3"/>
    <m/>
    <m/>
    <m/>
    <m/>
    <m/>
    <m/>
    <m/>
    <m/>
    <m/>
    <m/>
    <m/>
    <n v="0"/>
  </r>
  <r>
    <s v="Vicepresidencia de Recursos Humanos"/>
    <s v="Vicepresidencia de Recursos Humanos"/>
    <x v="13"/>
    <s v="SSEE"/>
    <n v="0"/>
    <n v="0"/>
    <n v="0"/>
    <n v="0"/>
    <m/>
    <m/>
    <m/>
    <m/>
    <m/>
    <m/>
    <m/>
    <m/>
    <m/>
    <m/>
    <m/>
    <n v="0"/>
  </r>
  <r>
    <s v="Vicepresidencia de Relaciones Comunitarias"/>
    <s v="Vicepresidencia de Relaciones Comunitarias"/>
    <x v="13"/>
    <s v="Las Bambas"/>
    <n v="180"/>
    <n v="180"/>
    <n v="1"/>
    <n v="1"/>
    <m/>
    <m/>
    <m/>
    <m/>
    <m/>
    <m/>
    <m/>
    <m/>
    <m/>
    <m/>
    <m/>
    <n v="0"/>
  </r>
  <r>
    <s v="Vicepresidencia de Relaciones Comunitarias"/>
    <s v="Vicepresidencia de Relaciones Comunitarias"/>
    <x v="13"/>
    <s v="SSEE"/>
    <n v="0"/>
    <n v="0"/>
    <n v="0"/>
    <n v="0"/>
    <m/>
    <m/>
    <m/>
    <m/>
    <m/>
    <m/>
    <m/>
    <m/>
    <m/>
    <m/>
    <m/>
    <n v="0"/>
  </r>
  <r>
    <s v="Vicepresidencia de SHE"/>
    <s v="Vicepresidencia de SHE"/>
    <x v="13"/>
    <s v="Las Bambas"/>
    <n v="379.5"/>
    <n v="379.5"/>
    <n v="2"/>
    <n v="2"/>
    <m/>
    <m/>
    <m/>
    <m/>
    <m/>
    <m/>
    <m/>
    <m/>
    <m/>
    <m/>
    <m/>
    <n v="0"/>
  </r>
  <r>
    <s v="Vicepresidencia de SHE"/>
    <s v="Vicepresidencia de SHE"/>
    <x v="13"/>
    <s v="SSEE"/>
    <n v="0"/>
    <n v="0"/>
    <n v="0"/>
    <n v="0"/>
    <m/>
    <m/>
    <m/>
    <m/>
    <m/>
    <m/>
    <m/>
    <m/>
    <m/>
    <m/>
    <m/>
    <n v="0"/>
  </r>
  <r>
    <s v="Vicepresidencia de Relaciones Comunitarias"/>
    <s v="Gerencia de Adquisición de Tierras y Reasentamiento"/>
    <x v="14"/>
    <s v="Las Bambas"/>
    <n v="1659"/>
    <n v="1659"/>
    <n v="9"/>
    <n v="9"/>
    <m/>
    <m/>
    <m/>
    <m/>
    <m/>
    <m/>
    <m/>
    <m/>
    <m/>
    <m/>
    <m/>
    <n v="0"/>
  </r>
  <r>
    <s v="Vicepresidencia de Relaciones Comunitarias"/>
    <s v="Gerencia de Adquisición de Tierras y Reasentamiento"/>
    <x v="14"/>
    <s v="SSEE"/>
    <n v="0"/>
    <n v="0"/>
    <n v="0"/>
    <n v="0"/>
    <m/>
    <m/>
    <m/>
    <m/>
    <m/>
    <m/>
    <m/>
    <m/>
    <m/>
    <m/>
    <m/>
    <n v="0"/>
  </r>
  <r>
    <s v="Vicepresidencia de Asuntos Legales"/>
    <s v="Gerencia de Asuntos Legales Mineros"/>
    <x v="14"/>
    <s v="Las Bambas"/>
    <n v="810"/>
    <n v="810"/>
    <n v="4"/>
    <n v="4"/>
    <m/>
    <m/>
    <m/>
    <m/>
    <m/>
    <m/>
    <m/>
    <m/>
    <m/>
    <m/>
    <m/>
    <n v="0"/>
  </r>
  <r>
    <s v="Vicepresidencia de Asuntos Legales"/>
    <s v="Gerencia de Asuntos Legales Mineros"/>
    <x v="14"/>
    <s v="SSEE"/>
    <n v="0"/>
    <n v="0"/>
    <n v="0"/>
    <n v="0"/>
    <m/>
    <m/>
    <m/>
    <m/>
    <m/>
    <m/>
    <m/>
    <m/>
    <m/>
    <m/>
    <m/>
    <n v="0"/>
  </r>
  <r>
    <s v="Vicepresidencia de Asuntos Corporativos"/>
    <s v="Gerencia de Asuntos Publicos"/>
    <x v="14"/>
    <s v="Las Bambas"/>
    <n v="378"/>
    <n v="378"/>
    <n v="2"/>
    <n v="2"/>
    <m/>
    <m/>
    <m/>
    <m/>
    <m/>
    <m/>
    <m/>
    <m/>
    <m/>
    <m/>
    <m/>
    <n v="0"/>
  </r>
  <r>
    <s v="Vicepresidencia de Asuntos Corporativos"/>
    <s v="Gerencia de Asuntos Publicos"/>
    <x v="14"/>
    <s v="SSEE"/>
    <n v="0"/>
    <n v="0"/>
    <n v="0"/>
    <n v="0"/>
    <m/>
    <m/>
    <m/>
    <m/>
    <m/>
    <m/>
    <m/>
    <m/>
    <m/>
    <m/>
    <m/>
    <n v="0"/>
  </r>
  <r>
    <s v="Vicepresidencia de Asuntos Corporativos"/>
    <s v="Gerencia de Asuntos Publicos Regionales"/>
    <x v="14"/>
    <s v="Las Bambas"/>
    <n v="1155"/>
    <n v="1155"/>
    <n v="6"/>
    <n v="6"/>
    <m/>
    <m/>
    <m/>
    <m/>
    <m/>
    <m/>
    <m/>
    <m/>
    <m/>
    <m/>
    <m/>
    <n v="0"/>
  </r>
  <r>
    <s v="Vicepresidencia de Asuntos Corporativos"/>
    <s v="Gerencia de Asuntos Publicos Regionales"/>
    <x v="14"/>
    <s v="SSEE"/>
    <n v="0"/>
    <n v="0"/>
    <n v="0"/>
    <n v="0"/>
    <m/>
    <m/>
    <m/>
    <m/>
    <m/>
    <m/>
    <m/>
    <m/>
    <m/>
    <m/>
    <m/>
    <n v="0"/>
  </r>
  <r>
    <s v="Vicepresidencia de Desarrollo"/>
    <s v="Gerencia de Challcobamba"/>
    <x v="14"/>
    <s v="Las Bambas"/>
    <n v="1806"/>
    <n v="1806"/>
    <n v="10"/>
    <n v="10"/>
    <m/>
    <m/>
    <m/>
    <m/>
    <m/>
    <m/>
    <m/>
    <m/>
    <m/>
    <m/>
    <m/>
    <n v="0"/>
  </r>
  <r>
    <s v="Vicepresidencia de Desarrollo"/>
    <s v="Gerencia de Challcobamba"/>
    <x v="14"/>
    <s v="SSEE"/>
    <n v="0"/>
    <n v="0"/>
    <n v="0"/>
    <n v="0"/>
    <m/>
    <m/>
    <m/>
    <m/>
    <m/>
    <m/>
    <m/>
    <m/>
    <m/>
    <m/>
    <m/>
    <n v="0"/>
  </r>
  <r>
    <s v="Vicepresidencia de Asuntos Corporativos"/>
    <s v="Gerencia de Comunicaciones"/>
    <x v="14"/>
    <s v="Las Bambas"/>
    <n v="2656.5"/>
    <n v="2656.5"/>
    <n v="14"/>
    <n v="14"/>
    <m/>
    <m/>
    <m/>
    <m/>
    <m/>
    <m/>
    <m/>
    <m/>
    <m/>
    <m/>
    <m/>
    <n v="0"/>
  </r>
  <r>
    <s v="Vicepresidencia de Asuntos Corporativos"/>
    <s v="Gerencia de Comunicaciones"/>
    <x v="14"/>
    <s v="SSEE"/>
    <n v="0"/>
    <n v="0"/>
    <n v="0"/>
    <n v="0"/>
    <m/>
    <m/>
    <m/>
    <m/>
    <m/>
    <m/>
    <m/>
    <m/>
    <m/>
    <m/>
    <m/>
    <n v="0"/>
  </r>
  <r>
    <s v="Vicepresidencia de Abastecimiento"/>
    <s v="Gerencia de Contrataciones"/>
    <x v="14"/>
    <s v="Las Bambas"/>
    <n v="2457"/>
    <n v="2457"/>
    <n v="14"/>
    <n v="14"/>
    <m/>
    <m/>
    <m/>
    <m/>
    <m/>
    <m/>
    <m/>
    <m/>
    <m/>
    <m/>
    <m/>
    <n v="0"/>
  </r>
  <r>
    <s v="Vicepresidencia de Abastecimiento"/>
    <s v="Gerencia de Contrataciones"/>
    <x v="14"/>
    <s v="SSEE"/>
    <n v="0"/>
    <n v="0"/>
    <n v="0"/>
    <n v="0"/>
    <m/>
    <m/>
    <m/>
    <m/>
    <m/>
    <m/>
    <m/>
    <m/>
    <m/>
    <m/>
    <m/>
    <n v="0"/>
  </r>
  <r>
    <s v="Vicepresidencia de Desarrollo"/>
    <s v="Gerencia de Desarrollo de Recursos"/>
    <x v="14"/>
    <s v="Las Bambas"/>
    <n v="5856.5"/>
    <n v="5856.5"/>
    <n v="32"/>
    <n v="32"/>
    <m/>
    <m/>
    <m/>
    <m/>
    <m/>
    <n v="1"/>
    <m/>
    <m/>
    <m/>
    <m/>
    <m/>
    <n v="0"/>
  </r>
  <r>
    <s v="Vicepresidencia de Desarrollo"/>
    <s v="Gerencia de Desarrollo de Recursos"/>
    <x v="14"/>
    <s v="SSEE"/>
    <n v="32988"/>
    <n v="32988"/>
    <n v="183"/>
    <n v="183"/>
    <m/>
    <m/>
    <m/>
    <m/>
    <m/>
    <m/>
    <m/>
    <m/>
    <m/>
    <m/>
    <m/>
    <n v="0"/>
  </r>
  <r>
    <s v="Vicepresidencia de Relaciones Comunitarias"/>
    <s v="Gerencia de Desarrollo Social"/>
    <x v="14"/>
    <s v="Las Bambas"/>
    <n v="0"/>
    <n v="0"/>
    <n v="0"/>
    <n v="0"/>
    <m/>
    <m/>
    <m/>
    <m/>
    <m/>
    <m/>
    <m/>
    <m/>
    <m/>
    <m/>
    <m/>
    <n v="0"/>
  </r>
  <r>
    <s v="Vicepresidencia de Relaciones Comunitarias"/>
    <s v="Gerencia de Desarrollo Social"/>
    <x v="14"/>
    <s v="SSEE"/>
    <n v="0"/>
    <n v="0"/>
    <n v="0"/>
    <n v="0"/>
    <m/>
    <m/>
    <m/>
    <m/>
    <m/>
    <m/>
    <m/>
    <m/>
    <m/>
    <m/>
    <m/>
    <n v="0"/>
  </r>
  <r>
    <s v="Vicepresidencia de Recursos Humanos"/>
    <s v="Gerencia de Desarrollo y Capacitación"/>
    <x v="14"/>
    <s v="Las Bambas"/>
    <n v="2514.681818181818"/>
    <n v="2514.681818181818"/>
    <n v="14"/>
    <n v="14"/>
    <m/>
    <m/>
    <m/>
    <m/>
    <m/>
    <m/>
    <m/>
    <m/>
    <m/>
    <m/>
    <m/>
    <n v="0"/>
  </r>
  <r>
    <s v="Vicepresidencia de Recursos Humanos"/>
    <s v="Gerencia de Desarrollo y Capacitación"/>
    <x v="14"/>
    <s v="SSEE"/>
    <n v="0"/>
    <n v="0"/>
    <n v="0"/>
    <n v="0"/>
    <m/>
    <m/>
    <m/>
    <m/>
    <m/>
    <m/>
    <m/>
    <m/>
    <m/>
    <m/>
    <m/>
    <n v="0"/>
  </r>
  <r>
    <s v="Vicepresidencia de Proyectos"/>
    <s v="Gerencia de Estudios"/>
    <x v="14"/>
    <s v="Las Bambas"/>
    <n v="1953"/>
    <n v="1953"/>
    <n v="10"/>
    <n v="10"/>
    <m/>
    <m/>
    <m/>
    <m/>
    <m/>
    <m/>
    <m/>
    <m/>
    <m/>
    <m/>
    <m/>
    <n v="0"/>
  </r>
  <r>
    <s v="Vicepresidencia de Proyectos"/>
    <s v="Gerencia de Estudios"/>
    <x v="14"/>
    <s v="SSEE"/>
    <n v="0"/>
    <n v="0"/>
    <n v="0"/>
    <n v="0"/>
    <m/>
    <m/>
    <m/>
    <m/>
    <m/>
    <m/>
    <m/>
    <m/>
    <m/>
    <m/>
    <m/>
    <n v="0"/>
  </r>
  <r>
    <s v="Vicepresidencia Comercial"/>
    <s v="Gerencia de Finanzas"/>
    <x v="14"/>
    <s v="Las Bambas"/>
    <n v="1458"/>
    <n v="1458"/>
    <n v="8"/>
    <n v="8"/>
    <m/>
    <m/>
    <m/>
    <m/>
    <m/>
    <m/>
    <m/>
    <m/>
    <m/>
    <m/>
    <m/>
    <n v="0"/>
  </r>
  <r>
    <s v="Vicepresidencia Comercial"/>
    <s v="Gerencia de Finanzas"/>
    <x v="14"/>
    <s v="SSEE"/>
    <n v="0"/>
    <n v="0"/>
    <n v="0"/>
    <n v="0"/>
    <m/>
    <m/>
    <m/>
    <m/>
    <m/>
    <m/>
    <m/>
    <m/>
    <m/>
    <m/>
    <m/>
    <n v="0"/>
  </r>
  <r>
    <s v="Vicepresidencia Comercial"/>
    <s v="Gerencia de Impuestos"/>
    <x v="14"/>
    <s v="Las Bambas"/>
    <n v="756"/>
    <n v="756"/>
    <n v="5"/>
    <n v="5"/>
    <m/>
    <m/>
    <m/>
    <m/>
    <m/>
    <m/>
    <m/>
    <m/>
    <m/>
    <m/>
    <m/>
    <n v="0"/>
  </r>
  <r>
    <s v="Vicepresidencia Comercial"/>
    <s v="Gerencia de Impuestos"/>
    <x v="14"/>
    <s v="SSEE"/>
    <n v="0"/>
    <n v="0"/>
    <n v="0"/>
    <n v="0"/>
    <m/>
    <m/>
    <m/>
    <m/>
    <m/>
    <m/>
    <m/>
    <m/>
    <m/>
    <m/>
    <m/>
    <n v="0"/>
  </r>
  <r>
    <s v="Vicepresidencia de Desarrollo"/>
    <s v="Gerencia de Ingenieria"/>
    <x v="14"/>
    <s v="Las Bambas"/>
    <n v="210"/>
    <n v="210"/>
    <n v="1"/>
    <n v="1"/>
    <m/>
    <m/>
    <m/>
    <m/>
    <m/>
    <m/>
    <m/>
    <m/>
    <m/>
    <m/>
    <m/>
    <n v="0"/>
  </r>
  <r>
    <s v="Vicepresidencia de Desarrollo"/>
    <s v="Gerencia de Ingenieria"/>
    <x v="14"/>
    <s v="SSEE"/>
    <n v="84245"/>
    <n v="20225"/>
    <n v="384"/>
    <n v="96"/>
    <m/>
    <m/>
    <m/>
    <m/>
    <m/>
    <m/>
    <m/>
    <m/>
    <m/>
    <m/>
    <m/>
    <n v="0"/>
  </r>
  <r>
    <s v="Gerencia de Logística y Servicios de Sitio"/>
    <s v="Gerencia de Logística y Servicios de Sitio"/>
    <x v="14"/>
    <s v="Las Bambas"/>
    <n v="12397"/>
    <n v="12397"/>
    <n v="70"/>
    <n v="70"/>
    <m/>
    <m/>
    <m/>
    <m/>
    <m/>
    <n v="1"/>
    <m/>
    <m/>
    <m/>
    <m/>
    <m/>
    <n v="0"/>
  </r>
  <r>
    <s v="Gerencia de Logística y Servicios de Sitio"/>
    <s v="Gerencia de Logística y Servicios de Sitio"/>
    <x v="14"/>
    <s v="SSEE"/>
    <n v="412706.48330000002"/>
    <n v="182795"/>
    <n v="2489"/>
    <n v="2311"/>
    <m/>
    <m/>
    <m/>
    <m/>
    <m/>
    <n v="2"/>
    <m/>
    <m/>
    <m/>
    <m/>
    <m/>
    <n v="0"/>
  </r>
  <r>
    <s v="Vicepresidencia de Operaciones"/>
    <s v="Gerencia de Mantenimiento"/>
    <x v="14"/>
    <s v="Las Bambas"/>
    <n v="21071.75"/>
    <n v="21071.75"/>
    <n v="127"/>
    <n v="127"/>
    <m/>
    <m/>
    <m/>
    <m/>
    <m/>
    <m/>
    <m/>
    <m/>
    <m/>
    <m/>
    <m/>
    <n v="0"/>
  </r>
  <r>
    <s v="Vicepresidencia de Operaciones"/>
    <s v="Gerencia de Mantenimiento"/>
    <x v="14"/>
    <s v="SSEE"/>
    <n v="180893"/>
    <n v="180893"/>
    <n v="1039"/>
    <n v="1039"/>
    <m/>
    <m/>
    <m/>
    <m/>
    <m/>
    <n v="1"/>
    <m/>
    <m/>
    <m/>
    <m/>
    <m/>
    <n v="0"/>
  </r>
  <r>
    <s v="Vicepresidencia de Operaciones"/>
    <s v="Gerencia de Mantenimiento"/>
    <x v="14"/>
    <s v="Las Bambas"/>
    <n v="30641.5"/>
    <n v="30641.5"/>
    <n v="184"/>
    <n v="184"/>
    <m/>
    <m/>
    <m/>
    <m/>
    <m/>
    <m/>
    <m/>
    <m/>
    <m/>
    <m/>
    <m/>
    <n v="0"/>
  </r>
  <r>
    <s v="Vicepresidencia de Operaciones"/>
    <s v="Gerencia de Mantenimiento"/>
    <x v="14"/>
    <s v="SSEE"/>
    <n v="52176"/>
    <n v="52176"/>
    <n v="315"/>
    <n v="315"/>
    <m/>
    <m/>
    <m/>
    <m/>
    <m/>
    <n v="1"/>
    <m/>
    <m/>
    <m/>
    <m/>
    <m/>
    <n v="0"/>
  </r>
  <r>
    <s v="Vicepresidencia de SHE"/>
    <s v="Gerencia de Medio Ambiente"/>
    <x v="14"/>
    <s v="Las Bambas"/>
    <n v="2835"/>
    <n v="2835"/>
    <n v="15"/>
    <n v="15"/>
    <m/>
    <m/>
    <m/>
    <m/>
    <m/>
    <m/>
    <m/>
    <m/>
    <m/>
    <m/>
    <m/>
    <n v="0"/>
  </r>
  <r>
    <s v="Vicepresidencia de SHE"/>
    <s v="Gerencia de Medio Ambiente"/>
    <x v="14"/>
    <s v="SSEE"/>
    <n v="1368"/>
    <n v="1368"/>
    <n v="6"/>
    <n v="6"/>
    <m/>
    <m/>
    <m/>
    <m/>
    <m/>
    <m/>
    <m/>
    <m/>
    <m/>
    <m/>
    <m/>
    <n v="0"/>
  </r>
  <r>
    <s v="Vicepresidencia de Operaciones"/>
    <s v="Gerencia de Operaciones Mina"/>
    <x v="14"/>
    <s v="Las Bambas"/>
    <n v="125990.25"/>
    <n v="125990.25"/>
    <n v="743"/>
    <n v="743"/>
    <m/>
    <m/>
    <m/>
    <m/>
    <m/>
    <n v="4"/>
    <m/>
    <m/>
    <m/>
    <m/>
    <m/>
    <n v="0"/>
  </r>
  <r>
    <s v="Vicepresidencia de Operaciones"/>
    <s v="Gerencia de Operaciones Mina"/>
    <x v="14"/>
    <s v="SSEE"/>
    <n v="72381"/>
    <n v="72381"/>
    <n v="374"/>
    <n v="374"/>
    <m/>
    <m/>
    <m/>
    <m/>
    <m/>
    <m/>
    <m/>
    <m/>
    <m/>
    <m/>
    <m/>
    <n v="0"/>
  </r>
  <r>
    <s v="Vicepresidencia de Desarrollo"/>
    <s v="Gerencia de Permisos Ambientales"/>
    <x v="14"/>
    <s v="Las Bambas"/>
    <n v="1354.5"/>
    <n v="1354.5"/>
    <n v="7"/>
    <n v="7"/>
    <m/>
    <m/>
    <m/>
    <m/>
    <m/>
    <m/>
    <m/>
    <m/>
    <m/>
    <m/>
    <m/>
    <n v="0"/>
  </r>
  <r>
    <s v="Vicepresidencia de Desarrollo"/>
    <s v="Gerencia de Permisos Ambientales"/>
    <x v="14"/>
    <s v="SSEE"/>
    <n v="0"/>
    <n v="0"/>
    <n v="0"/>
    <n v="0"/>
    <m/>
    <m/>
    <m/>
    <m/>
    <m/>
    <m/>
    <m/>
    <m/>
    <m/>
    <m/>
    <m/>
    <n v="0"/>
  </r>
  <r>
    <s v="Vicepresidencia de Abastecimiento"/>
    <s v="Gerencia de Planeamiento, Inventario. y Almacenes"/>
    <x v="14"/>
    <s v="Las Bambas"/>
    <n v="4631.75"/>
    <n v="4631.75"/>
    <n v="26"/>
    <n v="26"/>
    <m/>
    <m/>
    <m/>
    <m/>
    <m/>
    <n v="2"/>
    <m/>
    <m/>
    <m/>
    <m/>
    <m/>
    <n v="0"/>
  </r>
  <r>
    <s v="Vicepresidencia de Abastecimiento"/>
    <s v="Gerencia de Planeamiento, Inventario. y Almacenes"/>
    <x v="14"/>
    <s v="SSEE"/>
    <n v="0"/>
    <n v="0"/>
    <n v="0"/>
    <n v="0"/>
    <m/>
    <m/>
    <m/>
    <m/>
    <m/>
    <n v="1"/>
    <m/>
    <m/>
    <m/>
    <m/>
    <m/>
    <n v="0"/>
  </r>
  <r>
    <s v="Vicepresidencia de Operaciones"/>
    <s v="Gerencia de Planta Concentradora"/>
    <x v="14"/>
    <s v="Las Bambas"/>
    <n v="39343.5"/>
    <n v="39343.5"/>
    <n v="235"/>
    <n v="235"/>
    <m/>
    <m/>
    <m/>
    <m/>
    <m/>
    <n v="1"/>
    <m/>
    <m/>
    <m/>
    <m/>
    <m/>
    <n v="0"/>
  </r>
  <r>
    <s v="Vicepresidencia de Operaciones"/>
    <s v="Gerencia de Planta Concentradora"/>
    <x v="14"/>
    <s v="SSEE"/>
    <n v="13089"/>
    <n v="13089"/>
    <n v="98"/>
    <n v="98"/>
    <m/>
    <m/>
    <m/>
    <m/>
    <m/>
    <m/>
    <m/>
    <m/>
    <m/>
    <m/>
    <m/>
    <n v="0"/>
  </r>
  <r>
    <s v="Vicepresidencia de Abastecimiento"/>
    <s v="Gerencia de Procura - Proyectos"/>
    <x v="14"/>
    <s v="Las Bambas"/>
    <n v="378"/>
    <n v="378"/>
    <n v="2"/>
    <n v="2"/>
    <m/>
    <m/>
    <m/>
    <m/>
    <m/>
    <m/>
    <m/>
    <m/>
    <m/>
    <m/>
    <m/>
    <n v="0"/>
  </r>
  <r>
    <s v="Vicepresidencia de Abastecimiento"/>
    <s v="Gerencia de Procura - Proyectos"/>
    <x v="14"/>
    <s v="SSEE"/>
    <n v="0"/>
    <n v="0"/>
    <n v="0"/>
    <n v="0"/>
    <m/>
    <m/>
    <m/>
    <m/>
    <m/>
    <m/>
    <m/>
    <m/>
    <m/>
    <m/>
    <m/>
    <n v="0"/>
  </r>
  <r>
    <s v="Gerencia de Protección Interna"/>
    <s v="Gerencia de Protección Interna"/>
    <x v="14"/>
    <s v="Las Bambas"/>
    <n v="1428"/>
    <n v="1428"/>
    <n v="8"/>
    <n v="8"/>
    <m/>
    <m/>
    <m/>
    <m/>
    <m/>
    <m/>
    <m/>
    <m/>
    <m/>
    <m/>
    <m/>
    <n v="0"/>
  </r>
  <r>
    <s v="Gerencia de Protección Interna"/>
    <s v="Gerencia de Protección Interna"/>
    <x v="14"/>
    <s v="SSEE"/>
    <n v="28868"/>
    <n v="28868"/>
    <n v="138"/>
    <n v="138"/>
    <m/>
    <m/>
    <m/>
    <m/>
    <m/>
    <m/>
    <m/>
    <m/>
    <m/>
    <m/>
    <m/>
    <n v="0"/>
  </r>
  <r>
    <s v="Vicepresidencia de Recursos Humanos"/>
    <s v="Gerencia de Recursos Humanos"/>
    <x v="14"/>
    <s v="Las Bambas"/>
    <n v="2614.5"/>
    <n v="2614.5"/>
    <n v="14"/>
    <n v="14"/>
    <m/>
    <m/>
    <m/>
    <m/>
    <m/>
    <m/>
    <m/>
    <m/>
    <m/>
    <m/>
    <m/>
    <n v="0"/>
  </r>
  <r>
    <s v="Vicepresidencia de Recursos Humanos"/>
    <s v="Gerencia de Recursos Humanos"/>
    <x v="14"/>
    <s v="SSEE"/>
    <n v="682"/>
    <n v="682"/>
    <n v="2"/>
    <n v="2"/>
    <m/>
    <m/>
    <m/>
    <m/>
    <m/>
    <m/>
    <m/>
    <m/>
    <m/>
    <m/>
    <m/>
    <n v="0"/>
  </r>
  <r>
    <s v="Vicepresidencia de Relaciones Comunitarias"/>
    <s v="Gerencia de Relaciones Comunitarias"/>
    <x v="14"/>
    <s v="Las Bambas"/>
    <n v="18369.15625"/>
    <n v="18369.15625"/>
    <n v="95"/>
    <n v="95"/>
    <m/>
    <m/>
    <m/>
    <m/>
    <m/>
    <m/>
    <m/>
    <m/>
    <m/>
    <m/>
    <m/>
    <n v="0"/>
  </r>
  <r>
    <s v="Vicepresidencia de Relaciones Comunitarias"/>
    <s v="Gerencia de Relaciones Comunitarias"/>
    <x v="14"/>
    <s v="SSEE"/>
    <n v="0"/>
    <n v="0"/>
    <n v="0"/>
    <n v="0"/>
    <m/>
    <m/>
    <m/>
    <m/>
    <m/>
    <m/>
    <m/>
    <m/>
    <m/>
    <m/>
    <m/>
    <n v="0"/>
  </r>
  <r>
    <s v="Vicepresidencia de SHE"/>
    <s v="Gerencia de Seguridad y Salud"/>
    <x v="14"/>
    <s v="Las Bambas"/>
    <n v="6268.5"/>
    <n v="6268.5"/>
    <n v="33"/>
    <n v="33"/>
    <m/>
    <m/>
    <m/>
    <m/>
    <m/>
    <m/>
    <m/>
    <m/>
    <m/>
    <m/>
    <m/>
    <n v="0"/>
  </r>
  <r>
    <s v="Vicepresidencia de SHE"/>
    <s v="Gerencia de Seguridad y Salud"/>
    <x v="14"/>
    <s v="SSEE"/>
    <n v="10056"/>
    <n v="10056"/>
    <n v="58"/>
    <n v="58"/>
    <m/>
    <m/>
    <m/>
    <m/>
    <m/>
    <m/>
    <m/>
    <m/>
    <m/>
    <m/>
    <m/>
    <n v="0"/>
  </r>
  <r>
    <s v="Vicepresidencia de Desarrollo"/>
    <s v="Gerencia de Servicios a Proyectos"/>
    <x v="14"/>
    <s v="Las Bambas"/>
    <n v="5409"/>
    <n v="5409"/>
    <n v="27"/>
    <n v="27"/>
    <m/>
    <m/>
    <m/>
    <m/>
    <m/>
    <m/>
    <m/>
    <m/>
    <m/>
    <m/>
    <m/>
    <n v="0"/>
  </r>
  <r>
    <s v="Vicepresidencia de Desarrollo"/>
    <s v="Gerencia de Servicios a Proyectos"/>
    <x v="14"/>
    <s v="SSEE"/>
    <n v="0"/>
    <n v="0"/>
    <n v="0"/>
    <n v="0"/>
    <m/>
    <m/>
    <m/>
    <m/>
    <m/>
    <m/>
    <m/>
    <m/>
    <m/>
    <m/>
    <m/>
    <n v="0"/>
  </r>
  <r>
    <s v="Vicepresidencia de Operaciones"/>
    <s v="Gerencia de Servicios Técnicos"/>
    <x v="14"/>
    <s v="Las Bambas"/>
    <n v="15923"/>
    <n v="15923"/>
    <n v="88"/>
    <n v="88"/>
    <m/>
    <m/>
    <m/>
    <m/>
    <m/>
    <n v="1"/>
    <m/>
    <m/>
    <m/>
    <m/>
    <m/>
    <n v="0"/>
  </r>
  <r>
    <s v="Vicepresidencia de Operaciones"/>
    <s v="Gerencia de Servicios Técnicos"/>
    <x v="14"/>
    <s v="SSEE"/>
    <n v="34102"/>
    <n v="34102"/>
    <n v="179"/>
    <n v="179"/>
    <m/>
    <m/>
    <m/>
    <m/>
    <m/>
    <m/>
    <m/>
    <m/>
    <m/>
    <m/>
    <m/>
    <n v="0"/>
  </r>
  <r>
    <s v="Vicepresidencia de Desarrollo"/>
    <s v="Gerencia Regional de Servicios Técnicos"/>
    <x v="14"/>
    <s v="Las Bambas"/>
    <n v="2421"/>
    <n v="2421"/>
    <n v="15"/>
    <n v="15"/>
    <m/>
    <m/>
    <m/>
    <m/>
    <m/>
    <m/>
    <m/>
    <m/>
    <m/>
    <m/>
    <m/>
    <n v="0"/>
  </r>
  <r>
    <s v="Vicepresidencia de Desarrollo"/>
    <s v="Gerencia Regional de Servicios Técnicos"/>
    <x v="14"/>
    <s v="SSEE"/>
    <n v="0"/>
    <n v="0"/>
    <n v="0"/>
    <n v="0"/>
    <m/>
    <m/>
    <m/>
    <m/>
    <m/>
    <m/>
    <m/>
    <m/>
    <m/>
    <m/>
    <m/>
    <n v="0"/>
  </r>
  <r>
    <s v="Global Business Services &amp; Technology"/>
    <s v="Global Business Services"/>
    <x v="14"/>
    <s v="Las Bambas"/>
    <n v="3987"/>
    <n v="3987"/>
    <n v="24"/>
    <n v="24"/>
    <m/>
    <m/>
    <m/>
    <m/>
    <m/>
    <m/>
    <m/>
    <m/>
    <m/>
    <m/>
    <m/>
    <n v="0"/>
  </r>
  <r>
    <s v="Global Business Services &amp; Technology"/>
    <s v="Global Business Services"/>
    <x v="14"/>
    <s v="SSEE"/>
    <n v="0"/>
    <n v="0"/>
    <n v="0"/>
    <n v="0"/>
    <m/>
    <m/>
    <m/>
    <m/>
    <m/>
    <m/>
    <m/>
    <m/>
    <m/>
    <m/>
    <m/>
    <n v="0"/>
  </r>
  <r>
    <s v="Group Explorations Management"/>
    <s v="Group Explorations Management"/>
    <x v="14"/>
    <s v="Las Bambas"/>
    <n v="661.5"/>
    <n v="661.5"/>
    <n v="3"/>
    <n v="3"/>
    <m/>
    <m/>
    <m/>
    <m/>
    <m/>
    <m/>
    <m/>
    <m/>
    <m/>
    <m/>
    <m/>
    <n v="0"/>
  </r>
  <r>
    <s v="Group Explorations Management"/>
    <s v="Group Explorations Management"/>
    <x v="14"/>
    <s v="SSEE"/>
    <n v="0"/>
    <n v="0"/>
    <n v="0"/>
    <n v="0"/>
    <m/>
    <m/>
    <m/>
    <m/>
    <m/>
    <m/>
    <m/>
    <m/>
    <m/>
    <m/>
    <m/>
    <n v="0"/>
  </r>
  <r>
    <s v="Presidencia las Bambas"/>
    <s v="Presidencia las Bambas"/>
    <x v="14"/>
    <s v="Las Bambas"/>
    <n v="585"/>
    <n v="585"/>
    <n v="6"/>
    <n v="6"/>
    <m/>
    <m/>
    <m/>
    <m/>
    <m/>
    <m/>
    <m/>
    <m/>
    <m/>
    <m/>
    <m/>
    <n v="0"/>
  </r>
  <r>
    <s v="Presidencia las Bambas"/>
    <s v="Presidencia las Bambas"/>
    <x v="14"/>
    <s v="SSEE"/>
    <n v="0"/>
    <n v="0"/>
    <n v="0"/>
    <n v="0"/>
    <m/>
    <m/>
    <m/>
    <m/>
    <m/>
    <m/>
    <m/>
    <m/>
    <m/>
    <m/>
    <m/>
    <n v="0"/>
  </r>
  <r>
    <s v="Global Business Services &amp; Technology"/>
    <s v="Technology"/>
    <x v="14"/>
    <s v="Las Bambas"/>
    <n v="4042.5"/>
    <n v="4042.5"/>
    <n v="22"/>
    <n v="22"/>
    <m/>
    <m/>
    <m/>
    <m/>
    <m/>
    <m/>
    <m/>
    <m/>
    <m/>
    <m/>
    <m/>
    <n v="0"/>
  </r>
  <r>
    <s v="Global Business Services &amp; Technology"/>
    <s v="Technology"/>
    <x v="14"/>
    <s v="SSEE"/>
    <n v="8728"/>
    <n v="8728"/>
    <n v="52"/>
    <n v="52"/>
    <m/>
    <m/>
    <m/>
    <m/>
    <m/>
    <m/>
    <m/>
    <m/>
    <m/>
    <m/>
    <m/>
    <n v="0"/>
  </r>
  <r>
    <s v="Vicepresidencia Comercial"/>
    <s v="Vicepresidencia Comercial"/>
    <x v="14"/>
    <s v="Las Bambas"/>
    <n v="1732.5"/>
    <n v="1732.5"/>
    <n v="9"/>
    <n v="9"/>
    <m/>
    <m/>
    <m/>
    <m/>
    <m/>
    <m/>
    <m/>
    <m/>
    <m/>
    <m/>
    <m/>
    <n v="0"/>
  </r>
  <r>
    <s v="Vicepresidencia Comercial"/>
    <s v="Vicepresidencia Comercial"/>
    <x v="14"/>
    <s v="SSEE"/>
    <n v="0"/>
    <n v="0"/>
    <n v="0"/>
    <n v="0"/>
    <m/>
    <m/>
    <m/>
    <m/>
    <m/>
    <m/>
    <m/>
    <m/>
    <m/>
    <m/>
    <m/>
    <n v="0"/>
  </r>
  <r>
    <s v="Vicepresidencia de Abastecimiento"/>
    <s v="Vicepresidencia de Abastecimiento"/>
    <x v="14"/>
    <s v="Las Bambas"/>
    <n v="567"/>
    <n v="567"/>
    <n v="3"/>
    <n v="3"/>
    <m/>
    <m/>
    <m/>
    <m/>
    <m/>
    <m/>
    <m/>
    <m/>
    <m/>
    <m/>
    <m/>
    <n v="0"/>
  </r>
  <r>
    <s v="Vicepresidencia de Abastecimiento"/>
    <s v="Vicepresidencia de Abastecimiento"/>
    <x v="14"/>
    <s v="SSEE"/>
    <n v="0"/>
    <n v="0"/>
    <n v="0"/>
    <n v="0"/>
    <m/>
    <m/>
    <m/>
    <m/>
    <m/>
    <m/>
    <m/>
    <m/>
    <m/>
    <m/>
    <m/>
    <n v="0"/>
  </r>
  <r>
    <s v="Vicepresidencia de Asuntos Corporativos"/>
    <s v="Vicepresidencia de Asuntos Corporativos"/>
    <x v="14"/>
    <s v="Las Bambas"/>
    <n v="567"/>
    <n v="567"/>
    <n v="3"/>
    <n v="3"/>
    <m/>
    <m/>
    <m/>
    <m/>
    <m/>
    <m/>
    <m/>
    <m/>
    <m/>
    <m/>
    <m/>
    <n v="0"/>
  </r>
  <r>
    <s v="Vicepresidencia de Asuntos Corporativos"/>
    <s v="Vicepresidencia de Asuntos Corporativos"/>
    <x v="14"/>
    <s v="SSEE"/>
    <n v="0"/>
    <n v="0"/>
    <n v="0"/>
    <n v="0"/>
    <m/>
    <m/>
    <m/>
    <m/>
    <m/>
    <m/>
    <m/>
    <m/>
    <m/>
    <m/>
    <m/>
    <n v="0"/>
  </r>
  <r>
    <s v="Vicepresidencia de Asuntos Legales"/>
    <s v="Vicepresidencia de Asuntos Legales"/>
    <x v="14"/>
    <s v="Las Bambas"/>
    <n v="801"/>
    <n v="801"/>
    <n v="5"/>
    <n v="5"/>
    <m/>
    <m/>
    <m/>
    <m/>
    <m/>
    <m/>
    <m/>
    <m/>
    <m/>
    <m/>
    <m/>
    <n v="0"/>
  </r>
  <r>
    <s v="Vicepresidencia de Asuntos Legales"/>
    <s v="Vicepresidencia de Asuntos Legales"/>
    <x v="14"/>
    <s v="SSEE"/>
    <n v="0"/>
    <n v="0"/>
    <n v="0"/>
    <n v="0"/>
    <m/>
    <m/>
    <m/>
    <m/>
    <m/>
    <m/>
    <m/>
    <m/>
    <m/>
    <m/>
    <m/>
    <n v="0"/>
  </r>
  <r>
    <s v="Vicepresidencia de Desarrollo"/>
    <s v="Vicepresidencia de Desarrollo"/>
    <x v="14"/>
    <s v="Las Bambas"/>
    <n v="567"/>
    <n v="567"/>
    <n v="3"/>
    <n v="3"/>
    <m/>
    <m/>
    <m/>
    <m/>
    <m/>
    <m/>
    <m/>
    <m/>
    <m/>
    <m/>
    <m/>
    <n v="0"/>
  </r>
  <r>
    <s v="Vicepresidencia de Desarrollo"/>
    <s v="Vicepresidencia de Desarrollo"/>
    <x v="14"/>
    <s v="SSEE"/>
    <n v="0"/>
    <n v="0"/>
    <n v="0"/>
    <n v="0"/>
    <m/>
    <m/>
    <m/>
    <m/>
    <m/>
    <m/>
    <m/>
    <m/>
    <m/>
    <m/>
    <m/>
    <n v="0"/>
  </r>
  <r>
    <s v="Vicepresidencia de Excelencia Operacional"/>
    <s v="Vicepresidencia de Excelencia Operacional"/>
    <x v="14"/>
    <s v="Las Bambas"/>
    <n v="3513.4642857142858"/>
    <n v="3513.4642857142858"/>
    <n v="19"/>
    <n v="19"/>
    <m/>
    <m/>
    <m/>
    <m/>
    <m/>
    <m/>
    <m/>
    <m/>
    <m/>
    <m/>
    <m/>
    <n v="0"/>
  </r>
  <r>
    <s v="Vicepresidencia de Excelencia Operacional"/>
    <s v="Vicepresidencia de Excelencia Operacional"/>
    <x v="14"/>
    <s v="SSEE"/>
    <n v="0"/>
    <n v="0"/>
    <n v="0"/>
    <n v="0"/>
    <m/>
    <m/>
    <m/>
    <m/>
    <m/>
    <m/>
    <m/>
    <m/>
    <m/>
    <m/>
    <m/>
    <n v="0"/>
  </r>
  <r>
    <s v="Vicepresidencia de Operaciones"/>
    <s v="Vicepresidencia de Operaciones"/>
    <x v="14"/>
    <s v="Las Bambas"/>
    <n v="420"/>
    <n v="420"/>
    <n v="2"/>
    <n v="2"/>
    <m/>
    <m/>
    <m/>
    <m/>
    <m/>
    <m/>
    <m/>
    <m/>
    <m/>
    <m/>
    <m/>
    <n v="0"/>
  </r>
  <r>
    <s v="Vicepresidencia de Operaciones"/>
    <s v="Vicepresidencia de Operaciones"/>
    <x v="14"/>
    <s v="SSEE"/>
    <n v="0"/>
    <n v="0"/>
    <n v="0"/>
    <n v="0"/>
    <m/>
    <m/>
    <m/>
    <m/>
    <m/>
    <m/>
    <m/>
    <m/>
    <m/>
    <m/>
    <m/>
    <n v="0"/>
  </r>
  <r>
    <s v="Vicepresidencia de Proyectos"/>
    <s v="Vicepresidencia de Proyectos"/>
    <x v="14"/>
    <s v="Las Bambas"/>
    <n v="7279.5"/>
    <n v="7279.5"/>
    <n v="37"/>
    <n v="37"/>
    <m/>
    <m/>
    <m/>
    <m/>
    <m/>
    <m/>
    <m/>
    <m/>
    <m/>
    <m/>
    <m/>
    <n v="0"/>
  </r>
  <r>
    <s v="Vicepresidencia de Proyectos"/>
    <s v="Vicepresidencia de Proyectos"/>
    <x v="14"/>
    <s v="SSEE"/>
    <n v="251382.5"/>
    <n v="251382.5"/>
    <n v="1784"/>
    <n v="1784"/>
    <m/>
    <m/>
    <m/>
    <m/>
    <m/>
    <n v="2"/>
    <m/>
    <m/>
    <m/>
    <m/>
    <m/>
    <n v="0"/>
  </r>
  <r>
    <s v="Vicepresidencia de Recursos Humanos"/>
    <s v="Vicepresidencia de Recursos Humanos"/>
    <x v="14"/>
    <s v="Las Bambas"/>
    <n v="567"/>
    <n v="567"/>
    <n v="3"/>
    <n v="3"/>
    <m/>
    <m/>
    <m/>
    <m/>
    <m/>
    <m/>
    <m/>
    <m/>
    <m/>
    <m/>
    <m/>
    <n v="0"/>
  </r>
  <r>
    <s v="Vicepresidencia de Recursos Humanos"/>
    <s v="Vicepresidencia de Recursos Humanos"/>
    <x v="14"/>
    <s v="SSEE"/>
    <n v="0"/>
    <n v="0"/>
    <n v="0"/>
    <n v="0"/>
    <m/>
    <m/>
    <m/>
    <m/>
    <m/>
    <m/>
    <m/>
    <m/>
    <m/>
    <m/>
    <m/>
    <n v="0"/>
  </r>
  <r>
    <s v="Vicepresidencia de Relaciones Comunitarias"/>
    <s v="Vicepresidencia de Relaciones Comunitarias"/>
    <x v="14"/>
    <s v="Las Bambas"/>
    <n v="2454"/>
    <n v="2454"/>
    <n v="14"/>
    <n v="14"/>
    <m/>
    <m/>
    <m/>
    <m/>
    <m/>
    <m/>
    <m/>
    <m/>
    <m/>
    <m/>
    <m/>
    <n v="0"/>
  </r>
  <r>
    <s v="Vicepresidencia de Relaciones Comunitarias"/>
    <s v="Vicepresidencia de Relaciones Comunitarias"/>
    <x v="14"/>
    <s v="SSEE"/>
    <n v="0"/>
    <n v="0"/>
    <n v="0"/>
    <n v="0"/>
    <m/>
    <m/>
    <m/>
    <m/>
    <m/>
    <m/>
    <m/>
    <m/>
    <m/>
    <m/>
    <m/>
    <n v="0"/>
  </r>
  <r>
    <s v="Vicepresidencia de SHE"/>
    <s v="Vicepresidencia de SHE"/>
    <x v="14"/>
    <s v="Las Bambas"/>
    <n v="162"/>
    <n v="162"/>
    <n v="1"/>
    <n v="1"/>
    <m/>
    <m/>
    <m/>
    <m/>
    <m/>
    <m/>
    <m/>
    <m/>
    <m/>
    <m/>
    <m/>
    <n v="0"/>
  </r>
  <r>
    <s v="Vicepresidencia de SHE"/>
    <s v="Vicepresidencia de SHE"/>
    <x v="14"/>
    <s v="SSEE"/>
    <n v="0"/>
    <n v="0"/>
    <n v="0"/>
    <n v="0"/>
    <m/>
    <m/>
    <m/>
    <m/>
    <m/>
    <m/>
    <m/>
    <m/>
    <m/>
    <m/>
    <m/>
    <n v="0"/>
  </r>
  <r>
    <s v="Vicepresidencia de Relaciones Comunitarias"/>
    <s v="Gerencia de Adquisición de Tierras y Reasentamiento"/>
    <x v="15"/>
    <s v="Las Bambas"/>
    <n v="1533"/>
    <n v="1533"/>
    <n v="9"/>
    <n v="9"/>
    <m/>
    <m/>
    <m/>
    <m/>
    <m/>
    <m/>
    <m/>
    <m/>
    <m/>
    <m/>
    <m/>
    <n v="0"/>
  </r>
  <r>
    <s v="Vicepresidencia de Relaciones Comunitarias"/>
    <s v="Gerencia de Adquisición de Tierras y Reasentamiento"/>
    <x v="15"/>
    <s v="SSEE"/>
    <n v="0"/>
    <n v="0"/>
    <n v="0"/>
    <n v="0"/>
    <m/>
    <m/>
    <m/>
    <m/>
    <m/>
    <m/>
    <m/>
    <m/>
    <m/>
    <m/>
    <m/>
    <n v="0"/>
  </r>
  <r>
    <s v="Vicepresidencia de Asuntos Legales"/>
    <s v="Gerencia de Asuntos Legales Mineros"/>
    <x v="15"/>
    <s v="Las Bambas"/>
    <n v="723"/>
    <n v="723"/>
    <n v="4"/>
    <n v="4"/>
    <m/>
    <m/>
    <m/>
    <m/>
    <m/>
    <m/>
    <m/>
    <m/>
    <m/>
    <m/>
    <m/>
    <n v="0"/>
  </r>
  <r>
    <s v="Vicepresidencia de Asuntos Legales"/>
    <s v="Gerencia de Asuntos Legales Mineros"/>
    <x v="15"/>
    <s v="SSEE"/>
    <n v="0"/>
    <n v="0"/>
    <n v="0"/>
    <n v="0"/>
    <m/>
    <m/>
    <m/>
    <m/>
    <m/>
    <m/>
    <m/>
    <m/>
    <m/>
    <m/>
    <m/>
    <n v="0"/>
  </r>
  <r>
    <s v="Vicepresidencia de Asuntos Corporativos"/>
    <s v="Gerencia de Asuntos Publicos"/>
    <x v="15"/>
    <s v="Las Bambas"/>
    <n v="351"/>
    <n v="351"/>
    <n v="2"/>
    <n v="2"/>
    <m/>
    <m/>
    <m/>
    <m/>
    <m/>
    <m/>
    <m/>
    <m/>
    <m/>
    <m/>
    <m/>
    <n v="0"/>
  </r>
  <r>
    <s v="Vicepresidencia de Asuntos Corporativos"/>
    <s v="Gerencia de Asuntos Publicos"/>
    <x v="15"/>
    <s v="SSEE"/>
    <n v="0"/>
    <n v="0"/>
    <n v="0"/>
    <n v="0"/>
    <m/>
    <m/>
    <m/>
    <m/>
    <m/>
    <m/>
    <m/>
    <m/>
    <m/>
    <m/>
    <m/>
    <n v="0"/>
  </r>
  <r>
    <s v="Vicepresidencia de Asuntos Corporativos"/>
    <s v="Gerencia de Asuntos Publicos Regionales"/>
    <x v="15"/>
    <s v="Las Bambas"/>
    <n v="1044"/>
    <n v="1044"/>
    <n v="6"/>
    <n v="6"/>
    <m/>
    <m/>
    <m/>
    <m/>
    <m/>
    <m/>
    <m/>
    <m/>
    <m/>
    <m/>
    <m/>
    <n v="0"/>
  </r>
  <r>
    <s v="Vicepresidencia de Asuntos Corporativos"/>
    <s v="Gerencia de Asuntos Publicos Regionales"/>
    <x v="15"/>
    <s v="SSEE"/>
    <n v="0"/>
    <n v="0"/>
    <n v="0"/>
    <n v="0"/>
    <m/>
    <m/>
    <m/>
    <m/>
    <m/>
    <m/>
    <m/>
    <m/>
    <m/>
    <m/>
    <m/>
    <n v="0"/>
  </r>
  <r>
    <s v="Vicepresidencia de Desarrollo"/>
    <s v="Gerencia de Challcobamba"/>
    <x v="15"/>
    <s v="Las Bambas"/>
    <n v="1660.5"/>
    <n v="1660.5"/>
    <n v="10"/>
    <n v="10"/>
    <m/>
    <m/>
    <m/>
    <m/>
    <m/>
    <m/>
    <m/>
    <m/>
    <m/>
    <m/>
    <m/>
    <n v="0"/>
  </r>
  <r>
    <s v="Vicepresidencia de Desarrollo"/>
    <s v="Gerencia de Challcobamba"/>
    <x v="15"/>
    <s v="SSEE"/>
    <n v="4956"/>
    <n v="4956"/>
    <n v="21"/>
    <n v="21"/>
    <m/>
    <m/>
    <m/>
    <m/>
    <m/>
    <m/>
    <m/>
    <m/>
    <m/>
    <m/>
    <m/>
    <n v="0"/>
  </r>
  <r>
    <s v="Vicepresidencia de Asuntos Corporativos"/>
    <s v="Gerencia de Comunicaciones"/>
    <x v="15"/>
    <s v="Las Bambas"/>
    <n v="2242.5"/>
    <n v="2242.5"/>
    <n v="14"/>
    <n v="14"/>
    <m/>
    <m/>
    <m/>
    <m/>
    <m/>
    <m/>
    <m/>
    <m/>
    <m/>
    <m/>
    <m/>
    <n v="0"/>
  </r>
  <r>
    <s v="Vicepresidencia de Asuntos Corporativos"/>
    <s v="Gerencia de Comunicaciones"/>
    <x v="15"/>
    <s v="SSEE"/>
    <n v="0"/>
    <n v="0"/>
    <n v="0"/>
    <n v="0"/>
    <m/>
    <m/>
    <m/>
    <m/>
    <m/>
    <m/>
    <m/>
    <m/>
    <m/>
    <m/>
    <m/>
    <n v="0"/>
  </r>
  <r>
    <s v="Vicepresidencia de Abastecimiento"/>
    <s v="Gerencia de Contrataciones"/>
    <x v="15"/>
    <s v="Las Bambas"/>
    <n v="2340"/>
    <n v="2340"/>
    <n v="14"/>
    <n v="14"/>
    <m/>
    <m/>
    <m/>
    <m/>
    <m/>
    <m/>
    <m/>
    <m/>
    <m/>
    <m/>
    <m/>
    <n v="0"/>
  </r>
  <r>
    <s v="Vicepresidencia de Abastecimiento"/>
    <s v="Gerencia de Contrataciones"/>
    <x v="15"/>
    <s v="SSEE"/>
    <n v="0"/>
    <n v="0"/>
    <n v="0"/>
    <n v="0"/>
    <m/>
    <m/>
    <m/>
    <m/>
    <m/>
    <m/>
    <m/>
    <m/>
    <m/>
    <m/>
    <m/>
    <n v="0"/>
  </r>
  <r>
    <s v="Vicepresidencia de Desarrollo"/>
    <s v="Gerencia de Desarrollo de Recursos"/>
    <x v="15"/>
    <s v="Las Bambas"/>
    <n v="4367.25"/>
    <n v="4367.25"/>
    <n v="32"/>
    <n v="32"/>
    <m/>
    <m/>
    <m/>
    <m/>
    <m/>
    <n v="1"/>
    <m/>
    <m/>
    <m/>
    <m/>
    <m/>
    <n v="0"/>
  </r>
  <r>
    <s v="Vicepresidencia de Desarrollo"/>
    <s v="Gerencia de Desarrollo de Recursos"/>
    <x v="15"/>
    <s v="SSEE"/>
    <n v="28464"/>
    <n v="28464"/>
    <n v="203"/>
    <n v="203"/>
    <m/>
    <m/>
    <m/>
    <m/>
    <m/>
    <m/>
    <m/>
    <m/>
    <m/>
    <m/>
    <m/>
    <n v="0"/>
  </r>
  <r>
    <s v="Vicepresidencia de Relaciones Comunitarias"/>
    <s v="Gerencia de Desarrollo Social"/>
    <x v="15"/>
    <s v="Las Bambas"/>
    <n v="0"/>
    <n v="0"/>
    <n v="0"/>
    <n v="0"/>
    <m/>
    <m/>
    <m/>
    <m/>
    <m/>
    <m/>
    <m/>
    <m/>
    <m/>
    <m/>
    <m/>
    <n v="0"/>
  </r>
  <r>
    <s v="Vicepresidencia de Relaciones Comunitarias"/>
    <s v="Gerencia de Desarrollo Social"/>
    <x v="15"/>
    <s v="SSEE"/>
    <n v="0"/>
    <n v="0"/>
    <n v="0"/>
    <n v="0"/>
    <m/>
    <m/>
    <m/>
    <m/>
    <m/>
    <m/>
    <m/>
    <m/>
    <m/>
    <m/>
    <m/>
    <n v="0"/>
  </r>
  <r>
    <s v="Vicepresidencia de Recursos Humanos"/>
    <s v="Gerencia de Desarrollo y Capacitación"/>
    <x v="15"/>
    <s v="Las Bambas"/>
    <n v="1635"/>
    <n v="1635"/>
    <n v="14"/>
    <n v="14"/>
    <m/>
    <m/>
    <m/>
    <m/>
    <m/>
    <m/>
    <m/>
    <m/>
    <m/>
    <m/>
    <m/>
    <n v="0"/>
  </r>
  <r>
    <s v="Vicepresidencia de Recursos Humanos"/>
    <s v="Gerencia de Desarrollo y Capacitación"/>
    <x v="15"/>
    <s v="SSEE"/>
    <n v="0"/>
    <n v="0"/>
    <n v="0"/>
    <n v="0"/>
    <m/>
    <m/>
    <m/>
    <m/>
    <m/>
    <m/>
    <m/>
    <m/>
    <m/>
    <m/>
    <m/>
    <n v="0"/>
  </r>
  <r>
    <s v="Vicepresidencia de Proyectos"/>
    <s v="Gerencia de Estudios"/>
    <x v="15"/>
    <s v="Las Bambas"/>
    <n v="1815"/>
    <n v="1815"/>
    <n v="10"/>
    <n v="10"/>
    <m/>
    <m/>
    <m/>
    <m/>
    <m/>
    <m/>
    <m/>
    <m/>
    <m/>
    <m/>
    <m/>
    <n v="0"/>
  </r>
  <r>
    <s v="Vicepresidencia de Proyectos"/>
    <s v="Gerencia de Estudios"/>
    <x v="15"/>
    <s v="SSEE"/>
    <n v="2160"/>
    <n v="2160"/>
    <n v="9"/>
    <n v="9"/>
    <m/>
    <m/>
    <m/>
    <m/>
    <m/>
    <m/>
    <m/>
    <m/>
    <m/>
    <m/>
    <m/>
    <n v="0"/>
  </r>
  <r>
    <s v="Vicepresidencia de Excelencia Operacional"/>
    <s v="Gerencia de Excelencia Operacional 1"/>
    <x v="15"/>
    <s v="Las Bambas"/>
    <n v="750"/>
    <n v="750"/>
    <n v="5"/>
    <n v="5"/>
    <m/>
    <m/>
    <m/>
    <m/>
    <m/>
    <m/>
    <m/>
    <m/>
    <m/>
    <m/>
    <m/>
    <n v="0"/>
  </r>
  <r>
    <s v="Vicepresidencia de Excelencia Operacional"/>
    <s v="Gerencia de Excelencia Operacional 1"/>
    <x v="15"/>
    <s v="SSEE"/>
    <n v="0"/>
    <n v="0"/>
    <n v="0"/>
    <n v="0"/>
    <m/>
    <m/>
    <m/>
    <m/>
    <m/>
    <m/>
    <m/>
    <m/>
    <m/>
    <m/>
    <m/>
    <n v="0"/>
  </r>
  <r>
    <s v="Vicepresidencia de Excelencia Operacional"/>
    <s v="Gerencia de Excelencia Operacional 2"/>
    <x v="15"/>
    <s v="Las Bambas"/>
    <n v="1365.25"/>
    <n v="1365.25"/>
    <n v="11"/>
    <n v="11"/>
    <m/>
    <m/>
    <m/>
    <m/>
    <m/>
    <m/>
    <m/>
    <m/>
    <m/>
    <m/>
    <m/>
    <n v="0"/>
  </r>
  <r>
    <s v="Vicepresidencia de Excelencia Operacional"/>
    <s v="Gerencia de Excelencia Operacional 2"/>
    <x v="15"/>
    <s v="SSEE"/>
    <n v="0"/>
    <n v="0"/>
    <n v="0"/>
    <n v="0"/>
    <m/>
    <m/>
    <m/>
    <m/>
    <m/>
    <m/>
    <m/>
    <m/>
    <m/>
    <m/>
    <m/>
    <n v="0"/>
  </r>
  <r>
    <s v="Vicepresidencia de Excelencia Operacional"/>
    <s v="Gerencia de Excelencia Operacional 3"/>
    <x v="15"/>
    <s v="Las Bambas"/>
    <n v="279"/>
    <n v="279"/>
    <n v="2"/>
    <n v="2"/>
    <m/>
    <m/>
    <m/>
    <m/>
    <m/>
    <m/>
    <m/>
    <m/>
    <m/>
    <m/>
    <m/>
    <n v="0"/>
  </r>
  <r>
    <s v="Vicepresidencia de Excelencia Operacional"/>
    <s v="Gerencia de Excelencia Operacional 3"/>
    <x v="15"/>
    <s v="SSEE"/>
    <n v="0"/>
    <n v="0"/>
    <n v="0"/>
    <n v="0"/>
    <m/>
    <m/>
    <m/>
    <m/>
    <m/>
    <m/>
    <m/>
    <m/>
    <m/>
    <m/>
    <m/>
    <n v="0"/>
  </r>
  <r>
    <s v="Vicepresidencia Comercial"/>
    <s v="Gerencia de Finanzas"/>
    <x v="15"/>
    <s v="Las Bambas"/>
    <n v="1143"/>
    <n v="1143"/>
    <n v="8"/>
    <n v="8"/>
    <m/>
    <m/>
    <m/>
    <m/>
    <m/>
    <m/>
    <m/>
    <m/>
    <m/>
    <m/>
    <m/>
    <n v="0"/>
  </r>
  <r>
    <s v="Vicepresidencia Comercial"/>
    <s v="Gerencia de Finanzas"/>
    <x v="15"/>
    <s v="SSEE"/>
    <n v="0"/>
    <n v="0"/>
    <n v="0"/>
    <n v="0"/>
    <m/>
    <m/>
    <m/>
    <m/>
    <m/>
    <m/>
    <m/>
    <m/>
    <m/>
    <m/>
    <m/>
    <n v="0"/>
  </r>
  <r>
    <s v="Vicepresidencia Comercial"/>
    <s v="Gerencia de Impuestos"/>
    <x v="15"/>
    <s v="Las Bambas"/>
    <n v="648"/>
    <n v="648"/>
    <n v="5"/>
    <n v="5"/>
    <m/>
    <m/>
    <m/>
    <m/>
    <m/>
    <m/>
    <m/>
    <m/>
    <m/>
    <m/>
    <m/>
    <n v="0"/>
  </r>
  <r>
    <s v="Vicepresidencia Comercial"/>
    <s v="Gerencia de Impuestos"/>
    <x v="15"/>
    <s v="SSEE"/>
    <n v="0"/>
    <n v="0"/>
    <n v="0"/>
    <n v="0"/>
    <m/>
    <m/>
    <m/>
    <m/>
    <m/>
    <m/>
    <m/>
    <m/>
    <m/>
    <m/>
    <m/>
    <n v="0"/>
  </r>
  <r>
    <s v="Vicepresidencia de Desarrollo"/>
    <s v="Gerencia de Ingenieria"/>
    <x v="15"/>
    <s v="Las Bambas"/>
    <n v="220.5"/>
    <n v="220.5"/>
    <n v="1"/>
    <n v="1"/>
    <m/>
    <m/>
    <m/>
    <m/>
    <m/>
    <m/>
    <m/>
    <m/>
    <m/>
    <m/>
    <m/>
    <n v="0"/>
  </r>
  <r>
    <s v="Vicepresidencia de Desarrollo"/>
    <s v="Gerencia de Ingenieria"/>
    <x v="15"/>
    <s v="SSEE"/>
    <n v="49350"/>
    <n v="10817"/>
    <n v="370"/>
    <n v="96"/>
    <m/>
    <m/>
    <m/>
    <m/>
    <m/>
    <m/>
    <m/>
    <m/>
    <m/>
    <m/>
    <m/>
    <n v="0"/>
  </r>
  <r>
    <s v="Gerencia de Logística y Servicios de Sitio"/>
    <s v="Gerencia de Logística y Servicios de Sitio"/>
    <x v="15"/>
    <s v="Las Bambas"/>
    <n v="9645.5"/>
    <n v="9645.5"/>
    <n v="70"/>
    <n v="70"/>
    <m/>
    <m/>
    <m/>
    <m/>
    <m/>
    <m/>
    <m/>
    <m/>
    <m/>
    <m/>
    <m/>
    <n v="0"/>
  </r>
  <r>
    <s v="Gerencia de Logística y Servicios de Sitio"/>
    <s v="Gerencia de Logística y Servicios de Sitio"/>
    <x v="15"/>
    <s v="SSEE"/>
    <n v="397930"/>
    <n v="165482.54999999999"/>
    <n v="2364"/>
    <n v="2168"/>
    <m/>
    <m/>
    <m/>
    <m/>
    <m/>
    <m/>
    <m/>
    <m/>
    <m/>
    <m/>
    <m/>
    <n v="0"/>
  </r>
  <r>
    <s v="Vicepresidencia de Operaciones"/>
    <s v="Gerencia de Mantenimiento"/>
    <x v="15"/>
    <s v="Las Bambas"/>
    <n v="17750.5"/>
    <n v="17750.5"/>
    <n v="127"/>
    <n v="127"/>
    <m/>
    <m/>
    <m/>
    <m/>
    <m/>
    <m/>
    <m/>
    <m/>
    <m/>
    <m/>
    <m/>
    <n v="0"/>
  </r>
  <r>
    <s v="Vicepresidencia de Operaciones"/>
    <s v="Gerencia de Mantenimiento"/>
    <x v="15"/>
    <s v="SSEE"/>
    <n v="138898"/>
    <n v="138898"/>
    <n v="1043"/>
    <n v="1043"/>
    <m/>
    <n v="1"/>
    <m/>
    <m/>
    <m/>
    <n v="1"/>
    <m/>
    <m/>
    <n v="1"/>
    <n v="66"/>
    <m/>
    <n v="1"/>
  </r>
  <r>
    <s v="Vicepresidencia de Operaciones"/>
    <s v="Gerencia de Mantenimiento"/>
    <x v="15"/>
    <s v="Las Bambas"/>
    <n v="30742.5"/>
    <n v="30742.5"/>
    <n v="184"/>
    <n v="184"/>
    <m/>
    <m/>
    <m/>
    <m/>
    <m/>
    <m/>
    <m/>
    <m/>
    <m/>
    <m/>
    <m/>
    <n v="0"/>
  </r>
  <r>
    <s v="Vicepresidencia de Operaciones"/>
    <s v="Gerencia de Mantenimiento"/>
    <x v="15"/>
    <s v="SSEE"/>
    <n v="57827"/>
    <n v="57827"/>
    <n v="648"/>
    <n v="648"/>
    <m/>
    <m/>
    <m/>
    <m/>
    <m/>
    <m/>
    <m/>
    <m/>
    <m/>
    <m/>
    <m/>
    <n v="0"/>
  </r>
  <r>
    <s v="Vicepresidencia de SHE"/>
    <s v="Gerencia de Medio Ambiente"/>
    <x v="15"/>
    <s v="Las Bambas"/>
    <n v="2635.5"/>
    <n v="2635.5"/>
    <n v="15"/>
    <n v="15"/>
    <m/>
    <m/>
    <m/>
    <m/>
    <m/>
    <m/>
    <m/>
    <m/>
    <m/>
    <m/>
    <m/>
    <n v="0"/>
  </r>
  <r>
    <s v="Vicepresidencia de SHE"/>
    <s v="Gerencia de Medio Ambiente"/>
    <x v="15"/>
    <s v="SSEE"/>
    <n v="11600"/>
    <n v="11600"/>
    <n v="105"/>
    <n v="105"/>
    <m/>
    <m/>
    <m/>
    <m/>
    <m/>
    <m/>
    <m/>
    <m/>
    <m/>
    <m/>
    <m/>
    <n v="0"/>
  </r>
  <r>
    <s v="Vicepresidencia de Operaciones"/>
    <s v="Gerencia de Operaciones Mina"/>
    <x v="15"/>
    <s v="Las Bambas"/>
    <n v="89212"/>
    <n v="89212"/>
    <n v="743"/>
    <n v="743"/>
    <m/>
    <m/>
    <m/>
    <m/>
    <m/>
    <n v="1"/>
    <m/>
    <m/>
    <m/>
    <m/>
    <m/>
    <n v="0"/>
  </r>
  <r>
    <s v="Vicepresidencia de Operaciones"/>
    <s v="Gerencia de Operaciones Mina"/>
    <x v="15"/>
    <s v="SSEE"/>
    <n v="64309"/>
    <n v="64309"/>
    <n v="363"/>
    <n v="363"/>
    <m/>
    <m/>
    <m/>
    <m/>
    <m/>
    <n v="1"/>
    <m/>
    <m/>
    <m/>
    <m/>
    <m/>
    <n v="0"/>
  </r>
  <r>
    <s v="Vicepresidencia de Desarrollo"/>
    <s v="Gerencia de Permisos Ambientales"/>
    <x v="15"/>
    <s v="Las Bambas"/>
    <n v="1131"/>
    <n v="1131"/>
    <n v="7"/>
    <n v="7"/>
    <m/>
    <m/>
    <m/>
    <m/>
    <m/>
    <m/>
    <m/>
    <m/>
    <m/>
    <m/>
    <m/>
    <n v="0"/>
  </r>
  <r>
    <s v="Vicepresidencia de Desarrollo"/>
    <s v="Gerencia de Permisos Ambientales"/>
    <x v="15"/>
    <s v="SSEE"/>
    <n v="0"/>
    <n v="0"/>
    <n v="0"/>
    <n v="0"/>
    <m/>
    <m/>
    <m/>
    <m/>
    <m/>
    <m/>
    <m/>
    <m/>
    <m/>
    <m/>
    <m/>
    <n v="0"/>
  </r>
  <r>
    <s v="Vicepresidencia de Abastecimiento"/>
    <s v="Gerencia de Planeamiento, Inventario. y Almacenes"/>
    <x v="15"/>
    <s v="Las Bambas"/>
    <n v="3929.25"/>
    <n v="3929.25"/>
    <n v="26"/>
    <n v="26"/>
    <m/>
    <m/>
    <m/>
    <m/>
    <m/>
    <m/>
    <m/>
    <m/>
    <m/>
    <m/>
    <m/>
    <n v="0"/>
  </r>
  <r>
    <s v="Vicepresidencia de Abastecimiento"/>
    <s v="Gerencia de Planeamiento, Inventario. y Almacenes"/>
    <x v="15"/>
    <s v="SSEE"/>
    <n v="0"/>
    <n v="0"/>
    <n v="0"/>
    <n v="0"/>
    <m/>
    <m/>
    <m/>
    <m/>
    <m/>
    <m/>
    <m/>
    <m/>
    <m/>
    <m/>
    <m/>
    <n v="0"/>
  </r>
  <r>
    <s v="Vicepresidencia de Operaciones"/>
    <s v="Gerencia de Planta Concentradora"/>
    <x v="15"/>
    <s v="Las Bambas"/>
    <n v="34712.25"/>
    <n v="34712.25"/>
    <n v="235"/>
    <n v="235"/>
    <m/>
    <m/>
    <m/>
    <m/>
    <m/>
    <m/>
    <m/>
    <m/>
    <m/>
    <m/>
    <m/>
    <n v="0"/>
  </r>
  <r>
    <s v="Vicepresidencia de Operaciones"/>
    <s v="Gerencia de Planta Concentradora"/>
    <x v="15"/>
    <s v="SSEE"/>
    <n v="12001"/>
    <n v="12001"/>
    <n v="117"/>
    <n v="117"/>
    <m/>
    <m/>
    <m/>
    <m/>
    <m/>
    <m/>
    <m/>
    <m/>
    <m/>
    <m/>
    <m/>
    <n v="0"/>
  </r>
  <r>
    <s v="Vicepresidencia de Abastecimiento"/>
    <s v="Gerencia de Procura - Proyectos"/>
    <x v="15"/>
    <s v="Las Bambas"/>
    <n v="406.5"/>
    <n v="406.5"/>
    <n v="2"/>
    <n v="2"/>
    <m/>
    <m/>
    <m/>
    <m/>
    <m/>
    <m/>
    <m/>
    <m/>
    <m/>
    <m/>
    <m/>
    <n v="0"/>
  </r>
  <r>
    <s v="Vicepresidencia de Abastecimiento"/>
    <s v="Gerencia de Procura - Proyectos"/>
    <x v="15"/>
    <s v="SSEE"/>
    <n v="0"/>
    <n v="0"/>
    <n v="0"/>
    <n v="0"/>
    <m/>
    <m/>
    <m/>
    <m/>
    <m/>
    <m/>
    <m/>
    <m/>
    <m/>
    <m/>
    <m/>
    <n v="0"/>
  </r>
  <r>
    <s v="Gerencia de Protección Interna"/>
    <s v="Gerencia de Protección Interna"/>
    <x v="15"/>
    <s v="Las Bambas"/>
    <n v="1281"/>
    <n v="1281"/>
    <n v="8"/>
    <n v="8"/>
    <m/>
    <m/>
    <m/>
    <m/>
    <m/>
    <m/>
    <m/>
    <m/>
    <m/>
    <m/>
    <m/>
    <n v="0"/>
  </r>
  <r>
    <s v="Gerencia de Protección Interna"/>
    <s v="Gerencia de Protección Interna"/>
    <x v="15"/>
    <s v="SSEE"/>
    <n v="25428"/>
    <n v="25428"/>
    <n v="135"/>
    <n v="135"/>
    <m/>
    <m/>
    <m/>
    <m/>
    <m/>
    <m/>
    <m/>
    <m/>
    <m/>
    <m/>
    <m/>
    <n v="0"/>
  </r>
  <r>
    <s v="Vicepresidencia de Recursos Humanos"/>
    <s v="Gerencia de Recursos Humanos"/>
    <x v="15"/>
    <s v="Las Bambas"/>
    <n v="2160"/>
    <n v="2160"/>
    <n v="14"/>
    <n v="14"/>
    <m/>
    <m/>
    <m/>
    <m/>
    <m/>
    <m/>
    <m/>
    <m/>
    <m/>
    <m/>
    <m/>
    <n v="0"/>
  </r>
  <r>
    <s v="Vicepresidencia de Recursos Humanos"/>
    <s v="Gerencia de Recursos Humanos"/>
    <x v="15"/>
    <s v="SSEE"/>
    <n v="1188"/>
    <n v="1188"/>
    <n v="7"/>
    <n v="7"/>
    <m/>
    <m/>
    <m/>
    <m/>
    <m/>
    <m/>
    <m/>
    <m/>
    <m/>
    <m/>
    <m/>
    <n v="0"/>
  </r>
  <r>
    <s v="Vicepresidencia de Relaciones Comunitarias"/>
    <s v="Gerencia de Relaciones Comunitarias"/>
    <x v="15"/>
    <s v="Las Bambas"/>
    <n v="14240"/>
    <n v="14240"/>
    <n v="95"/>
    <n v="95"/>
    <m/>
    <m/>
    <m/>
    <m/>
    <m/>
    <m/>
    <m/>
    <m/>
    <m/>
    <m/>
    <m/>
    <n v="0"/>
  </r>
  <r>
    <s v="Vicepresidencia de Relaciones Comunitarias"/>
    <s v="Gerencia de Relaciones Comunitarias"/>
    <x v="15"/>
    <s v="SSEE"/>
    <n v="0"/>
    <n v="0"/>
    <n v="0"/>
    <n v="0"/>
    <m/>
    <m/>
    <m/>
    <m/>
    <m/>
    <m/>
    <m/>
    <m/>
    <m/>
    <m/>
    <m/>
    <n v="0"/>
  </r>
  <r>
    <s v="Vicepresidencia de SHE"/>
    <s v="Gerencia de Seguridad y Salud"/>
    <x v="15"/>
    <s v="Las Bambas"/>
    <n v="5082"/>
    <n v="5082"/>
    <n v="33"/>
    <n v="33"/>
    <m/>
    <m/>
    <m/>
    <m/>
    <m/>
    <m/>
    <m/>
    <m/>
    <m/>
    <m/>
    <m/>
    <n v="0"/>
  </r>
  <r>
    <s v="Vicepresidencia de SHE"/>
    <s v="Gerencia de Seguridad y Salud"/>
    <x v="15"/>
    <s v="SSEE"/>
    <n v="7992"/>
    <n v="7992"/>
    <n v="57"/>
    <n v="57"/>
    <m/>
    <m/>
    <m/>
    <m/>
    <m/>
    <m/>
    <m/>
    <m/>
    <m/>
    <m/>
    <m/>
    <n v="0"/>
  </r>
  <r>
    <s v="Vicepresidencia de Desarrollo"/>
    <s v="Gerencia de Servicios a Proyectos"/>
    <x v="15"/>
    <s v="Las Bambas"/>
    <n v="4485"/>
    <n v="4485"/>
    <n v="27"/>
    <n v="27"/>
    <m/>
    <m/>
    <m/>
    <m/>
    <m/>
    <m/>
    <m/>
    <m/>
    <m/>
    <m/>
    <m/>
    <n v="0"/>
  </r>
  <r>
    <s v="Vicepresidencia de Desarrollo"/>
    <s v="Gerencia de Servicios a Proyectos"/>
    <x v="15"/>
    <s v="SSEE"/>
    <n v="0"/>
    <n v="0"/>
    <n v="0"/>
    <n v="0"/>
    <m/>
    <m/>
    <m/>
    <m/>
    <m/>
    <m/>
    <m/>
    <m/>
    <m/>
    <m/>
    <m/>
    <n v="0"/>
  </r>
  <r>
    <s v="Vicepresidencia de Operaciones"/>
    <s v="Gerencia de Servicios Técnicos"/>
    <x v="15"/>
    <s v="Las Bambas"/>
    <n v="12210.717391304348"/>
    <n v="12210.717391304348"/>
    <n v="88"/>
    <n v="88"/>
    <m/>
    <m/>
    <m/>
    <m/>
    <m/>
    <m/>
    <m/>
    <m/>
    <m/>
    <m/>
    <m/>
    <n v="0"/>
  </r>
  <r>
    <s v="Vicepresidencia de Operaciones"/>
    <s v="Gerencia de Servicios Técnicos"/>
    <x v="15"/>
    <s v="SSEE"/>
    <n v="27786"/>
    <n v="27786"/>
    <n v="180"/>
    <n v="180"/>
    <m/>
    <m/>
    <m/>
    <m/>
    <m/>
    <m/>
    <m/>
    <m/>
    <m/>
    <m/>
    <m/>
    <n v="0"/>
  </r>
  <r>
    <s v="Gerencia General Operaciones Las Bambas"/>
    <s v="Gerencia General Operaciones LB"/>
    <x v="15"/>
    <s v="Las Bambas"/>
    <n v="690"/>
    <n v="690"/>
    <n v="3"/>
    <n v="3"/>
    <m/>
    <m/>
    <m/>
    <m/>
    <m/>
    <m/>
    <m/>
    <m/>
    <m/>
    <m/>
    <m/>
    <n v="0"/>
  </r>
  <r>
    <s v="Gerencia General Operaciones Las Bambas"/>
    <s v="Gerencia General Operaciones LB"/>
    <x v="15"/>
    <s v="SSEE"/>
    <n v="0"/>
    <n v="0"/>
    <n v="0"/>
    <n v="0"/>
    <m/>
    <m/>
    <m/>
    <m/>
    <m/>
    <m/>
    <m/>
    <m/>
    <m/>
    <m/>
    <m/>
    <n v="0"/>
  </r>
  <r>
    <s v="Vicepresidencia de Desarrollo"/>
    <s v="Gerencia Regional de Servicios Técnicos"/>
    <x v="15"/>
    <s v="Las Bambas"/>
    <n v="2907"/>
    <n v="2907"/>
    <n v="15"/>
    <n v="15"/>
    <m/>
    <m/>
    <m/>
    <m/>
    <m/>
    <m/>
    <m/>
    <m/>
    <m/>
    <m/>
    <m/>
    <n v="0"/>
  </r>
  <r>
    <s v="Vicepresidencia de Desarrollo"/>
    <s v="Gerencia Regional de Servicios Técnicos"/>
    <x v="15"/>
    <s v="SSEE"/>
    <n v="0"/>
    <n v="0"/>
    <n v="0"/>
    <n v="0"/>
    <m/>
    <m/>
    <m/>
    <m/>
    <m/>
    <m/>
    <m/>
    <m/>
    <m/>
    <m/>
    <m/>
    <n v="0"/>
  </r>
  <r>
    <s v="Global Business Services &amp; Technology"/>
    <s v="Global Business Services"/>
    <x v="15"/>
    <s v="Las Bambas"/>
    <n v="4030.5"/>
    <n v="4030.5"/>
    <n v="24"/>
    <n v="24"/>
    <m/>
    <m/>
    <m/>
    <m/>
    <m/>
    <m/>
    <m/>
    <m/>
    <m/>
    <m/>
    <m/>
    <n v="0"/>
  </r>
  <r>
    <s v="Global Business Services &amp; Technology"/>
    <s v="Global Business Services"/>
    <x v="15"/>
    <s v="SSEE"/>
    <n v="5076"/>
    <n v="5076"/>
    <n v="57"/>
    <n v="57"/>
    <m/>
    <m/>
    <m/>
    <m/>
    <m/>
    <m/>
    <m/>
    <m/>
    <m/>
    <m/>
    <m/>
    <n v="0"/>
  </r>
  <r>
    <s v="Group Explorations Management"/>
    <s v="Group Explorations Management"/>
    <x v="15"/>
    <s v="Las Bambas"/>
    <n v="577.5"/>
    <n v="577.5"/>
    <n v="3"/>
    <n v="3"/>
    <m/>
    <m/>
    <m/>
    <m/>
    <m/>
    <m/>
    <m/>
    <m/>
    <m/>
    <m/>
    <m/>
    <n v="0"/>
  </r>
  <r>
    <s v="Group Explorations Management"/>
    <s v="Group Explorations Management"/>
    <x v="15"/>
    <s v="SSEE"/>
    <n v="0"/>
    <n v="0"/>
    <n v="0"/>
    <n v="0"/>
    <m/>
    <m/>
    <m/>
    <m/>
    <m/>
    <m/>
    <m/>
    <m/>
    <m/>
    <m/>
    <m/>
    <n v="0"/>
  </r>
  <r>
    <s v="Presidencia las Bambas"/>
    <s v="Presidencia las Bambas"/>
    <x v="15"/>
    <s v="Las Bambas"/>
    <n v="613.5"/>
    <n v="613.5"/>
    <n v="3"/>
    <n v="3"/>
    <m/>
    <m/>
    <m/>
    <m/>
    <m/>
    <m/>
    <m/>
    <m/>
    <m/>
    <m/>
    <m/>
    <n v="0"/>
  </r>
  <r>
    <s v="Presidencia las Bambas"/>
    <s v="Presidencia las Bambas"/>
    <x v="15"/>
    <s v="SSEE"/>
    <n v="0"/>
    <n v="0"/>
    <n v="0"/>
    <n v="0"/>
    <m/>
    <m/>
    <m/>
    <m/>
    <m/>
    <m/>
    <m/>
    <m/>
    <m/>
    <m/>
    <m/>
    <n v="0"/>
  </r>
  <r>
    <s v="Global Business Services &amp; Technology"/>
    <s v="Technology"/>
    <x v="15"/>
    <s v="Las Bambas"/>
    <n v="3780"/>
    <n v="3780"/>
    <n v="22"/>
    <n v="22"/>
    <m/>
    <m/>
    <m/>
    <m/>
    <m/>
    <m/>
    <m/>
    <m/>
    <m/>
    <m/>
    <m/>
    <n v="0"/>
  </r>
  <r>
    <s v="Global Business Services &amp; Technology"/>
    <s v="Technology"/>
    <x v="15"/>
    <s v="SSEE"/>
    <n v="0"/>
    <n v="0"/>
    <n v="0"/>
    <n v="0"/>
    <m/>
    <m/>
    <m/>
    <m/>
    <m/>
    <m/>
    <m/>
    <m/>
    <m/>
    <m/>
    <m/>
    <n v="0"/>
  </r>
  <r>
    <s v="Vicepresidencia Comercial"/>
    <s v="Vicepresidencia Comercial"/>
    <x v="15"/>
    <s v="Las Bambas"/>
    <n v="1518"/>
    <n v="1518"/>
    <n v="9"/>
    <n v="9"/>
    <m/>
    <m/>
    <m/>
    <m/>
    <m/>
    <m/>
    <m/>
    <m/>
    <m/>
    <m/>
    <m/>
    <n v="0"/>
  </r>
  <r>
    <s v="Vicepresidencia Comercial"/>
    <s v="Vicepresidencia Comercial"/>
    <x v="15"/>
    <s v="SSEE"/>
    <n v="0"/>
    <n v="0"/>
    <n v="0"/>
    <n v="0"/>
    <m/>
    <m/>
    <m/>
    <m/>
    <m/>
    <m/>
    <m/>
    <m/>
    <m/>
    <m/>
    <m/>
    <n v="0"/>
  </r>
  <r>
    <s v="Vicepresidencia de Abastecimiento"/>
    <s v="Vicepresidencia de Abastecimiento"/>
    <x v="15"/>
    <s v="Las Bambas"/>
    <n v="504"/>
    <n v="504"/>
    <n v="3"/>
    <n v="3"/>
    <m/>
    <m/>
    <m/>
    <m/>
    <m/>
    <m/>
    <m/>
    <m/>
    <m/>
    <m/>
    <m/>
    <n v="0"/>
  </r>
  <r>
    <s v="Vicepresidencia de Abastecimiento"/>
    <s v="Vicepresidencia de Abastecimiento"/>
    <x v="15"/>
    <s v="SSEE"/>
    <n v="0"/>
    <n v="0"/>
    <n v="0"/>
    <n v="0"/>
    <m/>
    <m/>
    <m/>
    <m/>
    <m/>
    <m/>
    <m/>
    <m/>
    <m/>
    <m/>
    <m/>
    <n v="0"/>
  </r>
  <r>
    <s v="Vicepresidencia de Asuntos Corporativos"/>
    <s v="Vicepresidencia de Asuntos Corporativos"/>
    <x v="15"/>
    <s v="Las Bambas"/>
    <n v="693"/>
    <n v="693"/>
    <n v="3"/>
    <n v="3"/>
    <m/>
    <m/>
    <m/>
    <m/>
    <m/>
    <m/>
    <m/>
    <m/>
    <m/>
    <m/>
    <m/>
    <n v="0"/>
  </r>
  <r>
    <s v="Vicepresidencia de Asuntos Corporativos"/>
    <s v="Vicepresidencia de Asuntos Corporativos"/>
    <x v="15"/>
    <s v="SSEE"/>
    <n v="0"/>
    <n v="0"/>
    <n v="0"/>
    <n v="0"/>
    <m/>
    <m/>
    <m/>
    <m/>
    <m/>
    <m/>
    <m/>
    <m/>
    <m/>
    <m/>
    <m/>
    <n v="0"/>
  </r>
  <r>
    <s v="Vicepresidencia de Asuntos Legales"/>
    <s v="Vicepresidencia de Asuntos Legales"/>
    <x v="15"/>
    <s v="Las Bambas"/>
    <n v="675"/>
    <n v="675"/>
    <n v="5"/>
    <n v="5"/>
    <m/>
    <m/>
    <m/>
    <m/>
    <m/>
    <m/>
    <m/>
    <m/>
    <m/>
    <m/>
    <m/>
    <n v="0"/>
  </r>
  <r>
    <s v="Vicepresidencia de Asuntos Legales"/>
    <s v="Vicepresidencia de Asuntos Legales"/>
    <x v="15"/>
    <s v="SSEE"/>
    <n v="0"/>
    <n v="0"/>
    <n v="0"/>
    <n v="0"/>
    <m/>
    <m/>
    <m/>
    <m/>
    <m/>
    <m/>
    <m/>
    <m/>
    <m/>
    <m/>
    <m/>
    <n v="0"/>
  </r>
  <r>
    <s v="Vicepresidencia de Desarrollo"/>
    <s v="Vicepresidencia de Desarrollo"/>
    <x v="15"/>
    <s v="Las Bambas"/>
    <n v="549"/>
    <n v="549"/>
    <n v="3"/>
    <n v="3"/>
    <m/>
    <m/>
    <m/>
    <m/>
    <m/>
    <m/>
    <m/>
    <m/>
    <m/>
    <m/>
    <m/>
    <n v="0"/>
  </r>
  <r>
    <s v="Vicepresidencia de Desarrollo"/>
    <s v="Vicepresidencia de Desarrollo"/>
    <x v="15"/>
    <s v="SSEE"/>
    <n v="0"/>
    <n v="0"/>
    <n v="0"/>
    <n v="0"/>
    <m/>
    <m/>
    <m/>
    <m/>
    <m/>
    <m/>
    <m/>
    <m/>
    <m/>
    <m/>
    <m/>
    <n v="0"/>
  </r>
  <r>
    <s v="Vicepresidencia de Excelencia Operacional"/>
    <s v="Vicepresidencia de Excelencia Operacional"/>
    <x v="15"/>
    <s v="Las Bambas"/>
    <n v="217.5"/>
    <n v="217.5"/>
    <n v="1"/>
    <n v="1"/>
    <m/>
    <m/>
    <m/>
    <m/>
    <m/>
    <m/>
    <m/>
    <m/>
    <m/>
    <m/>
    <m/>
    <n v="0"/>
  </r>
  <r>
    <s v="Vicepresidencia de Excelencia Operacional"/>
    <s v="Vicepresidencia de Excelencia Operacional"/>
    <x v="15"/>
    <s v="SSEE"/>
    <n v="0"/>
    <n v="0"/>
    <n v="0"/>
    <n v="0"/>
    <m/>
    <m/>
    <m/>
    <m/>
    <m/>
    <m/>
    <m/>
    <m/>
    <m/>
    <m/>
    <m/>
    <n v="0"/>
  </r>
  <r>
    <s v="Vicepresidencia de Operaciones"/>
    <s v="Vicepresidencia de Operaciones"/>
    <x v="15"/>
    <s v="Las Bambas"/>
    <n v="346.5"/>
    <n v="346.5"/>
    <n v="2"/>
    <n v="2"/>
    <m/>
    <m/>
    <m/>
    <m/>
    <m/>
    <m/>
    <m/>
    <m/>
    <m/>
    <m/>
    <m/>
    <n v="0"/>
  </r>
  <r>
    <s v="Vicepresidencia de Operaciones"/>
    <s v="Vicepresidencia de Operaciones"/>
    <x v="15"/>
    <s v="SSEE"/>
    <n v="0"/>
    <n v="0"/>
    <n v="0"/>
    <n v="0"/>
    <m/>
    <m/>
    <m/>
    <m/>
    <m/>
    <m/>
    <m/>
    <m/>
    <m/>
    <m/>
    <m/>
    <n v="0"/>
  </r>
  <r>
    <s v="Vicepresidencia de Proyectos"/>
    <s v="Vicepresidencia de Proyectos"/>
    <x v="15"/>
    <s v="Las Bambas"/>
    <n v="5626.5"/>
    <n v="5626.5"/>
    <n v="37"/>
    <n v="37"/>
    <m/>
    <m/>
    <m/>
    <m/>
    <m/>
    <m/>
    <m/>
    <m/>
    <m/>
    <m/>
    <m/>
    <n v="0"/>
  </r>
  <r>
    <s v="Vicepresidencia de Proyectos"/>
    <s v="Vicepresidencia de Proyectos"/>
    <x v="15"/>
    <s v="SSEE"/>
    <n v="153540"/>
    <n v="153540"/>
    <n v="1808"/>
    <n v="1808"/>
    <m/>
    <m/>
    <m/>
    <m/>
    <m/>
    <m/>
    <m/>
    <m/>
    <m/>
    <m/>
    <m/>
    <n v="0"/>
  </r>
  <r>
    <s v="Vicepresidencia de Recursos Humanos"/>
    <s v="Vicepresidencia de Recursos Humanos"/>
    <x v="15"/>
    <s v="Las Bambas"/>
    <n v="522"/>
    <n v="522"/>
    <n v="3"/>
    <n v="3"/>
    <m/>
    <m/>
    <m/>
    <m/>
    <m/>
    <m/>
    <m/>
    <m/>
    <m/>
    <m/>
    <m/>
    <n v="0"/>
  </r>
  <r>
    <s v="Vicepresidencia de Recursos Humanos"/>
    <s v="Vicepresidencia de Recursos Humanos"/>
    <x v="15"/>
    <s v="SSEE"/>
    <n v="0"/>
    <n v="0"/>
    <n v="0"/>
    <n v="0"/>
    <m/>
    <m/>
    <m/>
    <m/>
    <m/>
    <m/>
    <m/>
    <m/>
    <m/>
    <m/>
    <m/>
    <n v="0"/>
  </r>
  <r>
    <s v="Vicepresidencia de Relaciones Comunitarias"/>
    <s v="Vicepresidencia de Relaciones Comunitarias"/>
    <x v="15"/>
    <s v="Las Bambas"/>
    <n v="2191.5"/>
    <n v="2191.5"/>
    <n v="14"/>
    <n v="14"/>
    <m/>
    <m/>
    <m/>
    <m/>
    <m/>
    <m/>
    <m/>
    <m/>
    <m/>
    <m/>
    <m/>
    <n v="0"/>
  </r>
  <r>
    <s v="Vicepresidencia de Relaciones Comunitarias"/>
    <s v="Vicepresidencia de Relaciones Comunitarias"/>
    <x v="15"/>
    <s v="SSEE"/>
    <n v="0"/>
    <n v="0"/>
    <n v="0"/>
    <n v="0"/>
    <m/>
    <m/>
    <m/>
    <m/>
    <m/>
    <m/>
    <m/>
    <m/>
    <m/>
    <m/>
    <m/>
    <n v="0"/>
  </r>
  <r>
    <s v="Vicepresidencia de SHE"/>
    <s v="Vicepresidencia de SHE"/>
    <x v="15"/>
    <s v="Las Bambas"/>
    <n v="180"/>
    <n v="180"/>
    <n v="1"/>
    <n v="1"/>
    <m/>
    <m/>
    <m/>
    <m/>
    <m/>
    <m/>
    <m/>
    <m/>
    <m/>
    <m/>
    <m/>
    <n v="0"/>
  </r>
  <r>
    <s v="Vicepresidencia de SHE"/>
    <s v="Vicepresidencia de SHE"/>
    <x v="15"/>
    <s v="SSEE"/>
    <n v="0"/>
    <n v="0"/>
    <n v="0"/>
    <n v="0"/>
    <m/>
    <m/>
    <m/>
    <m/>
    <m/>
    <m/>
    <m/>
    <m/>
    <m/>
    <m/>
    <m/>
    <n v="0"/>
  </r>
  <r>
    <s v="Vicepresidencia de Relaciones Comunitarias"/>
    <s v="Gerencia de Adquisición de Tierras y Reasentamiento"/>
    <x v="16"/>
    <s v="Las Bambas"/>
    <n v="1732.5"/>
    <n v="1732.5"/>
    <n v="9"/>
    <n v="9"/>
    <m/>
    <m/>
    <m/>
    <m/>
    <m/>
    <m/>
    <m/>
    <m/>
    <m/>
    <m/>
    <m/>
    <n v="0"/>
  </r>
  <r>
    <s v="Vicepresidencia de Relaciones Comunitarias"/>
    <s v="Gerencia de Adquisición de Tierras y Reasentamiento"/>
    <x v="16"/>
    <s v="SSEE"/>
    <n v="0"/>
    <n v="0"/>
    <n v="0"/>
    <n v="0"/>
    <m/>
    <m/>
    <m/>
    <m/>
    <m/>
    <m/>
    <m/>
    <m/>
    <m/>
    <m/>
    <m/>
    <n v="0"/>
  </r>
  <r>
    <s v="Vicepresidencia de Asuntos Legales"/>
    <s v="Gerencia de Asuntos Legales Mineros"/>
    <x v="16"/>
    <s v="Las Bambas"/>
    <n v="988.5"/>
    <n v="988.5"/>
    <n v="5"/>
    <n v="5"/>
    <m/>
    <m/>
    <m/>
    <m/>
    <m/>
    <m/>
    <m/>
    <m/>
    <m/>
    <m/>
    <m/>
    <n v="0"/>
  </r>
  <r>
    <s v="Vicepresidencia de Asuntos Legales"/>
    <s v="Gerencia de Asuntos Legales Mineros"/>
    <x v="16"/>
    <s v="SSEE"/>
    <n v="0"/>
    <n v="0"/>
    <n v="0"/>
    <n v="0"/>
    <m/>
    <m/>
    <m/>
    <m/>
    <m/>
    <m/>
    <m/>
    <m/>
    <m/>
    <m/>
    <m/>
    <n v="0"/>
  </r>
  <r>
    <s v="Vicepresidencia de Asuntos Corporativos"/>
    <s v="Gerencia de Asuntos Publicos"/>
    <x v="16"/>
    <s v="Las Bambas"/>
    <n v="414"/>
    <n v="414"/>
    <n v="2"/>
    <n v="2"/>
    <m/>
    <m/>
    <m/>
    <m/>
    <m/>
    <m/>
    <m/>
    <m/>
    <m/>
    <m/>
    <m/>
    <n v="0"/>
  </r>
  <r>
    <s v="Vicepresidencia de Asuntos Corporativos"/>
    <s v="Gerencia de Asuntos Publicos"/>
    <x v="16"/>
    <s v="SSEE"/>
    <n v="0"/>
    <n v="0"/>
    <n v="0"/>
    <n v="0"/>
    <m/>
    <m/>
    <m/>
    <m/>
    <m/>
    <m/>
    <m/>
    <m/>
    <m/>
    <m/>
    <m/>
    <n v="0"/>
  </r>
  <r>
    <s v="Vicepresidencia de Asuntos Corporativos"/>
    <s v="Gerencia de Asuntos Publicos Regionales"/>
    <x v="16"/>
    <s v="Las Bambas"/>
    <n v="1279.5"/>
    <n v="1279.5"/>
    <n v="6"/>
    <n v="6"/>
    <m/>
    <m/>
    <m/>
    <m/>
    <m/>
    <m/>
    <m/>
    <m/>
    <m/>
    <m/>
    <m/>
    <n v="0"/>
  </r>
  <r>
    <s v="Vicepresidencia de Asuntos Corporativos"/>
    <s v="Gerencia de Asuntos Publicos Regionales"/>
    <x v="16"/>
    <s v="SSEE"/>
    <n v="0"/>
    <n v="0"/>
    <n v="0"/>
    <n v="0"/>
    <m/>
    <m/>
    <m/>
    <m/>
    <m/>
    <m/>
    <m/>
    <m/>
    <m/>
    <m/>
    <m/>
    <n v="0"/>
  </r>
  <r>
    <s v="Vicepresidencia de Desarrollo"/>
    <s v="Gerencia de Challcobamba"/>
    <x v="16"/>
    <s v="Las Bambas"/>
    <n v="1764"/>
    <n v="1764"/>
    <n v="9"/>
    <n v="9"/>
    <m/>
    <m/>
    <m/>
    <m/>
    <m/>
    <m/>
    <m/>
    <m/>
    <m/>
    <m/>
    <m/>
    <n v="0"/>
  </r>
  <r>
    <s v="Vicepresidencia de Desarrollo"/>
    <s v="Gerencia de Challcobamba"/>
    <x v="16"/>
    <s v="SSEE"/>
    <n v="4956"/>
    <n v="4956"/>
    <n v="21"/>
    <n v="21"/>
    <m/>
    <m/>
    <m/>
    <m/>
    <m/>
    <m/>
    <m/>
    <m/>
    <m/>
    <m/>
    <m/>
    <n v="0"/>
  </r>
  <r>
    <s v="Vicepresidencia de Asuntos Corporativos"/>
    <s v="Gerencia de Comunicaciones"/>
    <x v="16"/>
    <s v="Las Bambas"/>
    <n v="2880"/>
    <n v="2880"/>
    <n v="14"/>
    <n v="14"/>
    <m/>
    <m/>
    <m/>
    <m/>
    <m/>
    <m/>
    <m/>
    <m/>
    <m/>
    <m/>
    <m/>
    <n v="0"/>
  </r>
  <r>
    <s v="Vicepresidencia de Asuntos Corporativos"/>
    <s v="Gerencia de Comunicaciones"/>
    <x v="16"/>
    <s v="SSEE"/>
    <n v="0"/>
    <n v="0"/>
    <n v="0"/>
    <n v="0"/>
    <m/>
    <m/>
    <m/>
    <m/>
    <m/>
    <m/>
    <m/>
    <m/>
    <m/>
    <m/>
    <m/>
    <n v="0"/>
  </r>
  <r>
    <s v="Vicepresidencia Comercial"/>
    <s v="Gerencia de Contraloría y Riesgos"/>
    <x v="16"/>
    <s v="Las Bambas"/>
    <n v="1191"/>
    <n v="1191"/>
    <n v="6"/>
    <n v="6"/>
    <m/>
    <m/>
    <m/>
    <m/>
    <m/>
    <m/>
    <m/>
    <m/>
    <m/>
    <m/>
    <m/>
    <n v="0"/>
  </r>
  <r>
    <s v="Vicepresidencia Comercial"/>
    <s v="Gerencia de Contraloría y Riesgos"/>
    <x v="16"/>
    <s v="SSEE"/>
    <n v="0"/>
    <n v="0"/>
    <n v="0"/>
    <n v="0"/>
    <m/>
    <m/>
    <m/>
    <m/>
    <m/>
    <m/>
    <m/>
    <m/>
    <m/>
    <m/>
    <m/>
    <n v="0"/>
  </r>
  <r>
    <s v="Vicepresidencia de Abastecimiento"/>
    <s v="Gerencia de Contrataciones"/>
    <x v="16"/>
    <s v="SSEE"/>
    <n v="0"/>
    <n v="0"/>
    <n v="0"/>
    <n v="0"/>
    <m/>
    <m/>
    <m/>
    <m/>
    <m/>
    <m/>
    <m/>
    <m/>
    <m/>
    <m/>
    <m/>
    <n v="0"/>
  </r>
  <r>
    <s v="Vicepresidencia de Abastecimiento"/>
    <s v="Gerencia de Contrataciones"/>
    <x v="16"/>
    <s v="Las Bambas"/>
    <n v="2565"/>
    <n v="2565"/>
    <n v="14"/>
    <n v="14"/>
    <m/>
    <m/>
    <m/>
    <m/>
    <m/>
    <m/>
    <m/>
    <m/>
    <m/>
    <m/>
    <m/>
    <n v="0"/>
  </r>
  <r>
    <s v="Vicepresidencia de Desarrollo"/>
    <s v="Gerencia de Desarrollo de Recursos"/>
    <x v="16"/>
    <s v="SSEE"/>
    <n v="92686"/>
    <n v="92686"/>
    <n v="464"/>
    <n v="464"/>
    <m/>
    <m/>
    <m/>
    <m/>
    <m/>
    <n v="1"/>
    <m/>
    <m/>
    <m/>
    <m/>
    <m/>
    <n v="0"/>
  </r>
  <r>
    <s v="Vicepresidencia de Desarrollo"/>
    <s v="Gerencia de Desarrollo de Recursos"/>
    <x v="16"/>
    <s v="Las Bambas"/>
    <n v="5940.25"/>
    <n v="5940.25"/>
    <n v="31"/>
    <n v="31"/>
    <m/>
    <m/>
    <m/>
    <m/>
    <m/>
    <m/>
    <m/>
    <m/>
    <m/>
    <m/>
    <m/>
    <n v="0"/>
  </r>
  <r>
    <s v="Vicepresidencia de Relaciones Comunitarias"/>
    <s v="Gerencia de Desarrollo Social"/>
    <x v="16"/>
    <s v="SSEE"/>
    <n v="0"/>
    <n v="0"/>
    <n v="0"/>
    <n v="0"/>
    <m/>
    <m/>
    <m/>
    <m/>
    <m/>
    <m/>
    <m/>
    <m/>
    <m/>
    <m/>
    <m/>
    <n v="0"/>
  </r>
  <r>
    <s v="Vicepresidencia de Relaciones Comunitarias"/>
    <s v="Gerencia de Desarrollo Social"/>
    <x v="16"/>
    <s v="Las Bambas"/>
    <n v="0"/>
    <n v="0"/>
    <n v="0"/>
    <n v="0"/>
    <m/>
    <m/>
    <m/>
    <m/>
    <m/>
    <m/>
    <m/>
    <m/>
    <m/>
    <m/>
    <m/>
    <n v="0"/>
  </r>
  <r>
    <s v="Vicepresidencia de Recursos Humanos"/>
    <s v="Gerencia de Desarrollo y Capacitación"/>
    <x v="16"/>
    <s v="SSEE"/>
    <n v="0"/>
    <n v="0"/>
    <n v="0"/>
    <n v="0"/>
    <m/>
    <m/>
    <m/>
    <m/>
    <m/>
    <m/>
    <m/>
    <m/>
    <m/>
    <m/>
    <m/>
    <n v="0"/>
  </r>
  <r>
    <s v="Vicepresidencia de Recursos Humanos"/>
    <s v="Gerencia de Desarrollo y Capacitación"/>
    <x v="16"/>
    <s v="Las Bambas"/>
    <n v="2229"/>
    <n v="2229"/>
    <n v="12"/>
    <n v="12"/>
    <m/>
    <m/>
    <m/>
    <m/>
    <m/>
    <m/>
    <m/>
    <m/>
    <m/>
    <m/>
    <m/>
    <n v="0"/>
  </r>
  <r>
    <s v="Vicepresidencia de Proyectos"/>
    <s v="Gerencia de Estudios"/>
    <x v="16"/>
    <s v="SSEE"/>
    <n v="0"/>
    <n v="0"/>
    <n v="0"/>
    <n v="0"/>
    <m/>
    <m/>
    <m/>
    <m/>
    <m/>
    <m/>
    <m/>
    <m/>
    <m/>
    <m/>
    <m/>
    <n v="0"/>
  </r>
  <r>
    <s v="Vicepresidencia de Proyectos"/>
    <s v="Gerencia de Estudios"/>
    <x v="16"/>
    <s v="Las Bambas"/>
    <n v="2874"/>
    <n v="2874"/>
    <n v="15"/>
    <n v="15"/>
    <m/>
    <m/>
    <m/>
    <m/>
    <m/>
    <m/>
    <m/>
    <m/>
    <m/>
    <m/>
    <m/>
    <n v="0"/>
  </r>
  <r>
    <s v="Vicepresidencia de Excelencia Operacional"/>
    <s v="Gerencia de Excelencia Operacional 1"/>
    <x v="16"/>
    <s v="SSEE"/>
    <n v="0"/>
    <n v="0"/>
    <n v="0"/>
    <n v="0"/>
    <m/>
    <m/>
    <m/>
    <m/>
    <m/>
    <m/>
    <m/>
    <m/>
    <m/>
    <m/>
    <m/>
    <n v="0"/>
  </r>
  <r>
    <s v="Vicepresidencia de Excelencia Operacional"/>
    <s v="Gerencia de Excelencia Operacional 1"/>
    <x v="16"/>
    <s v="Las Bambas"/>
    <n v="889.5"/>
    <n v="889.5"/>
    <n v="5"/>
    <n v="5"/>
    <m/>
    <m/>
    <m/>
    <m/>
    <m/>
    <m/>
    <m/>
    <m/>
    <m/>
    <m/>
    <m/>
    <n v="0"/>
  </r>
  <r>
    <s v="Vicepresidencia de Excelencia Operacional"/>
    <s v="Gerencia de Excelencia Operacional 2"/>
    <x v="16"/>
    <s v="SSEE"/>
    <n v="0"/>
    <n v="0"/>
    <n v="0"/>
    <n v="0"/>
    <m/>
    <m/>
    <m/>
    <m/>
    <m/>
    <m/>
    <m/>
    <m/>
    <m/>
    <m/>
    <m/>
    <n v="0"/>
  </r>
  <r>
    <s v="Vicepresidencia de Excelencia Operacional"/>
    <s v="Gerencia de Excelencia Operacional 2"/>
    <x v="16"/>
    <s v="Las Bambas"/>
    <n v="2103"/>
    <n v="2103"/>
    <n v="11"/>
    <n v="11"/>
    <m/>
    <m/>
    <m/>
    <m/>
    <m/>
    <m/>
    <m/>
    <m/>
    <m/>
    <m/>
    <m/>
    <n v="0"/>
  </r>
  <r>
    <s v="Vicepresidencia de Excelencia Operacional"/>
    <s v="Gerencia de Excelencia Operacional 3"/>
    <x v="16"/>
    <s v="SSEE"/>
    <n v="0"/>
    <n v="0"/>
    <n v="0"/>
    <n v="0"/>
    <m/>
    <m/>
    <m/>
    <m/>
    <m/>
    <m/>
    <m/>
    <m/>
    <m/>
    <m/>
    <m/>
    <n v="0"/>
  </r>
  <r>
    <s v="Vicepresidencia de Excelencia Operacional"/>
    <s v="Gerencia de Excelencia Operacional 3"/>
    <x v="16"/>
    <s v="Las Bambas"/>
    <n v="429"/>
    <n v="429"/>
    <n v="2"/>
    <n v="2"/>
    <m/>
    <m/>
    <m/>
    <m/>
    <m/>
    <m/>
    <m/>
    <m/>
    <m/>
    <m/>
    <m/>
    <n v="0"/>
  </r>
  <r>
    <s v="Vicepresidencia Comercial"/>
    <s v="Gerencia de Finanzas"/>
    <x v="16"/>
    <s v="SSEE"/>
    <n v="0"/>
    <n v="0"/>
    <n v="0"/>
    <n v="0"/>
    <m/>
    <m/>
    <m/>
    <m/>
    <m/>
    <m/>
    <m/>
    <m/>
    <m/>
    <m/>
    <m/>
    <n v="0"/>
  </r>
  <r>
    <s v="Vicepresidencia Comercial"/>
    <s v="Gerencia de Finanzas"/>
    <x v="16"/>
    <s v="Las Bambas"/>
    <n v="1359"/>
    <n v="1359"/>
    <n v="8"/>
    <n v="8"/>
    <m/>
    <m/>
    <m/>
    <m/>
    <m/>
    <m/>
    <m/>
    <m/>
    <m/>
    <m/>
    <m/>
    <n v="0"/>
  </r>
  <r>
    <s v="Vicepresidencia Comercial"/>
    <s v="Gerencia de Impuestos"/>
    <x v="16"/>
    <s v="SSEE"/>
    <n v="0"/>
    <n v="0"/>
    <n v="0"/>
    <n v="0"/>
    <m/>
    <m/>
    <m/>
    <m/>
    <m/>
    <m/>
    <m/>
    <m/>
    <m/>
    <m/>
    <m/>
    <n v="0"/>
  </r>
  <r>
    <s v="Vicepresidencia Comercial"/>
    <s v="Gerencia de Impuestos"/>
    <x v="16"/>
    <s v="Las Bambas"/>
    <n v="630"/>
    <n v="630"/>
    <n v="5"/>
    <n v="5"/>
    <m/>
    <m/>
    <m/>
    <m/>
    <m/>
    <m/>
    <m/>
    <m/>
    <m/>
    <m/>
    <m/>
    <n v="0"/>
  </r>
  <r>
    <s v="Vicepresidencia de Desarrollo"/>
    <s v="Gerencia de Ingenieria"/>
    <x v="16"/>
    <s v="SSEE"/>
    <n v="70573"/>
    <n v="22095"/>
    <n v="327"/>
    <n v="97"/>
    <m/>
    <m/>
    <m/>
    <m/>
    <m/>
    <m/>
    <m/>
    <m/>
    <m/>
    <m/>
    <m/>
    <n v="0"/>
  </r>
  <r>
    <s v="Vicepresidencia de Desarrollo"/>
    <s v="Gerencia de Ingenieria"/>
    <x v="16"/>
    <s v="Las Bambas"/>
    <n v="231"/>
    <n v="231"/>
    <n v="1"/>
    <n v="1"/>
    <m/>
    <m/>
    <m/>
    <m/>
    <m/>
    <m/>
    <m/>
    <m/>
    <m/>
    <m/>
    <m/>
    <n v="0"/>
  </r>
  <r>
    <s v="Gerencia de Logística y Servicios de Sitio"/>
    <s v="Gerencia de Logística y Servicios de Sitio"/>
    <x v="16"/>
    <s v="SSEE"/>
    <n v="471666.3"/>
    <n v="181193.25000000003"/>
    <n v="2439"/>
    <n v="2198"/>
    <m/>
    <m/>
    <m/>
    <m/>
    <m/>
    <n v="1"/>
    <m/>
    <m/>
    <m/>
    <m/>
    <m/>
    <n v="0"/>
  </r>
  <r>
    <s v="Gerencia de Logística y Servicios de Sitio"/>
    <s v="Gerencia de Logística y Servicios de Sitio"/>
    <x v="16"/>
    <s v="Las Bambas"/>
    <n v="13641.75"/>
    <n v="13641.75"/>
    <n v="69"/>
    <n v="69"/>
    <m/>
    <m/>
    <m/>
    <m/>
    <m/>
    <n v="2"/>
    <m/>
    <m/>
    <m/>
    <m/>
    <m/>
    <n v="0"/>
  </r>
  <r>
    <s v="Vicepresidencia de Operaciones"/>
    <s v="Gerencia de Mantenimiento"/>
    <x v="16"/>
    <s v="SSEE"/>
    <n v="196143"/>
    <n v="196143"/>
    <n v="1053"/>
    <n v="1053"/>
    <m/>
    <m/>
    <m/>
    <m/>
    <m/>
    <m/>
    <m/>
    <m/>
    <m/>
    <m/>
    <n v="1"/>
    <n v="0"/>
  </r>
  <r>
    <s v="Vicepresidencia de Operaciones"/>
    <s v="Gerencia de Mantenimiento"/>
    <x v="16"/>
    <s v="Las Bambas"/>
    <n v="20849.25"/>
    <n v="20849.25"/>
    <n v="125"/>
    <n v="125"/>
    <m/>
    <m/>
    <m/>
    <m/>
    <m/>
    <m/>
    <m/>
    <m/>
    <m/>
    <m/>
    <m/>
    <n v="0"/>
  </r>
  <r>
    <s v="Vicepresidencia de Operaciones"/>
    <s v="Gerencia de Mantenimiento"/>
    <x v="16"/>
    <s v="SSEE"/>
    <n v="26062"/>
    <n v="26062"/>
    <n v="157"/>
    <n v="157"/>
    <m/>
    <m/>
    <m/>
    <m/>
    <m/>
    <m/>
    <m/>
    <m/>
    <m/>
    <m/>
    <m/>
    <n v="0"/>
  </r>
  <r>
    <s v="Vicepresidencia de Operaciones"/>
    <s v="Gerencia de Mantenimiento"/>
    <x v="16"/>
    <s v="Las Bambas"/>
    <n v="30534.5"/>
    <n v="30534.5"/>
    <n v="182"/>
    <n v="182"/>
    <m/>
    <m/>
    <m/>
    <m/>
    <m/>
    <m/>
    <m/>
    <m/>
    <m/>
    <m/>
    <m/>
    <n v="0"/>
  </r>
  <r>
    <s v="Vicepresidencia de SHE"/>
    <s v="Gerencia de Medio Ambiente"/>
    <x v="16"/>
    <s v="SSEE"/>
    <n v="18408"/>
    <n v="18408"/>
    <n v="117"/>
    <n v="117"/>
    <m/>
    <m/>
    <m/>
    <m/>
    <m/>
    <m/>
    <m/>
    <m/>
    <m/>
    <m/>
    <m/>
    <n v="0"/>
  </r>
  <r>
    <s v="Vicepresidencia de SHE"/>
    <s v="Gerencia de Medio Ambiente"/>
    <x v="16"/>
    <s v="Las Bambas"/>
    <n v="2908.5"/>
    <n v="2908.5"/>
    <n v="14"/>
    <n v="14"/>
    <m/>
    <m/>
    <m/>
    <m/>
    <m/>
    <m/>
    <m/>
    <m/>
    <m/>
    <m/>
    <m/>
    <n v="0"/>
  </r>
  <r>
    <s v="Vicepresidencia de Operaciones"/>
    <s v="Gerencia de Operaciones Mina"/>
    <x v="16"/>
    <s v="SSEE"/>
    <n v="162861"/>
    <n v="162861"/>
    <n v="727"/>
    <n v="727"/>
    <m/>
    <m/>
    <m/>
    <m/>
    <m/>
    <m/>
    <m/>
    <m/>
    <m/>
    <m/>
    <m/>
    <n v="0"/>
  </r>
  <r>
    <s v="Vicepresidencia de Operaciones"/>
    <s v="Gerencia de Operaciones Mina"/>
    <x v="16"/>
    <s v="Las Bambas"/>
    <n v="132826.75"/>
    <n v="132826.75"/>
    <n v="769"/>
    <n v="769"/>
    <m/>
    <m/>
    <m/>
    <m/>
    <n v="1"/>
    <n v="1"/>
    <n v="1"/>
    <m/>
    <m/>
    <m/>
    <m/>
    <n v="0"/>
  </r>
  <r>
    <s v="Vicepresidencia de Desarrollo"/>
    <s v="Gerencia de Permisos Ambientales"/>
    <x v="16"/>
    <s v="SSEE"/>
    <n v="932"/>
    <n v="932"/>
    <n v="9"/>
    <n v="8"/>
    <m/>
    <m/>
    <m/>
    <m/>
    <m/>
    <m/>
    <m/>
    <m/>
    <m/>
    <m/>
    <m/>
    <n v="0"/>
  </r>
  <r>
    <s v="Vicepresidencia de Desarrollo"/>
    <s v="Gerencia de Permisos Ambientales"/>
    <x v="16"/>
    <s v="Las Bambas"/>
    <n v="1276.5"/>
    <n v="1276.5"/>
    <n v="6"/>
    <n v="6"/>
    <m/>
    <m/>
    <m/>
    <m/>
    <m/>
    <m/>
    <m/>
    <m/>
    <m/>
    <m/>
    <m/>
    <n v="0"/>
  </r>
  <r>
    <s v="Vicepresidencia de Abastecimiento"/>
    <s v="Gerencia de Planeamiento, Inventario. y Almacenes"/>
    <x v="16"/>
    <s v="SSEE"/>
    <n v="0"/>
    <n v="0"/>
    <n v="0"/>
    <n v="0"/>
    <m/>
    <m/>
    <m/>
    <m/>
    <m/>
    <m/>
    <m/>
    <m/>
    <m/>
    <m/>
    <m/>
    <n v="0"/>
  </r>
  <r>
    <s v="Vicepresidencia de Abastecimiento"/>
    <s v="Gerencia de Planeamiento, Inventario. y Almacenes"/>
    <x v="16"/>
    <s v="Las Bambas"/>
    <n v="4652.75"/>
    <n v="4652.75"/>
    <n v="25"/>
    <n v="25"/>
    <m/>
    <m/>
    <m/>
    <m/>
    <m/>
    <m/>
    <m/>
    <m/>
    <m/>
    <m/>
    <m/>
    <n v="0"/>
  </r>
  <r>
    <s v="Vicepresidencia de Operaciones"/>
    <s v="Gerencia de Planta Concentradora"/>
    <x v="16"/>
    <s v="SSEE"/>
    <n v="25785.5"/>
    <n v="25785.5"/>
    <n v="133"/>
    <n v="133"/>
    <m/>
    <m/>
    <m/>
    <m/>
    <m/>
    <m/>
    <m/>
    <m/>
    <m/>
    <m/>
    <m/>
    <n v="0"/>
  </r>
  <r>
    <s v="Vicepresidencia de Operaciones"/>
    <s v="Gerencia de Planta Concentradora"/>
    <x v="16"/>
    <s v="Las Bambas"/>
    <n v="40778.5"/>
    <n v="40778.5"/>
    <n v="233"/>
    <n v="233"/>
    <m/>
    <m/>
    <m/>
    <m/>
    <m/>
    <m/>
    <m/>
    <m/>
    <m/>
    <m/>
    <m/>
    <n v="0"/>
  </r>
  <r>
    <s v="Vicepresidencia de Abastecimiento"/>
    <s v="Gerencia de Procura - Proyectos"/>
    <x v="16"/>
    <s v="SSEE"/>
    <n v="0"/>
    <n v="0"/>
    <n v="0"/>
    <n v="0"/>
    <m/>
    <m/>
    <m/>
    <m/>
    <m/>
    <m/>
    <m/>
    <m/>
    <m/>
    <m/>
    <m/>
    <n v="0"/>
  </r>
  <r>
    <s v="Vicepresidencia de Abastecimiento"/>
    <s v="Gerencia de Procura - Proyectos"/>
    <x v="16"/>
    <s v="Las Bambas"/>
    <n v="427.5"/>
    <n v="427.5"/>
    <n v="2"/>
    <n v="2"/>
    <m/>
    <m/>
    <m/>
    <m/>
    <m/>
    <m/>
    <m/>
    <m/>
    <m/>
    <m/>
    <m/>
    <n v="0"/>
  </r>
  <r>
    <s v="Gerencia de Protección Interna"/>
    <s v="Gerencia de Protección Interna"/>
    <x v="16"/>
    <s v="SSEE"/>
    <n v="22388"/>
    <n v="22388"/>
    <n v="121"/>
    <n v="121"/>
    <m/>
    <m/>
    <m/>
    <m/>
    <m/>
    <m/>
    <m/>
    <m/>
    <m/>
    <m/>
    <m/>
    <n v="0"/>
  </r>
  <r>
    <s v="Gerencia de Protección Interna"/>
    <s v="Gerencia de Protección Interna"/>
    <x v="16"/>
    <s v="Las Bambas"/>
    <n v="1344"/>
    <n v="1344"/>
    <n v="6"/>
    <n v="6"/>
    <m/>
    <m/>
    <m/>
    <m/>
    <m/>
    <m/>
    <m/>
    <m/>
    <m/>
    <m/>
    <m/>
    <n v="0"/>
  </r>
  <r>
    <s v="Vicepresidencia de Recursos Humanos"/>
    <s v="Gerencia de Recursos Humanos"/>
    <x v="16"/>
    <s v="SSEE"/>
    <n v="0"/>
    <n v="0"/>
    <n v="0"/>
    <n v="0"/>
    <m/>
    <m/>
    <m/>
    <m/>
    <m/>
    <m/>
    <m/>
    <m/>
    <m/>
    <m/>
    <m/>
    <n v="0"/>
  </r>
  <r>
    <s v="Vicepresidencia de Recursos Humanos"/>
    <s v="Gerencia de Recursos Humanos"/>
    <x v="16"/>
    <s v="Las Bambas"/>
    <n v="2895"/>
    <n v="2895"/>
    <n v="14"/>
    <n v="14"/>
    <m/>
    <m/>
    <m/>
    <m/>
    <m/>
    <m/>
    <m/>
    <m/>
    <m/>
    <m/>
    <m/>
    <n v="0"/>
  </r>
  <r>
    <s v="Vicepresidencia de Relaciones Comunitarias"/>
    <s v="Gerencia de Relaciones Comunitarias Site"/>
    <x v="16"/>
    <s v="SSEE"/>
    <n v="0"/>
    <n v="0"/>
    <n v="0"/>
    <n v="0"/>
    <m/>
    <m/>
    <m/>
    <m/>
    <m/>
    <m/>
    <m/>
    <m/>
    <m/>
    <m/>
    <m/>
    <n v="0"/>
  </r>
  <r>
    <s v="Vicepresidencia de Relaciones Comunitarias"/>
    <s v="Gerencia de Relaciones Comunitarias Site"/>
    <x v="16"/>
    <s v="Las Bambas"/>
    <n v="12088"/>
    <n v="12088"/>
    <n v="65"/>
    <n v="65"/>
    <m/>
    <m/>
    <m/>
    <m/>
    <m/>
    <m/>
    <m/>
    <m/>
    <m/>
    <m/>
    <m/>
    <n v="0"/>
  </r>
  <r>
    <s v="Vicepresidencia de Relaciones Comunitarias"/>
    <s v="Gerencia de Relaciones Comunitarias Zona Sur"/>
    <x v="16"/>
    <s v="Las Bambas"/>
    <n v="6006"/>
    <n v="6006"/>
    <n v="30"/>
    <n v="30"/>
    <m/>
    <m/>
    <m/>
    <m/>
    <m/>
    <m/>
    <m/>
    <m/>
    <m/>
    <m/>
    <m/>
    <n v="0"/>
  </r>
  <r>
    <s v="Vicepresidencia de Relaciones Comunitarias"/>
    <s v="Gerencia de Relaciones Comunitarias Zona Sur"/>
    <x v="16"/>
    <s v="SSEE"/>
    <n v="0"/>
    <n v="0"/>
    <n v="0"/>
    <n v="0"/>
    <m/>
    <m/>
    <m/>
    <m/>
    <m/>
    <m/>
    <m/>
    <m/>
    <m/>
    <m/>
    <m/>
    <n v="0"/>
  </r>
  <r>
    <s v="Vicepresidencia de SHE"/>
    <s v="Gerencia de Seguridad y Salud"/>
    <x v="16"/>
    <s v="SSEE"/>
    <n v="0"/>
    <n v="0"/>
    <n v="0"/>
    <n v="0"/>
    <m/>
    <m/>
    <m/>
    <m/>
    <m/>
    <m/>
    <m/>
    <m/>
    <m/>
    <m/>
    <m/>
    <n v="0"/>
  </r>
  <r>
    <s v="Vicepresidencia de SHE"/>
    <s v="Gerencia de Seguridad y Salud"/>
    <x v="16"/>
    <s v="Las Bambas"/>
    <n v="6048"/>
    <n v="6048"/>
    <n v="32"/>
    <n v="32"/>
    <m/>
    <m/>
    <m/>
    <m/>
    <m/>
    <m/>
    <m/>
    <m/>
    <m/>
    <m/>
    <m/>
    <n v="0"/>
  </r>
  <r>
    <s v="Vicepresidencia de Desarrollo"/>
    <s v="Gerencia de Servicios a Proyectos"/>
    <x v="16"/>
    <s v="SSEE"/>
    <n v="204205"/>
    <n v="204205"/>
    <n v="1792"/>
    <n v="1792"/>
    <m/>
    <m/>
    <m/>
    <m/>
    <m/>
    <m/>
    <m/>
    <m/>
    <m/>
    <m/>
    <m/>
    <n v="0"/>
  </r>
  <r>
    <s v="Vicepresidencia de Desarrollo"/>
    <s v="Gerencia de Servicios a Proyectos"/>
    <x v="16"/>
    <s v="Las Bambas"/>
    <n v="5296.5"/>
    <n v="5296.5"/>
    <n v="27"/>
    <n v="27"/>
    <m/>
    <m/>
    <m/>
    <m/>
    <m/>
    <m/>
    <m/>
    <m/>
    <m/>
    <m/>
    <m/>
    <n v="0"/>
  </r>
  <r>
    <s v="Vicepresidencia de Operaciones"/>
    <s v="Gerencia de Servicios Técnicos"/>
    <x v="16"/>
    <s v="SSEE"/>
    <n v="9300"/>
    <n v="9300"/>
    <n v="43"/>
    <n v="43"/>
    <m/>
    <m/>
    <m/>
    <m/>
    <m/>
    <m/>
    <m/>
    <m/>
    <m/>
    <m/>
    <m/>
    <n v="0"/>
  </r>
  <r>
    <s v="Vicepresidencia de Operaciones"/>
    <s v="Gerencia de Servicios Técnicos"/>
    <x v="16"/>
    <s v="Las Bambas"/>
    <n v="16094"/>
    <n v="16094"/>
    <n v="87"/>
    <n v="87"/>
    <m/>
    <m/>
    <m/>
    <m/>
    <m/>
    <n v="1"/>
    <m/>
    <m/>
    <m/>
    <m/>
    <m/>
    <n v="0"/>
  </r>
  <r>
    <s v="Vicepresidencia de Desarrollo"/>
    <s v="Gerencia de Servicios y Soporte a Proyectos"/>
    <x v="16"/>
    <s v="Las Bambas"/>
    <n v="27"/>
    <n v="27"/>
    <n v="1"/>
    <n v="1"/>
    <m/>
    <m/>
    <m/>
    <m/>
    <m/>
    <m/>
    <m/>
    <m/>
    <m/>
    <m/>
    <m/>
    <n v="0"/>
  </r>
  <r>
    <s v="Vicepresidencia de Desarrollo"/>
    <s v="Gerencia de Servicios y Soporte a Proyectos"/>
    <x v="16"/>
    <s v="SSEE"/>
    <n v="0"/>
    <n v="0"/>
    <n v="0"/>
    <n v="0"/>
    <m/>
    <m/>
    <m/>
    <m/>
    <m/>
    <m/>
    <m/>
    <m/>
    <m/>
    <m/>
    <m/>
    <n v="0"/>
  </r>
  <r>
    <s v="Gerencia General Operaciones Las Bambas"/>
    <s v="Gerencia General Operaciones LB"/>
    <x v="16"/>
    <s v="SSEE"/>
    <n v="0"/>
    <n v="0"/>
    <n v="0"/>
    <n v="0"/>
    <m/>
    <m/>
    <m/>
    <m/>
    <m/>
    <m/>
    <m/>
    <m/>
    <m/>
    <m/>
    <m/>
    <n v="0"/>
  </r>
  <r>
    <s v="Gerencia General Operaciones Las Bambas"/>
    <s v="Gerencia General Operaciones LB"/>
    <x v="16"/>
    <s v="Las Bambas"/>
    <n v="573"/>
    <n v="573"/>
    <n v="3"/>
    <n v="3"/>
    <m/>
    <m/>
    <m/>
    <m/>
    <m/>
    <m/>
    <m/>
    <m/>
    <m/>
    <m/>
    <m/>
    <n v="0"/>
  </r>
  <r>
    <s v="Vicepresidencia de Desarrollo"/>
    <s v="Gerencia Regional de Servicios Técnicos"/>
    <x v="16"/>
    <s v="SSEE"/>
    <n v="0"/>
    <n v="0"/>
    <n v="0"/>
    <n v="0"/>
    <m/>
    <m/>
    <m/>
    <m/>
    <m/>
    <m/>
    <m/>
    <m/>
    <m/>
    <m/>
    <m/>
    <n v="0"/>
  </r>
  <r>
    <s v="Vicepresidencia de Desarrollo"/>
    <s v="Gerencia Regional de Servicios Técnicos"/>
    <x v="16"/>
    <s v="Las Bambas"/>
    <n v="3006"/>
    <n v="3006"/>
    <n v="17"/>
    <n v="17"/>
    <m/>
    <m/>
    <m/>
    <m/>
    <m/>
    <m/>
    <m/>
    <m/>
    <m/>
    <m/>
    <m/>
    <n v="0"/>
  </r>
  <r>
    <s v="Global Business Services &amp; Technology"/>
    <s v="Global Business Services"/>
    <x v="16"/>
    <s v="SSEE"/>
    <n v="0"/>
    <n v="0"/>
    <n v="0"/>
    <n v="0"/>
    <m/>
    <m/>
    <m/>
    <m/>
    <m/>
    <m/>
    <m/>
    <m/>
    <m/>
    <m/>
    <m/>
    <n v="0"/>
  </r>
  <r>
    <s v="Global Business Services &amp; Technology"/>
    <s v="Global Business Services"/>
    <x v="16"/>
    <s v="Las Bambas"/>
    <n v="4023"/>
    <n v="4023"/>
    <n v="22"/>
    <n v="22"/>
    <m/>
    <m/>
    <m/>
    <m/>
    <m/>
    <m/>
    <m/>
    <m/>
    <m/>
    <m/>
    <m/>
    <n v="0"/>
  </r>
  <r>
    <s v="Group Explorations Management"/>
    <s v="Group Explorations Management"/>
    <x v="16"/>
    <s v="SSEE"/>
    <n v="0"/>
    <n v="0"/>
    <n v="0"/>
    <n v="0"/>
    <m/>
    <m/>
    <m/>
    <m/>
    <m/>
    <m/>
    <m/>
    <m/>
    <m/>
    <m/>
    <m/>
    <n v="0"/>
  </r>
  <r>
    <s v="Group Explorations Management"/>
    <s v="Group Explorations Management"/>
    <x v="16"/>
    <s v="Las Bambas"/>
    <n v="577.5"/>
    <n v="577.5"/>
    <n v="3"/>
    <n v="3"/>
    <m/>
    <m/>
    <m/>
    <m/>
    <m/>
    <m/>
    <m/>
    <m/>
    <m/>
    <m/>
    <m/>
    <n v="0"/>
  </r>
  <r>
    <s v="Presidencia las Bambas"/>
    <s v="Presidencia las Bambas"/>
    <x v="16"/>
    <s v="SSEE"/>
    <n v="0"/>
    <n v="0"/>
    <n v="0"/>
    <n v="0"/>
    <m/>
    <m/>
    <m/>
    <m/>
    <m/>
    <m/>
    <m/>
    <m/>
    <m/>
    <m/>
    <m/>
    <n v="0"/>
  </r>
  <r>
    <s v="Presidencia las Bambas"/>
    <s v="Presidencia las Bambas"/>
    <x v="16"/>
    <s v="Las Bambas"/>
    <n v="561"/>
    <n v="561"/>
    <n v="3"/>
    <n v="3"/>
    <m/>
    <m/>
    <m/>
    <m/>
    <m/>
    <m/>
    <m/>
    <m/>
    <m/>
    <m/>
    <m/>
    <n v="0"/>
  </r>
  <r>
    <s v="Global Business Services &amp; Technology"/>
    <s v="Technology"/>
    <x v="16"/>
    <s v="SSEE"/>
    <n v="3240"/>
    <n v="3240"/>
    <n v="22"/>
    <n v="22"/>
    <m/>
    <m/>
    <m/>
    <m/>
    <m/>
    <m/>
    <m/>
    <m/>
    <m/>
    <m/>
    <m/>
    <n v="0"/>
  </r>
  <r>
    <s v="Global Business Services &amp; Technology"/>
    <s v="Technology"/>
    <x v="16"/>
    <s v="Las Bambas"/>
    <n v="4329"/>
    <n v="4329"/>
    <n v="22"/>
    <n v="22"/>
    <m/>
    <m/>
    <m/>
    <m/>
    <m/>
    <m/>
    <m/>
    <m/>
    <m/>
    <m/>
    <m/>
    <n v="0"/>
  </r>
  <r>
    <s v="Vicepresidencia Comercial"/>
    <s v="Vicepresidencia Comercial"/>
    <x v="16"/>
    <s v="SSEE"/>
    <n v="552"/>
    <n v="552"/>
    <n v="2"/>
    <n v="2"/>
    <m/>
    <m/>
    <m/>
    <m/>
    <m/>
    <m/>
    <m/>
    <m/>
    <m/>
    <m/>
    <m/>
    <n v="0"/>
  </r>
  <r>
    <s v="Vicepresidencia Comercial"/>
    <s v="Vicepresidencia Comercial"/>
    <x v="16"/>
    <s v="Las Bambas"/>
    <n v="459"/>
    <n v="459"/>
    <n v="3"/>
    <n v="3"/>
    <m/>
    <m/>
    <m/>
    <m/>
    <m/>
    <m/>
    <m/>
    <m/>
    <m/>
    <m/>
    <m/>
    <n v="0"/>
  </r>
  <r>
    <s v="Vicepresidencia de Abastecimiento"/>
    <s v="Vicepresidencia de Abastecimiento"/>
    <x v="16"/>
    <s v="SSEE"/>
    <n v="0"/>
    <n v="0"/>
    <n v="0"/>
    <n v="0"/>
    <m/>
    <m/>
    <m/>
    <m/>
    <m/>
    <m/>
    <m/>
    <m/>
    <m/>
    <m/>
    <m/>
    <n v="0"/>
  </r>
  <r>
    <s v="Vicepresidencia de Abastecimiento"/>
    <s v="Vicepresidencia de Abastecimiento"/>
    <x v="16"/>
    <s v="Las Bambas"/>
    <n v="621"/>
    <n v="621"/>
    <n v="3"/>
    <n v="3"/>
    <m/>
    <m/>
    <m/>
    <m/>
    <m/>
    <m/>
    <m/>
    <m/>
    <m/>
    <m/>
    <m/>
    <n v="0"/>
  </r>
  <r>
    <s v="Vicepresidencia de Asuntos Corporativos"/>
    <s v="Vicepresidencia de Asuntos Corporativos"/>
    <x v="16"/>
    <s v="SSEE"/>
    <n v="0"/>
    <n v="0"/>
    <n v="0"/>
    <n v="0"/>
    <m/>
    <m/>
    <m/>
    <m/>
    <m/>
    <m/>
    <m/>
    <m/>
    <m/>
    <m/>
    <m/>
    <n v="0"/>
  </r>
  <r>
    <s v="Vicepresidencia de Asuntos Corporativos"/>
    <s v="Vicepresidencia de Asuntos Corporativos"/>
    <x v="16"/>
    <s v="Las Bambas"/>
    <n v="711"/>
    <n v="711"/>
    <n v="4"/>
    <n v="4"/>
    <m/>
    <m/>
    <m/>
    <m/>
    <m/>
    <m/>
    <m/>
    <m/>
    <m/>
    <m/>
    <m/>
    <n v="0"/>
  </r>
  <r>
    <s v="Vicepresidencia de Asuntos Legales"/>
    <s v="Vicepresidencia de Asuntos Legales"/>
    <x v="16"/>
    <s v="SSEE"/>
    <n v="0"/>
    <n v="0"/>
    <n v="0"/>
    <n v="0"/>
    <m/>
    <m/>
    <m/>
    <m/>
    <m/>
    <m/>
    <m/>
    <m/>
    <m/>
    <m/>
    <m/>
    <n v="0"/>
  </r>
  <r>
    <s v="Vicepresidencia de Asuntos Legales"/>
    <s v="Vicepresidencia de Asuntos Legales"/>
    <x v="16"/>
    <s v="Las Bambas"/>
    <n v="1035"/>
    <n v="1035"/>
    <n v="5"/>
    <n v="5"/>
    <m/>
    <m/>
    <m/>
    <m/>
    <m/>
    <m/>
    <m/>
    <m/>
    <m/>
    <m/>
    <m/>
    <n v="0"/>
  </r>
  <r>
    <s v="Vicepresidencia de Desarrollo"/>
    <s v="Vicepresidencia de Desarrollo"/>
    <x v="16"/>
    <s v="SSEE"/>
    <n v="0"/>
    <n v="0"/>
    <n v="0"/>
    <n v="0"/>
    <m/>
    <m/>
    <m/>
    <m/>
    <m/>
    <m/>
    <m/>
    <m/>
    <m/>
    <m/>
    <m/>
    <n v="0"/>
  </r>
  <r>
    <s v="Vicepresidencia de Desarrollo"/>
    <s v="Vicepresidencia de Desarrollo"/>
    <x v="16"/>
    <s v="Las Bambas"/>
    <n v="621"/>
    <n v="621"/>
    <n v="3"/>
    <n v="3"/>
    <m/>
    <m/>
    <m/>
    <m/>
    <m/>
    <m/>
    <m/>
    <m/>
    <m/>
    <m/>
    <m/>
    <n v="0"/>
  </r>
  <r>
    <s v="Vicepresidencia de Excelencia Operacional"/>
    <s v="Vicepresidencia de Excelencia Operacional"/>
    <x v="16"/>
    <s v="SSEE"/>
    <n v="0"/>
    <n v="0"/>
    <n v="0"/>
    <n v="0"/>
    <m/>
    <m/>
    <m/>
    <m/>
    <m/>
    <m/>
    <m/>
    <m/>
    <m/>
    <m/>
    <m/>
    <n v="0"/>
  </r>
  <r>
    <s v="Vicepresidencia de Excelencia Operacional"/>
    <s v="Vicepresidencia de Excelencia Operacional"/>
    <x v="16"/>
    <s v="Las Bambas"/>
    <n v="228"/>
    <n v="228"/>
    <n v="1"/>
    <n v="1"/>
    <m/>
    <m/>
    <m/>
    <m/>
    <m/>
    <m/>
    <m/>
    <m/>
    <m/>
    <m/>
    <m/>
    <n v="0"/>
  </r>
  <r>
    <s v="Vicepresidencia de Operaciones"/>
    <s v="Vicepresidencia de Operaciones"/>
    <x v="16"/>
    <s v="SSEE"/>
    <n v="0"/>
    <n v="0"/>
    <n v="0"/>
    <n v="0"/>
    <m/>
    <m/>
    <m/>
    <m/>
    <m/>
    <m/>
    <m/>
    <m/>
    <m/>
    <m/>
    <m/>
    <n v="0"/>
  </r>
  <r>
    <s v="Vicepresidencia de Operaciones"/>
    <s v="Vicepresidencia de Operaciones"/>
    <x v="16"/>
    <s v="Las Bambas"/>
    <n v="462"/>
    <n v="462"/>
    <n v="2"/>
    <n v="2"/>
    <m/>
    <m/>
    <m/>
    <m/>
    <m/>
    <m/>
    <m/>
    <m/>
    <m/>
    <m/>
    <m/>
    <n v="0"/>
  </r>
  <r>
    <s v="Vicepresidencia de Proyectos"/>
    <s v="Vicepresidencia de Proyectos"/>
    <x v="16"/>
    <s v="SSEE"/>
    <n v="0"/>
    <n v="0"/>
    <n v="0"/>
    <n v="0"/>
    <m/>
    <m/>
    <m/>
    <m/>
    <m/>
    <n v="1"/>
    <m/>
    <m/>
    <m/>
    <m/>
    <m/>
    <n v="0"/>
  </r>
  <r>
    <s v="Vicepresidencia de Proyectos"/>
    <s v="Vicepresidencia de Proyectos"/>
    <x v="16"/>
    <s v="Las Bambas"/>
    <n v="6163.5"/>
    <n v="6163.5"/>
    <n v="30"/>
    <n v="30"/>
    <m/>
    <m/>
    <m/>
    <m/>
    <m/>
    <m/>
    <m/>
    <m/>
    <m/>
    <m/>
    <m/>
    <n v="0"/>
  </r>
  <r>
    <s v="Vicepresidencia de Recursos Humanos"/>
    <s v="Vicepresidencia de Recursos Humanos"/>
    <x v="16"/>
    <s v="SSEE"/>
    <n v="0"/>
    <n v="0"/>
    <n v="0"/>
    <n v="0"/>
    <m/>
    <m/>
    <m/>
    <m/>
    <m/>
    <m/>
    <m/>
    <m/>
    <m/>
    <m/>
    <m/>
    <n v="0"/>
  </r>
  <r>
    <s v="Vicepresidencia de Recursos Humanos"/>
    <s v="Vicepresidencia de Recursos Humanos"/>
    <x v="16"/>
    <s v="Las Bambas"/>
    <n v="513"/>
    <n v="513"/>
    <n v="3"/>
    <n v="3"/>
    <m/>
    <m/>
    <m/>
    <m/>
    <m/>
    <m/>
    <m/>
    <m/>
    <m/>
    <m/>
    <m/>
    <n v="0"/>
  </r>
  <r>
    <s v="Vicepresidencia de Relaciones Comunitarias"/>
    <s v="Vicepresidencia de Relaciones Comunitarias"/>
    <x v="16"/>
    <s v="SSEE"/>
    <n v="0"/>
    <n v="0"/>
    <n v="0"/>
    <n v="0"/>
    <m/>
    <m/>
    <m/>
    <m/>
    <m/>
    <m/>
    <m/>
    <m/>
    <m/>
    <m/>
    <m/>
    <n v="0"/>
  </r>
  <r>
    <s v="Vicepresidencia de Relaciones Comunitarias"/>
    <s v="Vicepresidencia de Relaciones Comunitarias"/>
    <x v="16"/>
    <s v="Las Bambas"/>
    <n v="2775"/>
    <n v="2775"/>
    <n v="15"/>
    <n v="15"/>
    <m/>
    <m/>
    <m/>
    <m/>
    <m/>
    <m/>
    <m/>
    <m/>
    <m/>
    <m/>
    <m/>
    <n v="0"/>
  </r>
  <r>
    <s v="Vicepresidencia de SHE"/>
    <s v="Vicepresidencia de SHE"/>
    <x v="16"/>
    <s v="SSEE"/>
    <n v="0"/>
    <n v="0"/>
    <n v="0"/>
    <n v="0"/>
    <m/>
    <m/>
    <m/>
    <m/>
    <m/>
    <m/>
    <m/>
    <m/>
    <m/>
    <m/>
    <m/>
    <n v="0"/>
  </r>
  <r>
    <s v="Vicepresidencia de SHE"/>
    <s v="Vicepresidencia de SHE"/>
    <x v="16"/>
    <s v="Las Bambas"/>
    <n v="207"/>
    <n v="207"/>
    <n v="1"/>
    <n v="1"/>
    <m/>
    <m/>
    <m/>
    <m/>
    <m/>
    <m/>
    <m/>
    <m/>
    <m/>
    <m/>
    <m/>
    <n v="0"/>
  </r>
  <r>
    <s v="Presidencia las Bambas"/>
    <s v="Presidencia las Bambas"/>
    <x v="17"/>
    <s v="Las Bambas"/>
    <n v="558"/>
    <n v="558"/>
    <n v="3"/>
    <n v="3"/>
    <m/>
    <m/>
    <m/>
    <m/>
    <m/>
    <m/>
    <m/>
    <m/>
    <m/>
    <m/>
    <m/>
    <n v="0"/>
  </r>
  <r>
    <s v="Vicepresidencia Comercial"/>
    <s v="Gerencia de Finanzas"/>
    <x v="17"/>
    <s v="Las Bambas"/>
    <n v="1395"/>
    <n v="1395"/>
    <n v="8"/>
    <n v="8"/>
    <m/>
    <m/>
    <m/>
    <m/>
    <m/>
    <m/>
    <m/>
    <m/>
    <m/>
    <m/>
    <m/>
    <n v="0"/>
  </r>
  <r>
    <s v="Vicepresidencia Comercial"/>
    <s v="Gerencia de Impuestos"/>
    <x v="17"/>
    <s v="Las Bambas"/>
    <n v="540"/>
    <n v="540"/>
    <n v="5"/>
    <n v="5"/>
    <m/>
    <m/>
    <m/>
    <m/>
    <m/>
    <m/>
    <m/>
    <m/>
    <m/>
    <m/>
    <m/>
    <n v="0"/>
  </r>
  <r>
    <s v="Vicepresidencia Comercial"/>
    <s v="Vicepresidencia Comercial"/>
    <x v="17"/>
    <s v="Las Bambas"/>
    <n v="540"/>
    <n v="540"/>
    <n v="3"/>
    <n v="3"/>
    <m/>
    <m/>
    <m/>
    <m/>
    <m/>
    <m/>
    <m/>
    <m/>
    <m/>
    <m/>
    <m/>
    <n v="0"/>
  </r>
  <r>
    <s v="Vicepresidencia Comercial"/>
    <s v="Gerencia de Contraloría y Riesgos"/>
    <x v="17"/>
    <s v="Las Bambas"/>
    <n v="1119"/>
    <n v="1119"/>
    <n v="6"/>
    <n v="6"/>
    <m/>
    <m/>
    <m/>
    <m/>
    <m/>
    <m/>
    <m/>
    <m/>
    <m/>
    <m/>
    <m/>
    <n v="0"/>
  </r>
  <r>
    <s v="Vicepresidencia de Abastecimiento"/>
    <s v="Gerencia de Contrataciones"/>
    <x v="17"/>
    <s v="Las Bambas"/>
    <n v="2340"/>
    <n v="2340"/>
    <n v="13"/>
    <n v="13"/>
    <m/>
    <m/>
    <m/>
    <m/>
    <m/>
    <m/>
    <m/>
    <m/>
    <m/>
    <m/>
    <m/>
    <n v="0"/>
  </r>
  <r>
    <s v="Vicepresidencia de Abastecimiento"/>
    <s v="Gerencia de Procura - Proyectos"/>
    <x v="17"/>
    <s v="Las Bambas"/>
    <n v="390"/>
    <n v="390"/>
    <n v="2"/>
    <n v="2"/>
    <m/>
    <m/>
    <m/>
    <m/>
    <m/>
    <m/>
    <m/>
    <m/>
    <m/>
    <m/>
    <m/>
    <n v="0"/>
  </r>
  <r>
    <s v="Vicepresidencia de Abastecimiento"/>
    <s v="Vicepresidencia de Abastecimiento"/>
    <x v="17"/>
    <s v="Las Bambas"/>
    <n v="576"/>
    <n v="576"/>
    <n v="4"/>
    <n v="4"/>
    <m/>
    <m/>
    <m/>
    <m/>
    <m/>
    <m/>
    <m/>
    <m/>
    <m/>
    <m/>
    <m/>
    <n v="0"/>
  </r>
  <r>
    <s v="Vicepresidencia de Abastecimiento"/>
    <s v="Gerencia de Planeamiento, Inventario. y Almacenes"/>
    <x v="17"/>
    <s v="Las Bambas"/>
    <n v="4473"/>
    <n v="4473"/>
    <n v="24"/>
    <n v="24"/>
    <m/>
    <m/>
    <m/>
    <m/>
    <m/>
    <m/>
    <m/>
    <m/>
    <m/>
    <m/>
    <m/>
    <n v="0"/>
  </r>
  <r>
    <s v="Vicepresidencia de Asuntos Corporativos"/>
    <s v="Gerencia de Asuntos Publicos"/>
    <x v="17"/>
    <s v="Las Bambas"/>
    <n v="360"/>
    <n v="360"/>
    <n v="2"/>
    <n v="2"/>
    <m/>
    <m/>
    <m/>
    <m/>
    <m/>
    <m/>
    <m/>
    <m/>
    <m/>
    <m/>
    <m/>
    <n v="0"/>
  </r>
  <r>
    <s v="Vicepresidencia de Asuntos Corporativos"/>
    <s v="Gerencia de Asuntos Publicos Regionales"/>
    <x v="17"/>
    <s v="Las Bambas"/>
    <n v="1129.5"/>
    <n v="1129.5"/>
    <n v="6"/>
    <n v="6"/>
    <m/>
    <m/>
    <m/>
    <m/>
    <m/>
    <m/>
    <m/>
    <m/>
    <m/>
    <m/>
    <m/>
    <n v="0"/>
  </r>
  <r>
    <s v="Vicepresidencia de Asuntos Corporativos"/>
    <s v="Gerencia de Comunicaciones"/>
    <x v="17"/>
    <s v="Las Bambas"/>
    <n v="2734.5"/>
    <n v="2734.5"/>
    <n v="14"/>
    <n v="14"/>
    <m/>
    <m/>
    <m/>
    <m/>
    <m/>
    <m/>
    <m/>
    <m/>
    <m/>
    <m/>
    <m/>
    <n v="0"/>
  </r>
  <r>
    <s v="Vicepresidencia de Asuntos Corporativos"/>
    <s v="Vicepresidencia de Asuntos Corporativos"/>
    <x v="17"/>
    <s v="Las Bambas"/>
    <n v="720"/>
    <n v="720"/>
    <n v="4"/>
    <n v="4"/>
    <m/>
    <m/>
    <m/>
    <m/>
    <m/>
    <m/>
    <m/>
    <m/>
    <m/>
    <m/>
    <m/>
    <n v="0"/>
  </r>
  <r>
    <s v="Vicepresidencia de Operaciones"/>
    <s v="Gerencia de Planta Concentradora"/>
    <x v="17"/>
    <s v="Las Bambas"/>
    <n v="40661.526315789473"/>
    <n v="40661.526315789473"/>
    <n v="232"/>
    <n v="232"/>
    <m/>
    <m/>
    <m/>
    <m/>
    <m/>
    <n v="1"/>
    <m/>
    <m/>
    <m/>
    <m/>
    <m/>
    <n v="0"/>
  </r>
  <r>
    <s v="Vicepresidencia de Operaciones"/>
    <s v="Gerencia de Servicios Técnicos"/>
    <x v="17"/>
    <s v="Las Bambas"/>
    <n v="16472.5"/>
    <n v="16472.5"/>
    <n v="88"/>
    <n v="88"/>
    <m/>
    <m/>
    <m/>
    <m/>
    <m/>
    <m/>
    <m/>
    <m/>
    <m/>
    <m/>
    <m/>
    <n v="0"/>
  </r>
  <r>
    <s v="Vicepresidencia de Operaciones"/>
    <s v="Vicepresidencia de Operaciones"/>
    <x v="17"/>
    <s v="Las Bambas"/>
    <n v="399"/>
    <n v="399"/>
    <n v="2"/>
    <n v="2"/>
    <m/>
    <m/>
    <m/>
    <m/>
    <m/>
    <m/>
    <m/>
    <m/>
    <m/>
    <m/>
    <m/>
    <n v="0"/>
  </r>
  <r>
    <s v="Vicepresidencia de Operaciones"/>
    <s v="Gerencia de Mantenimiento"/>
    <x v="17"/>
    <s v="Las Bambas"/>
    <n v="52039.75"/>
    <n v="52039.75"/>
    <n v="301"/>
    <n v="301"/>
    <m/>
    <m/>
    <m/>
    <m/>
    <m/>
    <m/>
    <m/>
    <m/>
    <m/>
    <m/>
    <m/>
    <n v="0"/>
  </r>
  <r>
    <s v="Vicepresidencia de Operaciones"/>
    <s v="Gerencia de Operaciones Mina"/>
    <x v="17"/>
    <s v="Las Bambas"/>
    <n v="132287.25"/>
    <n v="132287.25"/>
    <n v="778"/>
    <n v="778"/>
    <m/>
    <n v="1"/>
    <m/>
    <m/>
    <m/>
    <n v="2"/>
    <m/>
    <m/>
    <n v="5"/>
    <n v="32"/>
    <m/>
    <n v="1"/>
  </r>
  <r>
    <s v="Vicepresidencia de Proyectos"/>
    <s v="Gerencia de Estudios"/>
    <x v="17"/>
    <s v="Las Bambas"/>
    <n v="378"/>
    <n v="378"/>
    <n v="2"/>
    <n v="2"/>
    <m/>
    <m/>
    <m/>
    <m/>
    <m/>
    <m/>
    <m/>
    <m/>
    <m/>
    <m/>
    <m/>
    <n v="0"/>
  </r>
  <r>
    <s v="Vicepresidencia de Proyectos"/>
    <s v="Vicepresidencia de Proyectos"/>
    <x v="17"/>
    <s v="Las Bambas"/>
    <n v="5365.5"/>
    <n v="5365.5"/>
    <n v="27"/>
    <n v="27"/>
    <m/>
    <m/>
    <m/>
    <m/>
    <m/>
    <m/>
    <m/>
    <m/>
    <m/>
    <m/>
    <m/>
    <n v="0"/>
  </r>
  <r>
    <s v="Vicepresidencia de Proyectos"/>
    <s v="Gerencia de Proyecto - 3er Molino Bolas"/>
    <x v="17"/>
    <s v="Las Bambas"/>
    <n v="969"/>
    <n v="969"/>
    <n v="5"/>
    <n v="5"/>
    <m/>
    <m/>
    <m/>
    <m/>
    <m/>
    <m/>
    <m/>
    <m/>
    <m/>
    <m/>
    <m/>
    <n v="0"/>
  </r>
  <r>
    <s v="Vicepresidencia de Recursos Humanos"/>
    <s v="Gerencia de Recursos Humanos"/>
    <x v="17"/>
    <s v="Las Bambas"/>
    <n v="2764.5"/>
    <n v="2764.5"/>
    <n v="14"/>
    <n v="14"/>
    <m/>
    <m/>
    <m/>
    <m/>
    <m/>
    <m/>
    <m/>
    <m/>
    <m/>
    <m/>
    <m/>
    <n v="0"/>
  </r>
  <r>
    <s v="Vicepresidencia de Recursos Humanos"/>
    <s v="Vicepresidencia de Recursos Humanos"/>
    <x v="17"/>
    <s v="Las Bambas"/>
    <n v="540"/>
    <n v="540"/>
    <n v="3"/>
    <n v="3"/>
    <m/>
    <m/>
    <m/>
    <m/>
    <m/>
    <m/>
    <m/>
    <m/>
    <m/>
    <m/>
    <m/>
    <n v="0"/>
  </r>
  <r>
    <s v="Vicepresidencia de Recursos Humanos"/>
    <s v="Gerencia de Desarrollo y Capacitación"/>
    <x v="17"/>
    <s v="Las Bambas"/>
    <n v="2139"/>
    <n v="2139"/>
    <n v="12"/>
    <n v="12"/>
    <m/>
    <m/>
    <m/>
    <m/>
    <m/>
    <m/>
    <m/>
    <m/>
    <m/>
    <m/>
    <m/>
    <n v="0"/>
  </r>
  <r>
    <s v="Vicepresidencia de SHE"/>
    <s v="Gerencia de Medio Ambiente"/>
    <x v="17"/>
    <s v="Las Bambas"/>
    <n v="2803.5"/>
    <n v="2803.5"/>
    <n v="14"/>
    <n v="14"/>
    <m/>
    <m/>
    <m/>
    <m/>
    <m/>
    <m/>
    <m/>
    <m/>
    <m/>
    <m/>
    <m/>
    <n v="0"/>
  </r>
  <r>
    <s v="Vicepresidencia de SHE"/>
    <s v="Gerencia de Seguridad y Salud"/>
    <x v="17"/>
    <s v="Las Bambas"/>
    <n v="5323.5"/>
    <n v="5323.5"/>
    <n v="32"/>
    <n v="32"/>
    <m/>
    <m/>
    <m/>
    <m/>
    <m/>
    <m/>
    <m/>
    <m/>
    <m/>
    <m/>
    <m/>
    <n v="0"/>
  </r>
  <r>
    <s v="Vicepresidencia de SHE"/>
    <s v="Vicepresidencia de SHE"/>
    <x v="17"/>
    <s v="Las Bambas"/>
    <n v="180"/>
    <n v="180"/>
    <n v="1"/>
    <n v="1"/>
    <m/>
    <m/>
    <m/>
    <m/>
    <m/>
    <m/>
    <m/>
    <m/>
    <m/>
    <m/>
    <m/>
    <n v="0"/>
  </r>
  <r>
    <s v="Vicepresidencia de Asuntos Legales"/>
    <s v="Gerencia de Adquisición de Tierras y Reasentamiento"/>
    <x v="17"/>
    <s v="Las Bambas"/>
    <n v="1669.5"/>
    <n v="1669.5"/>
    <n v="8"/>
    <n v="8"/>
    <m/>
    <m/>
    <m/>
    <m/>
    <m/>
    <m/>
    <m/>
    <m/>
    <m/>
    <m/>
    <m/>
    <n v="0"/>
  </r>
  <r>
    <s v="Vicepresidencia de Asuntos Legales"/>
    <s v="Gerencia de Asuntos Legales Mineros"/>
    <x v="17"/>
    <s v="Las Bambas"/>
    <n v="1056"/>
    <n v="1056"/>
    <n v="6"/>
    <n v="6"/>
    <m/>
    <m/>
    <m/>
    <m/>
    <m/>
    <m/>
    <m/>
    <m/>
    <m/>
    <m/>
    <m/>
    <n v="0"/>
  </r>
  <r>
    <s v="Vicepresidencia de Asuntos Legales"/>
    <s v="Vicepresidencia de Asuntos Legales"/>
    <x v="17"/>
    <s v="Las Bambas"/>
    <n v="900"/>
    <n v="900"/>
    <n v="5"/>
    <n v="5"/>
    <m/>
    <m/>
    <m/>
    <m/>
    <m/>
    <m/>
    <m/>
    <m/>
    <m/>
    <m/>
    <m/>
    <n v="0"/>
  </r>
  <r>
    <s v="Vicepresidencia de Desarrollo"/>
    <s v="Gerencia de Challcobamba"/>
    <x v="17"/>
    <s v="Las Bambas"/>
    <n v="1666.5"/>
    <n v="1666.5"/>
    <n v="9"/>
    <n v="9"/>
    <m/>
    <m/>
    <m/>
    <m/>
    <m/>
    <m/>
    <m/>
    <m/>
    <m/>
    <m/>
    <m/>
    <n v="0"/>
  </r>
  <r>
    <s v="Vicepresidencia de Desarrollo"/>
    <s v="Gerencia de Desarrollo de Recursos"/>
    <x v="17"/>
    <s v="Las Bambas"/>
    <n v="5760.25"/>
    <n v="5760.25"/>
    <n v="31"/>
    <n v="31"/>
    <m/>
    <m/>
    <m/>
    <m/>
    <m/>
    <m/>
    <m/>
    <m/>
    <m/>
    <m/>
    <m/>
    <n v="0"/>
  </r>
  <r>
    <s v="Vicepresidencia de Desarrollo"/>
    <s v="Gerencia de Estudios"/>
    <x v="17"/>
    <s v="Las Bambas"/>
    <n v="1620"/>
    <n v="1620"/>
    <n v="9"/>
    <n v="9"/>
    <m/>
    <m/>
    <m/>
    <m/>
    <m/>
    <m/>
    <m/>
    <m/>
    <m/>
    <m/>
    <m/>
    <n v="0"/>
  </r>
  <r>
    <s v="Vicepresidencia de Desarrollo"/>
    <s v="Gerencia de Ingenieria"/>
    <x v="17"/>
    <s v="Las Bambas"/>
    <n v="199.5"/>
    <n v="199.5"/>
    <n v="1"/>
    <n v="1"/>
    <m/>
    <m/>
    <m/>
    <m/>
    <m/>
    <m/>
    <m/>
    <m/>
    <m/>
    <m/>
    <m/>
    <n v="0"/>
  </r>
  <r>
    <s v="Vicepresidencia de Desarrollo"/>
    <s v="Gerencia de Permisos Ambientales"/>
    <x v="17"/>
    <s v="Las Bambas"/>
    <n v="1155"/>
    <n v="1155"/>
    <n v="7"/>
    <n v="7"/>
    <m/>
    <m/>
    <m/>
    <m/>
    <m/>
    <m/>
    <m/>
    <m/>
    <m/>
    <m/>
    <m/>
    <n v="0"/>
  </r>
  <r>
    <s v="Vicepresidencia de Desarrollo"/>
    <s v="Gerencia de Servicios a Proyectos"/>
    <x v="17"/>
    <s v="Las Bambas"/>
    <n v="5262"/>
    <n v="5262"/>
    <n v="27"/>
    <n v="27"/>
    <m/>
    <m/>
    <m/>
    <m/>
    <m/>
    <m/>
    <m/>
    <m/>
    <m/>
    <m/>
    <m/>
    <n v="0"/>
  </r>
  <r>
    <s v="Vicepresidencia de Desarrollo"/>
    <s v="Gerencia Regional de Servicios Técnicos"/>
    <x v="17"/>
    <s v="Las Bambas"/>
    <n v="3213"/>
    <n v="3213"/>
    <n v="18"/>
    <n v="18"/>
    <m/>
    <m/>
    <m/>
    <m/>
    <m/>
    <m/>
    <m/>
    <m/>
    <m/>
    <m/>
    <m/>
    <n v="0"/>
  </r>
  <r>
    <s v="Vicepresidencia de Desarrollo"/>
    <s v="Vicepresidencia de Desarrollo"/>
    <x v="17"/>
    <s v="Las Bambas"/>
    <n v="540"/>
    <n v="540"/>
    <n v="3"/>
    <n v="3"/>
    <m/>
    <m/>
    <m/>
    <m/>
    <m/>
    <m/>
    <m/>
    <m/>
    <m/>
    <m/>
    <m/>
    <n v="0"/>
  </r>
  <r>
    <s v="Vicepresidencia de Desarrollo"/>
    <s v="Gerencia de Servicios y Soporte a Proyectos"/>
    <x v="17"/>
    <s v="Las Bambas"/>
    <n v="180"/>
    <n v="180"/>
    <n v="1"/>
    <n v="1"/>
    <m/>
    <m/>
    <m/>
    <m/>
    <m/>
    <m/>
    <m/>
    <m/>
    <m/>
    <m/>
    <m/>
    <n v="0"/>
  </r>
  <r>
    <s v="Vicepresidencia de Excelencia Operacional"/>
    <s v="Vicepresidencia de Excelencia Operacional"/>
    <x v="17"/>
    <s v="Las Bambas"/>
    <n v="198"/>
    <n v="198"/>
    <n v="1"/>
    <n v="1"/>
    <m/>
    <m/>
    <m/>
    <m/>
    <m/>
    <m/>
    <m/>
    <m/>
    <m/>
    <m/>
    <m/>
    <n v="0"/>
  </r>
  <r>
    <s v="Vicepresidencia de Excelencia Operacional"/>
    <s v="Gerencia de Excelencia Operacional 2"/>
    <x v="17"/>
    <s v="Las Bambas"/>
    <n v="2264.5"/>
    <n v="2264.5"/>
    <n v="12"/>
    <n v="12"/>
    <m/>
    <m/>
    <m/>
    <m/>
    <m/>
    <m/>
    <m/>
    <m/>
    <m/>
    <m/>
    <m/>
    <n v="0"/>
  </r>
  <r>
    <s v="Vicepresidencia de Excelencia Operacional"/>
    <s v="Gerencia de Excelencia Operacional 3"/>
    <x v="17"/>
    <s v="Las Bambas"/>
    <n v="360"/>
    <n v="360"/>
    <n v="2"/>
    <n v="2"/>
    <m/>
    <m/>
    <m/>
    <m/>
    <m/>
    <m/>
    <m/>
    <m/>
    <m/>
    <m/>
    <m/>
    <n v="0"/>
  </r>
  <r>
    <s v="Vicepresidencia de Excelencia Operacional"/>
    <s v="Gerencia de Excelencia Operacional 1"/>
    <x v="17"/>
    <s v="Las Bambas"/>
    <n v="948"/>
    <n v="948"/>
    <n v="5"/>
    <n v="5"/>
    <m/>
    <m/>
    <m/>
    <m/>
    <m/>
    <m/>
    <m/>
    <m/>
    <m/>
    <m/>
    <m/>
    <n v="0"/>
  </r>
  <r>
    <s v="Global Business Services &amp; Technology"/>
    <s v="Technology"/>
    <x v="17"/>
    <s v="Las Bambas"/>
    <n v="3889.5"/>
    <n v="3889.5"/>
    <n v="21"/>
    <n v="21"/>
    <m/>
    <m/>
    <m/>
    <m/>
    <m/>
    <m/>
    <m/>
    <m/>
    <m/>
    <m/>
    <m/>
    <n v="0"/>
  </r>
  <r>
    <s v="Global Business Services &amp; Technology"/>
    <s v="Global Business Services"/>
    <x v="17"/>
    <s v="Las Bambas"/>
    <n v="3870"/>
    <n v="3870"/>
    <n v="23"/>
    <n v="23"/>
    <m/>
    <m/>
    <m/>
    <m/>
    <m/>
    <m/>
    <m/>
    <m/>
    <m/>
    <m/>
    <m/>
    <n v="0"/>
  </r>
  <r>
    <s v="Group Explorations Management"/>
    <s v="Group Explorations Management"/>
    <x v="17"/>
    <s v="Las Bambas"/>
    <n v="768"/>
    <n v="768"/>
    <n v="4"/>
    <n v="4"/>
    <m/>
    <m/>
    <m/>
    <m/>
    <m/>
    <m/>
    <m/>
    <m/>
    <m/>
    <m/>
    <m/>
    <n v="0"/>
  </r>
  <r>
    <s v="Gerencia de Logística y Servicios de Sitio"/>
    <s v="Gerencia de Logística y Servicios de Sitio"/>
    <x v="17"/>
    <s v="Las Bambas"/>
    <n v="12958.5"/>
    <n v="12958.5"/>
    <n v="68"/>
    <n v="68"/>
    <m/>
    <m/>
    <m/>
    <m/>
    <m/>
    <m/>
    <m/>
    <m/>
    <m/>
    <m/>
    <m/>
    <n v="0"/>
  </r>
  <r>
    <s v="Vicepresidencia de Relaciones Comunitarias"/>
    <s v="Vicepresidencia de Relaciones Comunitarias"/>
    <x v="17"/>
    <s v="Las Bambas"/>
    <n v="2238"/>
    <n v="2238"/>
    <n v="13"/>
    <n v="13"/>
    <m/>
    <m/>
    <m/>
    <m/>
    <m/>
    <m/>
    <m/>
    <m/>
    <m/>
    <m/>
    <m/>
    <n v="0"/>
  </r>
  <r>
    <s v="Vicepresidencia de Relaciones Comunitarias"/>
    <s v="Gerencia de Relaciones Comunitarias Site"/>
    <x v="17"/>
    <s v="Las Bambas"/>
    <n v="10140.302631578947"/>
    <n v="10140.302631578947"/>
    <n v="63"/>
    <n v="63"/>
    <m/>
    <m/>
    <m/>
    <m/>
    <m/>
    <n v="1"/>
    <m/>
    <m/>
    <m/>
    <m/>
    <m/>
    <n v="0"/>
  </r>
  <r>
    <s v="Vicepresidencia de Relaciones Comunitarias"/>
    <s v="Gerencia de Relaciones Comunitarias Zona Sur"/>
    <x v="17"/>
    <s v="Las Bambas"/>
    <n v="5628"/>
    <n v="5628"/>
    <n v="29"/>
    <n v="29"/>
    <m/>
    <m/>
    <m/>
    <m/>
    <m/>
    <m/>
    <m/>
    <m/>
    <m/>
    <m/>
    <m/>
    <n v="0"/>
  </r>
  <r>
    <s v="Vicepresidencia de Relaciones Comunitarias"/>
    <s v="Gerencia de Estudios Sociales"/>
    <x v="17"/>
    <s v="Las Bambas"/>
    <n v="409.5"/>
    <n v="409.5"/>
    <n v="2"/>
    <n v="2"/>
    <m/>
    <m/>
    <m/>
    <m/>
    <m/>
    <m/>
    <m/>
    <m/>
    <m/>
    <m/>
    <m/>
    <n v="0"/>
  </r>
  <r>
    <s v="Gerencia de Protección Interna"/>
    <s v="Gerencia de Protección Interna"/>
    <x v="17"/>
    <s v="Las Bambas"/>
    <n v="1197"/>
    <n v="1197"/>
    <n v="6"/>
    <n v="6"/>
    <m/>
    <m/>
    <m/>
    <m/>
    <m/>
    <m/>
    <m/>
    <m/>
    <m/>
    <m/>
    <m/>
    <n v="0"/>
  </r>
  <r>
    <s v="Gerencia General Operaciones Las Bambas"/>
    <s v="Gerencia General Operaciones Las Bambas"/>
    <x v="17"/>
    <s v="Las Bambas"/>
    <n v="559.5"/>
    <n v="559.5"/>
    <n v="3"/>
    <n v="3"/>
    <m/>
    <m/>
    <m/>
    <m/>
    <m/>
    <m/>
    <m/>
    <m/>
    <m/>
    <m/>
    <m/>
    <n v="0"/>
  </r>
  <r>
    <s v="Presidencia las Bambas"/>
    <s v="Presidencia las Bambas"/>
    <x v="17"/>
    <s v="SSEE"/>
    <n v="0"/>
    <n v="0"/>
    <n v="0"/>
    <n v="0"/>
    <m/>
    <m/>
    <m/>
    <m/>
    <m/>
    <m/>
    <m/>
    <m/>
    <m/>
    <m/>
    <m/>
    <n v="0"/>
  </r>
  <r>
    <s v="Vicepresidencia Comercial"/>
    <s v="Gerencia de Finanzas"/>
    <x v="17"/>
    <s v="SSEE"/>
    <n v="0"/>
    <n v="0"/>
    <n v="0"/>
    <n v="0"/>
    <m/>
    <m/>
    <m/>
    <m/>
    <m/>
    <m/>
    <m/>
    <m/>
    <m/>
    <m/>
    <m/>
    <n v="0"/>
  </r>
  <r>
    <s v="Vicepresidencia Comercial"/>
    <s v="Gerencia de Impuestos"/>
    <x v="17"/>
    <s v="SSEE"/>
    <n v="0"/>
    <n v="0"/>
    <n v="0"/>
    <n v="0"/>
    <m/>
    <m/>
    <m/>
    <m/>
    <m/>
    <m/>
    <m/>
    <m/>
    <m/>
    <m/>
    <m/>
    <n v="0"/>
  </r>
  <r>
    <s v="Vicepresidencia Comercial"/>
    <s v="Vicepresidencia Comercial"/>
    <x v="17"/>
    <s v="SSEE"/>
    <n v="480"/>
    <n v="480"/>
    <n v="2"/>
    <n v="2"/>
    <m/>
    <m/>
    <m/>
    <m/>
    <m/>
    <m/>
    <m/>
    <m/>
    <m/>
    <m/>
    <m/>
    <n v="0"/>
  </r>
  <r>
    <s v="Vicepresidencia Comercial"/>
    <s v="Gerencia de Contraloría y Riesgos"/>
    <x v="17"/>
    <s v="SSEE"/>
    <n v="0"/>
    <n v="0"/>
    <n v="0"/>
    <n v="0"/>
    <m/>
    <m/>
    <m/>
    <m/>
    <m/>
    <m/>
    <m/>
    <m/>
    <m/>
    <m/>
    <m/>
    <n v="0"/>
  </r>
  <r>
    <s v="Vicepresidencia de Abastecimiento"/>
    <s v="Gerencia de Contrataciones"/>
    <x v="17"/>
    <s v="SSEE"/>
    <n v="0"/>
    <n v="0"/>
    <n v="0"/>
    <n v="0"/>
    <m/>
    <m/>
    <m/>
    <m/>
    <m/>
    <m/>
    <m/>
    <m/>
    <m/>
    <m/>
    <m/>
    <n v="0"/>
  </r>
  <r>
    <s v="Vicepresidencia de Abastecimiento"/>
    <s v="Gerencia de Procura - Proyectos"/>
    <x v="17"/>
    <s v="SSEE"/>
    <n v="0"/>
    <n v="0"/>
    <n v="0"/>
    <n v="0"/>
    <m/>
    <m/>
    <m/>
    <m/>
    <m/>
    <m/>
    <m/>
    <m/>
    <m/>
    <m/>
    <m/>
    <n v="0"/>
  </r>
  <r>
    <s v="Vicepresidencia de Abastecimiento"/>
    <s v="Vicepresidencia de Abastecimiento"/>
    <x v="17"/>
    <s v="SSEE"/>
    <n v="0"/>
    <n v="0"/>
    <n v="0"/>
    <n v="0"/>
    <m/>
    <m/>
    <m/>
    <m/>
    <m/>
    <m/>
    <m/>
    <m/>
    <m/>
    <m/>
    <m/>
    <n v="0"/>
  </r>
  <r>
    <s v="Vicepresidencia de Abastecimiento"/>
    <s v="Gerencia de Planeamiento, Inventario. y Almacenes"/>
    <x v="17"/>
    <s v="SSEE"/>
    <n v="0"/>
    <n v="0"/>
    <n v="0"/>
    <n v="0"/>
    <m/>
    <m/>
    <m/>
    <m/>
    <m/>
    <m/>
    <m/>
    <m/>
    <m/>
    <m/>
    <m/>
    <n v="0"/>
  </r>
  <r>
    <s v="Vicepresidencia de Asuntos Corporativos"/>
    <s v="Gerencia de Asuntos Publicos"/>
    <x v="17"/>
    <s v="SSEE"/>
    <n v="0"/>
    <n v="0"/>
    <n v="0"/>
    <n v="0"/>
    <m/>
    <m/>
    <m/>
    <m/>
    <m/>
    <m/>
    <m/>
    <m/>
    <m/>
    <m/>
    <m/>
    <n v="0"/>
  </r>
  <r>
    <s v="Vicepresidencia de Asuntos Corporativos"/>
    <s v="Gerencia de Asuntos Publicos Regionales"/>
    <x v="17"/>
    <s v="SSEE"/>
    <n v="0"/>
    <n v="0"/>
    <n v="0"/>
    <n v="0"/>
    <m/>
    <m/>
    <m/>
    <m/>
    <m/>
    <m/>
    <m/>
    <m/>
    <m/>
    <m/>
    <m/>
    <n v="0"/>
  </r>
  <r>
    <s v="Vicepresidencia de Asuntos Corporativos"/>
    <s v="Gerencia de Comunicaciones"/>
    <x v="17"/>
    <s v="SSEE"/>
    <n v="0"/>
    <n v="0"/>
    <n v="0"/>
    <n v="0"/>
    <m/>
    <m/>
    <m/>
    <m/>
    <m/>
    <m/>
    <m/>
    <m/>
    <m/>
    <m/>
    <m/>
    <n v="0"/>
  </r>
  <r>
    <s v="Vicepresidencia de Asuntos Corporativos"/>
    <s v="Vicepresidencia de Asuntos Corporativos"/>
    <x v="17"/>
    <s v="SSEE"/>
    <n v="0"/>
    <n v="0"/>
    <n v="0"/>
    <n v="0"/>
    <m/>
    <m/>
    <m/>
    <m/>
    <m/>
    <m/>
    <m/>
    <m/>
    <m/>
    <m/>
    <m/>
    <n v="0"/>
  </r>
  <r>
    <s v="Vicepresidencia de Operaciones"/>
    <s v="Gerencia de Planta Concentradora"/>
    <x v="17"/>
    <s v="SSEE"/>
    <n v="10232"/>
    <n v="10232"/>
    <n v="51"/>
    <n v="51"/>
    <m/>
    <m/>
    <m/>
    <m/>
    <m/>
    <m/>
    <m/>
    <m/>
    <m/>
    <m/>
    <m/>
    <n v="0"/>
  </r>
  <r>
    <s v="Vicepresidencia de Operaciones"/>
    <s v="Gerencia de Servicios Técnicos"/>
    <x v="17"/>
    <s v="SSEE"/>
    <n v="8040"/>
    <n v="8040"/>
    <n v="36"/>
    <n v="36"/>
    <m/>
    <m/>
    <m/>
    <m/>
    <m/>
    <m/>
    <m/>
    <m/>
    <m/>
    <m/>
    <m/>
    <n v="0"/>
  </r>
  <r>
    <s v="Vicepresidencia de Operaciones"/>
    <s v="Vicepresidencia de Operaciones"/>
    <x v="17"/>
    <s v="SSEE"/>
    <n v="0"/>
    <n v="0"/>
    <n v="0"/>
    <n v="0"/>
    <m/>
    <m/>
    <m/>
    <m/>
    <m/>
    <m/>
    <m/>
    <m/>
    <m/>
    <m/>
    <m/>
    <n v="0"/>
  </r>
  <r>
    <s v="Vicepresidencia de Operaciones"/>
    <s v="Gerencia de Mantenimiento"/>
    <x v="17"/>
    <s v="SSEE"/>
    <n v="194652"/>
    <n v="194652"/>
    <n v="1052"/>
    <n v="1052"/>
    <m/>
    <m/>
    <m/>
    <m/>
    <m/>
    <n v="1"/>
    <m/>
    <m/>
    <m/>
    <m/>
    <m/>
    <n v="0"/>
  </r>
  <r>
    <s v="Vicepresidencia de Operaciones"/>
    <s v="Gerencia de Operaciones Mina"/>
    <x v="17"/>
    <s v="SSEE"/>
    <n v="174585"/>
    <n v="146167.79999999999"/>
    <n v="809"/>
    <n v="809"/>
    <m/>
    <m/>
    <m/>
    <m/>
    <m/>
    <n v="1"/>
    <m/>
    <m/>
    <m/>
    <m/>
    <m/>
    <n v="0"/>
  </r>
  <r>
    <s v="Vicepresidencia de Proyectos"/>
    <s v="Gerencia de Estudios"/>
    <x v="17"/>
    <s v="SSEE"/>
    <n v="0"/>
    <n v="0"/>
    <n v="0"/>
    <n v="0"/>
    <m/>
    <m/>
    <m/>
    <m/>
    <m/>
    <m/>
    <m/>
    <m/>
    <m/>
    <m/>
    <m/>
    <n v="0"/>
  </r>
  <r>
    <s v="Vicepresidencia de Proyectos"/>
    <s v="Vicepresidencia de Proyectos"/>
    <x v="17"/>
    <s v="SSEE"/>
    <n v="217744"/>
    <n v="217744"/>
    <n v="1897"/>
    <n v="1897"/>
    <m/>
    <n v="3"/>
    <m/>
    <m/>
    <m/>
    <n v="3"/>
    <n v="1"/>
    <m/>
    <n v="6"/>
    <n v="38"/>
    <m/>
    <n v="3"/>
  </r>
  <r>
    <s v="Vicepresidencia de Proyectos"/>
    <s v="Gerencia de Proyecto - 3er Molino Bolas"/>
    <x v="17"/>
    <s v="SSEE"/>
    <n v="6438"/>
    <n v="6438"/>
    <n v="50"/>
    <n v="50"/>
    <m/>
    <m/>
    <m/>
    <m/>
    <m/>
    <m/>
    <m/>
    <m/>
    <m/>
    <m/>
    <m/>
    <n v="0"/>
  </r>
  <r>
    <s v="Vicepresidencia de Recursos Humanos"/>
    <s v="Gerencia de Recursos Humanos"/>
    <x v="17"/>
    <s v="SSEE"/>
    <n v="836"/>
    <n v="836"/>
    <n v="2"/>
    <n v="2"/>
    <m/>
    <m/>
    <m/>
    <m/>
    <m/>
    <m/>
    <m/>
    <m/>
    <m/>
    <m/>
    <m/>
    <n v="0"/>
  </r>
  <r>
    <s v="Vicepresidencia de Recursos Humanos"/>
    <s v="Vicepresidencia de Recursos Humanos"/>
    <x v="17"/>
    <s v="SSEE"/>
    <n v="0"/>
    <n v="0"/>
    <n v="0"/>
    <n v="0"/>
    <m/>
    <m/>
    <m/>
    <m/>
    <m/>
    <m/>
    <m/>
    <m/>
    <m/>
    <m/>
    <m/>
    <n v="0"/>
  </r>
  <r>
    <s v="Vicepresidencia de Recursos Humanos"/>
    <s v="Gerencia de Desarrollo y Capacitación"/>
    <x v="17"/>
    <s v="SSEE"/>
    <n v="0"/>
    <n v="0"/>
    <n v="0"/>
    <n v="0"/>
    <m/>
    <m/>
    <m/>
    <m/>
    <m/>
    <m/>
    <m/>
    <m/>
    <m/>
    <m/>
    <m/>
    <n v="0"/>
  </r>
  <r>
    <s v="Vicepresidencia de SHE"/>
    <s v="Gerencia de Medio Ambiente"/>
    <x v="17"/>
    <s v="SSEE"/>
    <n v="18568"/>
    <n v="18568"/>
    <n v="125"/>
    <n v="125"/>
    <m/>
    <m/>
    <m/>
    <m/>
    <m/>
    <m/>
    <m/>
    <m/>
    <m/>
    <m/>
    <m/>
    <n v="0"/>
  </r>
  <r>
    <s v="Vicepresidencia de SHE"/>
    <s v="Gerencia de Seguridad y Salud"/>
    <x v="17"/>
    <s v="SSEE"/>
    <n v="9924"/>
    <n v="9924"/>
    <n v="57"/>
    <n v="57"/>
    <m/>
    <m/>
    <m/>
    <m/>
    <m/>
    <m/>
    <m/>
    <m/>
    <m/>
    <m/>
    <m/>
    <n v="0"/>
  </r>
  <r>
    <s v="Vicepresidencia de SHE"/>
    <s v="Vicepresidencia de SHE"/>
    <x v="17"/>
    <s v="SSEE"/>
    <n v="0"/>
    <n v="0"/>
    <n v="0"/>
    <n v="0"/>
    <m/>
    <m/>
    <m/>
    <m/>
    <m/>
    <m/>
    <m/>
    <m/>
    <m/>
    <m/>
    <m/>
    <n v="0"/>
  </r>
  <r>
    <s v="Vicepresidencia de Asuntos Legales"/>
    <s v="Gerencia de Adquisición de Tierras y Reasentamiento"/>
    <x v="17"/>
    <s v="SSEE"/>
    <n v="0"/>
    <n v="0"/>
    <n v="0"/>
    <n v="0"/>
    <m/>
    <m/>
    <m/>
    <m/>
    <m/>
    <m/>
    <m/>
    <m/>
    <m/>
    <m/>
    <m/>
    <n v="0"/>
  </r>
  <r>
    <s v="Vicepresidencia de Asuntos Legales"/>
    <s v="Gerencia de Asuntos Legales Mineros"/>
    <x v="17"/>
    <s v="SSEE"/>
    <n v="0"/>
    <n v="0"/>
    <n v="0"/>
    <n v="0"/>
    <m/>
    <m/>
    <m/>
    <m/>
    <m/>
    <m/>
    <m/>
    <m/>
    <m/>
    <m/>
    <m/>
    <n v="0"/>
  </r>
  <r>
    <s v="Vicepresidencia de Asuntos Legales"/>
    <s v="Vicepresidencia de Asuntos Legales"/>
    <x v="17"/>
    <s v="SSEE"/>
    <n v="0"/>
    <n v="0"/>
    <n v="0"/>
    <n v="0"/>
    <m/>
    <m/>
    <m/>
    <m/>
    <m/>
    <m/>
    <m/>
    <m/>
    <m/>
    <m/>
    <m/>
    <n v="0"/>
  </r>
  <r>
    <s v="Vicepresidencia de Desarrollo"/>
    <s v="Gerencia de Challcobamba"/>
    <x v="17"/>
    <s v="SSEE"/>
    <n v="2339"/>
    <n v="2339"/>
    <n v="49"/>
    <n v="49"/>
    <m/>
    <m/>
    <m/>
    <m/>
    <m/>
    <m/>
    <m/>
    <m/>
    <m/>
    <m/>
    <m/>
    <n v="0"/>
  </r>
  <r>
    <s v="Vicepresidencia de Desarrollo"/>
    <s v="Gerencia de Desarrollo de Recursos"/>
    <x v="17"/>
    <s v="SSEE"/>
    <n v="93303"/>
    <n v="93303"/>
    <n v="456"/>
    <n v="456"/>
    <m/>
    <m/>
    <m/>
    <m/>
    <n v="2"/>
    <m/>
    <m/>
    <m/>
    <m/>
    <m/>
    <m/>
    <n v="0"/>
  </r>
  <r>
    <s v="Vicepresidencia de Desarrollo"/>
    <s v="Gerencia de Estudios"/>
    <x v="17"/>
    <s v="SSEE"/>
    <n v="0"/>
    <n v="0"/>
    <n v="0"/>
    <n v="0"/>
    <m/>
    <m/>
    <m/>
    <m/>
    <m/>
    <m/>
    <m/>
    <m/>
    <m/>
    <m/>
    <m/>
    <n v="0"/>
  </r>
  <r>
    <s v="Vicepresidencia de Desarrollo"/>
    <s v="Gerencia de Ingenieria"/>
    <x v="17"/>
    <s v="SSEE"/>
    <n v="78774"/>
    <n v="27943"/>
    <n v="364"/>
    <n v="126"/>
    <m/>
    <m/>
    <m/>
    <m/>
    <m/>
    <m/>
    <m/>
    <m/>
    <m/>
    <m/>
    <m/>
    <n v="0"/>
  </r>
  <r>
    <s v="Vicepresidencia de Desarrollo"/>
    <s v="Gerencia de Permisos Ambientales"/>
    <x v="17"/>
    <s v="SSEE"/>
    <n v="1636"/>
    <n v="1636"/>
    <n v="16"/>
    <n v="16"/>
    <m/>
    <m/>
    <m/>
    <m/>
    <m/>
    <m/>
    <m/>
    <m/>
    <m/>
    <m/>
    <m/>
    <n v="0"/>
  </r>
  <r>
    <s v="Vicepresidencia de Desarrollo"/>
    <s v="Gerencia de Servicios a Proyectos"/>
    <x v="17"/>
    <s v="SSEE"/>
    <n v="0"/>
    <n v="0"/>
    <n v="0"/>
    <n v="0"/>
    <m/>
    <m/>
    <m/>
    <m/>
    <m/>
    <m/>
    <m/>
    <m/>
    <m/>
    <m/>
    <m/>
    <n v="0"/>
  </r>
  <r>
    <s v="Vicepresidencia de Desarrollo"/>
    <s v="Gerencia Regional de Servicios Técnicos"/>
    <x v="17"/>
    <s v="SSEE"/>
    <n v="0"/>
    <n v="0"/>
    <n v="0"/>
    <n v="0"/>
    <m/>
    <m/>
    <m/>
    <m/>
    <m/>
    <m/>
    <m/>
    <m/>
    <m/>
    <m/>
    <m/>
    <n v="0"/>
  </r>
  <r>
    <s v="Vicepresidencia de Desarrollo"/>
    <s v="Vicepresidencia de Desarrollo"/>
    <x v="17"/>
    <s v="SSEE"/>
    <n v="0"/>
    <n v="0"/>
    <n v="0"/>
    <n v="0"/>
    <m/>
    <m/>
    <m/>
    <m/>
    <m/>
    <m/>
    <m/>
    <m/>
    <m/>
    <m/>
    <m/>
    <n v="0"/>
  </r>
  <r>
    <s v="Vicepresidencia de Desarrollo"/>
    <s v="Gerencia de Servicios y Soporte a Proyectos"/>
    <x v="17"/>
    <s v="SSEE"/>
    <n v="0"/>
    <n v="0"/>
    <n v="0"/>
    <n v="0"/>
    <m/>
    <m/>
    <m/>
    <m/>
    <m/>
    <m/>
    <m/>
    <m/>
    <m/>
    <m/>
    <m/>
    <n v="0"/>
  </r>
  <r>
    <s v="Vicepresidencia de Excelencia Operacional"/>
    <s v="Vicepresidencia de Excelencia Operacional"/>
    <x v="17"/>
    <s v="SSEE"/>
    <n v="0"/>
    <n v="0"/>
    <n v="0"/>
    <n v="0"/>
    <m/>
    <m/>
    <m/>
    <m/>
    <m/>
    <m/>
    <m/>
    <m/>
    <m/>
    <m/>
    <m/>
    <n v="0"/>
  </r>
  <r>
    <s v="Vicepresidencia de Excelencia Operacional"/>
    <s v="Gerencia de Excelencia Operacional 2"/>
    <x v="17"/>
    <s v="SSEE"/>
    <n v="0"/>
    <n v="0"/>
    <n v="0"/>
    <n v="0"/>
    <m/>
    <m/>
    <m/>
    <m/>
    <m/>
    <m/>
    <m/>
    <m/>
    <m/>
    <m/>
    <m/>
    <n v="0"/>
  </r>
  <r>
    <s v="Vicepresidencia de Excelencia Operacional"/>
    <s v="Gerencia de Excelencia Operacional 3"/>
    <x v="17"/>
    <s v="SSEE"/>
    <n v="0"/>
    <n v="0"/>
    <n v="0"/>
    <n v="0"/>
    <m/>
    <m/>
    <m/>
    <m/>
    <m/>
    <m/>
    <m/>
    <m/>
    <m/>
    <m/>
    <m/>
    <n v="0"/>
  </r>
  <r>
    <s v="Vicepresidencia de Excelencia Operacional"/>
    <s v="Gerencia de Excelencia Operacional 1"/>
    <x v="17"/>
    <s v="SSEE"/>
    <n v="0"/>
    <n v="0"/>
    <n v="0"/>
    <n v="0"/>
    <m/>
    <m/>
    <m/>
    <m/>
    <m/>
    <m/>
    <m/>
    <m/>
    <m/>
    <m/>
    <m/>
    <n v="0"/>
  </r>
  <r>
    <s v="Global Business Services &amp; Technology"/>
    <s v="Technology"/>
    <x v="17"/>
    <s v="SSEE"/>
    <n v="1740"/>
    <n v="1740"/>
    <n v="18"/>
    <n v="18"/>
    <m/>
    <m/>
    <m/>
    <m/>
    <m/>
    <m/>
    <m/>
    <m/>
    <m/>
    <m/>
    <m/>
    <n v="0"/>
  </r>
  <r>
    <s v="Global Business Services &amp; Technology"/>
    <s v="Global Business Services"/>
    <x v="17"/>
    <s v="SSEE"/>
    <n v="0"/>
    <n v="0"/>
    <n v="0"/>
    <n v="0"/>
    <m/>
    <m/>
    <m/>
    <m/>
    <m/>
    <m/>
    <m/>
    <m/>
    <m/>
    <m/>
    <m/>
    <n v="0"/>
  </r>
  <r>
    <s v="Group Explorations Management"/>
    <s v="Group Explorations Management"/>
    <x v="17"/>
    <s v="SSEE"/>
    <n v="0"/>
    <n v="0"/>
    <n v="0"/>
    <n v="0"/>
    <m/>
    <m/>
    <m/>
    <m/>
    <m/>
    <m/>
    <m/>
    <m/>
    <m/>
    <m/>
    <m/>
    <n v="0"/>
  </r>
  <r>
    <s v="Gerencia de Logística y Servicios de Sitio"/>
    <s v="Gerencia de Logística y Servicios de Sitio"/>
    <x v="17"/>
    <s v="SSEE"/>
    <n v="142651.5"/>
    <n v="104398"/>
    <n v="721"/>
    <n v="489"/>
    <m/>
    <m/>
    <m/>
    <m/>
    <m/>
    <n v="1"/>
    <m/>
    <m/>
    <m/>
    <m/>
    <m/>
    <n v="0"/>
  </r>
  <r>
    <s v="Vicepresidencia de Relaciones Comunitarias"/>
    <s v="Vicepresidencia de Relaciones Comunitarias"/>
    <x v="17"/>
    <s v="SSEE"/>
    <n v="0"/>
    <n v="0"/>
    <n v="0"/>
    <n v="0"/>
    <m/>
    <m/>
    <m/>
    <m/>
    <m/>
    <m/>
    <m/>
    <m/>
    <m/>
    <m/>
    <m/>
    <n v="0"/>
  </r>
  <r>
    <s v="Vicepresidencia de Relaciones Comunitarias"/>
    <s v="Gerencia de Relaciones Comunitarias Site"/>
    <x v="17"/>
    <s v="SSEE"/>
    <n v="0"/>
    <n v="0"/>
    <n v="0"/>
    <n v="0"/>
    <m/>
    <m/>
    <m/>
    <m/>
    <m/>
    <m/>
    <m/>
    <m/>
    <m/>
    <m/>
    <m/>
    <n v="0"/>
  </r>
  <r>
    <s v="Vicepresidencia de Relaciones Comunitarias"/>
    <s v="Gerencia de Relaciones Comunitarias Zona Sur"/>
    <x v="17"/>
    <s v="SSEE"/>
    <n v="0"/>
    <n v="0"/>
    <n v="0"/>
    <n v="0"/>
    <m/>
    <m/>
    <m/>
    <m/>
    <m/>
    <m/>
    <m/>
    <m/>
    <m/>
    <m/>
    <m/>
    <n v="0"/>
  </r>
  <r>
    <s v="Vicepresidencia de Relaciones Comunitarias"/>
    <s v="Gerencia de Estudios Sociales"/>
    <x v="17"/>
    <s v="SSEE"/>
    <n v="0"/>
    <n v="0"/>
    <n v="0"/>
    <n v="0"/>
    <m/>
    <m/>
    <m/>
    <m/>
    <m/>
    <m/>
    <m/>
    <m/>
    <m/>
    <m/>
    <m/>
    <n v="0"/>
  </r>
  <r>
    <s v="Gerencia de Protección Interna"/>
    <s v="Gerencia de Protección Interna"/>
    <x v="17"/>
    <s v="SSEE"/>
    <n v="2360"/>
    <n v="2360"/>
    <n v="35"/>
    <n v="35"/>
    <m/>
    <m/>
    <m/>
    <m/>
    <m/>
    <m/>
    <m/>
    <m/>
    <m/>
    <m/>
    <m/>
    <n v="0"/>
  </r>
  <r>
    <s v="Gerencia General Operaciones Las Bambas"/>
    <s v="Gerencia General Operaciones Las Bambas"/>
    <x v="17"/>
    <s v="SSEE"/>
    <n v="0"/>
    <n v="0"/>
    <n v="0"/>
    <n v="0"/>
    <m/>
    <m/>
    <m/>
    <m/>
    <m/>
    <m/>
    <m/>
    <m/>
    <m/>
    <m/>
    <m/>
    <n v="0"/>
  </r>
  <r>
    <s v="Presidencia las Bambas"/>
    <s v="Presidencia las Bambas"/>
    <x v="18"/>
    <s v="Las Bambas"/>
    <n v="597"/>
    <n v="597"/>
    <n v="3"/>
    <n v="3"/>
    <m/>
    <m/>
    <m/>
    <m/>
    <m/>
    <m/>
    <m/>
    <m/>
    <m/>
    <m/>
    <m/>
    <n v="0"/>
  </r>
  <r>
    <s v="Vicepresidencia Comercial"/>
    <s v="Gerencia de Finanzas"/>
    <x v="18"/>
    <s v="Las Bambas"/>
    <n v="1521"/>
    <n v="1521"/>
    <n v="8"/>
    <n v="8"/>
    <m/>
    <m/>
    <m/>
    <m/>
    <m/>
    <m/>
    <m/>
    <m/>
    <m/>
    <m/>
    <m/>
    <n v="0"/>
  </r>
  <r>
    <s v="Vicepresidencia Comercial"/>
    <s v="Gerencia de Impuestos"/>
    <x v="18"/>
    <s v="Las Bambas"/>
    <n v="621"/>
    <n v="621"/>
    <n v="5"/>
    <n v="5"/>
    <m/>
    <m/>
    <m/>
    <m/>
    <m/>
    <m/>
    <m/>
    <m/>
    <m/>
    <m/>
    <m/>
    <n v="0"/>
  </r>
  <r>
    <s v="Vicepresidencia Comercial"/>
    <s v="Vicepresidencia Comercial"/>
    <x v="18"/>
    <s v="Las Bambas"/>
    <n v="549"/>
    <n v="549"/>
    <n v="3"/>
    <n v="3"/>
    <m/>
    <m/>
    <m/>
    <m/>
    <m/>
    <m/>
    <m/>
    <m/>
    <m/>
    <m/>
    <m/>
    <n v="0"/>
  </r>
  <r>
    <s v="Vicepresidencia Comercial"/>
    <s v="Gerencia de Contraloría y Riesgos"/>
    <x v="18"/>
    <s v="Las Bambas"/>
    <n v="1126.5"/>
    <n v="1126.5"/>
    <n v="6"/>
    <n v="6"/>
    <m/>
    <m/>
    <m/>
    <m/>
    <m/>
    <m/>
    <m/>
    <m/>
    <m/>
    <m/>
    <m/>
    <n v="0"/>
  </r>
  <r>
    <s v="Vicepresidencia de Abastecimiento"/>
    <s v="Gerencia de Contrataciones"/>
    <x v="18"/>
    <s v="Las Bambas"/>
    <n v="2844"/>
    <n v="2844"/>
    <n v="15"/>
    <n v="15"/>
    <m/>
    <m/>
    <m/>
    <m/>
    <m/>
    <m/>
    <m/>
    <m/>
    <m/>
    <m/>
    <m/>
    <n v="0"/>
  </r>
  <r>
    <s v="Vicepresidencia de Abastecimiento"/>
    <s v="Gerencia de Procura - Proyectos"/>
    <x v="18"/>
    <s v="Las Bambas"/>
    <n v="364.5"/>
    <n v="364.5"/>
    <n v="2"/>
    <n v="2"/>
    <m/>
    <m/>
    <m/>
    <m/>
    <m/>
    <m/>
    <m/>
    <m/>
    <m/>
    <m/>
    <m/>
    <n v="0"/>
  </r>
  <r>
    <s v="Vicepresidencia de Abastecimiento"/>
    <s v="Vicepresidencia de Abastecimiento"/>
    <x v="18"/>
    <s v="Las Bambas"/>
    <n v="756"/>
    <n v="756"/>
    <n v="4"/>
    <n v="4"/>
    <m/>
    <m/>
    <m/>
    <m/>
    <m/>
    <m/>
    <m/>
    <m/>
    <m/>
    <m/>
    <m/>
    <n v="0"/>
  </r>
  <r>
    <s v="Vicepresidencia de Abastecimiento"/>
    <s v="Gerencia de Planeamiento, Inventario. y Almacenes"/>
    <x v="18"/>
    <s v="Las Bambas"/>
    <n v="4468.5"/>
    <n v="4468.5"/>
    <n v="24"/>
    <n v="24"/>
    <m/>
    <m/>
    <m/>
    <m/>
    <m/>
    <m/>
    <m/>
    <m/>
    <m/>
    <m/>
    <m/>
    <n v="0"/>
  </r>
  <r>
    <s v="Vicepresidencia de Asuntos Corporativos"/>
    <s v="Gerencia de Asuntos Publicos"/>
    <x v="18"/>
    <s v="Las Bambas"/>
    <n v="414"/>
    <n v="414"/>
    <n v="2"/>
    <n v="2"/>
    <m/>
    <m/>
    <m/>
    <m/>
    <m/>
    <m/>
    <m/>
    <m/>
    <m/>
    <m/>
    <m/>
    <n v="0"/>
  </r>
  <r>
    <s v="Vicepresidencia de Asuntos Corporativos"/>
    <s v="Gerencia de Asuntos Publicos Regionales"/>
    <x v="18"/>
    <s v="Las Bambas"/>
    <n v="1234.5"/>
    <n v="1234.5"/>
    <n v="6"/>
    <n v="6"/>
    <m/>
    <m/>
    <m/>
    <m/>
    <m/>
    <m/>
    <m/>
    <m/>
    <m/>
    <m/>
    <m/>
    <n v="0"/>
  </r>
  <r>
    <s v="Vicepresidencia de Asuntos Corporativos"/>
    <s v="Gerencia de Comunicaciones"/>
    <x v="18"/>
    <s v="Las Bambas"/>
    <n v="2895"/>
    <n v="2895"/>
    <n v="14"/>
    <n v="14"/>
    <m/>
    <m/>
    <m/>
    <m/>
    <m/>
    <m/>
    <m/>
    <m/>
    <m/>
    <m/>
    <m/>
    <n v="0"/>
  </r>
  <r>
    <s v="Vicepresidencia de Asuntos Corporativos"/>
    <s v="Vicepresidencia de Asuntos Corporativos"/>
    <x v="18"/>
    <s v="Las Bambas"/>
    <n v="738"/>
    <n v="738"/>
    <n v="4"/>
    <n v="4"/>
    <m/>
    <m/>
    <m/>
    <m/>
    <m/>
    <m/>
    <m/>
    <m/>
    <m/>
    <m/>
    <m/>
    <n v="0"/>
  </r>
  <r>
    <s v="Vicepresidencia de Operaciones"/>
    <s v="Gerencia de Planta Concentradora"/>
    <x v="18"/>
    <s v="Las Bambas"/>
    <n v="39934.26315789474"/>
    <n v="39934.26315789474"/>
    <n v="232"/>
    <n v="232"/>
    <m/>
    <m/>
    <m/>
    <m/>
    <m/>
    <m/>
    <m/>
    <m/>
    <m/>
    <m/>
    <m/>
    <n v="0"/>
  </r>
  <r>
    <s v="Vicepresidencia de Operaciones"/>
    <s v="Gerencia de Servicios Técnicos"/>
    <x v="18"/>
    <s v="Las Bambas"/>
    <n v="15763.5"/>
    <n v="15763.5"/>
    <n v="88"/>
    <n v="88"/>
    <m/>
    <m/>
    <m/>
    <m/>
    <m/>
    <m/>
    <m/>
    <m/>
    <m/>
    <m/>
    <m/>
    <n v="0"/>
  </r>
  <r>
    <s v="Vicepresidencia de Operaciones"/>
    <s v="Vicepresidencia de Operaciones"/>
    <x v="18"/>
    <s v="Las Bambas"/>
    <n v="462"/>
    <n v="462"/>
    <n v="2"/>
    <n v="2"/>
    <m/>
    <m/>
    <m/>
    <m/>
    <m/>
    <m/>
    <m/>
    <m/>
    <m/>
    <m/>
    <m/>
    <n v="0"/>
  </r>
  <r>
    <s v="Vicepresidencia de Operaciones"/>
    <s v="Gerencia de Mantenimiento"/>
    <x v="18"/>
    <s v="Las Bambas"/>
    <n v="51902.75"/>
    <n v="51902.75"/>
    <n v="305"/>
    <n v="305"/>
    <m/>
    <m/>
    <m/>
    <n v="1"/>
    <m/>
    <m/>
    <m/>
    <m/>
    <m/>
    <m/>
    <m/>
    <n v="1"/>
  </r>
  <r>
    <s v="Vicepresidencia de Operaciones"/>
    <s v="Gerencia de Operaciones Mina"/>
    <x v="18"/>
    <s v="Las Bambas"/>
    <n v="135850.72222222222"/>
    <n v="135850.72222222222"/>
    <n v="788"/>
    <n v="788"/>
    <m/>
    <m/>
    <m/>
    <m/>
    <m/>
    <n v="1"/>
    <m/>
    <m/>
    <m/>
    <m/>
    <m/>
    <n v="0"/>
  </r>
  <r>
    <s v="Vicepresidencia de Proyectos"/>
    <s v="Gerencia de Estudios"/>
    <x v="18"/>
    <s v="Las Bambas"/>
    <n v="420"/>
    <n v="420"/>
    <n v="2"/>
    <n v="2"/>
    <m/>
    <m/>
    <m/>
    <m/>
    <m/>
    <m/>
    <m/>
    <m/>
    <m/>
    <m/>
    <m/>
    <n v="0"/>
  </r>
  <r>
    <s v="Vicepresidencia de Proyectos"/>
    <s v="Vicepresidencia de Proyectos"/>
    <x v="18"/>
    <s v="Las Bambas"/>
    <n v="5355"/>
    <n v="5355"/>
    <n v="27"/>
    <n v="27"/>
    <m/>
    <m/>
    <m/>
    <m/>
    <m/>
    <n v="1"/>
    <m/>
    <m/>
    <m/>
    <m/>
    <m/>
    <n v="0"/>
  </r>
  <r>
    <s v="Vicepresidencia de Proyectos"/>
    <s v="Gerencia de Proyecto - 3er Molino Bolas"/>
    <x v="18"/>
    <s v="Las Bambas"/>
    <n v="970.5"/>
    <n v="970.5"/>
    <n v="5"/>
    <n v="5"/>
    <m/>
    <m/>
    <m/>
    <m/>
    <m/>
    <m/>
    <m/>
    <m/>
    <m/>
    <m/>
    <m/>
    <n v="0"/>
  </r>
  <r>
    <s v="Vicepresidencia de Recursos Humanos"/>
    <s v="Gerencia de Recursos Humanos"/>
    <x v="18"/>
    <s v="Las Bambas"/>
    <n v="2773.5"/>
    <n v="2773.5"/>
    <n v="14"/>
    <n v="14"/>
    <m/>
    <m/>
    <m/>
    <m/>
    <m/>
    <m/>
    <m/>
    <m/>
    <m/>
    <m/>
    <m/>
    <n v="0"/>
  </r>
  <r>
    <s v="Vicepresidencia de Recursos Humanos"/>
    <s v="Vicepresidencia de Recursos Humanos"/>
    <x v="18"/>
    <s v="Las Bambas"/>
    <n v="612"/>
    <n v="612"/>
    <n v="3"/>
    <n v="3"/>
    <m/>
    <m/>
    <m/>
    <m/>
    <m/>
    <m/>
    <m/>
    <m/>
    <m/>
    <m/>
    <m/>
    <n v="0"/>
  </r>
  <r>
    <s v="Vicepresidencia de Recursos Humanos"/>
    <s v="Gerencia de Desarrollo y Capacitación"/>
    <x v="18"/>
    <s v="Las Bambas"/>
    <n v="2499"/>
    <n v="2499"/>
    <n v="12"/>
    <n v="12"/>
    <m/>
    <m/>
    <m/>
    <m/>
    <m/>
    <m/>
    <m/>
    <m/>
    <m/>
    <m/>
    <m/>
    <n v="0"/>
  </r>
  <r>
    <s v="Vicepresidencia de SHE"/>
    <s v="Gerencia de Medio Ambiente"/>
    <x v="18"/>
    <s v="Las Bambas"/>
    <n v="2719.5"/>
    <n v="2719.5"/>
    <n v="14"/>
    <n v="14"/>
    <m/>
    <m/>
    <m/>
    <m/>
    <m/>
    <m/>
    <m/>
    <m/>
    <m/>
    <m/>
    <m/>
    <n v="0"/>
  </r>
  <r>
    <s v="Vicepresidencia de SHE"/>
    <s v="Gerencia de Seguridad y Salud"/>
    <x v="18"/>
    <s v="Las Bambas"/>
    <n v="5733"/>
    <n v="5733"/>
    <n v="31"/>
    <n v="31"/>
    <m/>
    <m/>
    <m/>
    <m/>
    <m/>
    <m/>
    <m/>
    <m/>
    <m/>
    <m/>
    <m/>
    <n v="0"/>
  </r>
  <r>
    <s v="Vicepresidencia de SHE"/>
    <s v="Vicepresidencia de SHE"/>
    <x v="18"/>
    <s v="Las Bambas"/>
    <n v="324"/>
    <n v="324"/>
    <n v="2"/>
    <n v="2"/>
    <m/>
    <m/>
    <m/>
    <m/>
    <m/>
    <m/>
    <m/>
    <m/>
    <m/>
    <m/>
    <m/>
    <n v="0"/>
  </r>
  <r>
    <s v="Vicepresidencia de Asuntos Legales"/>
    <s v="Gerencia de Adquisición de Tierras y Reasentamiento"/>
    <x v="18"/>
    <s v="Las Bambas"/>
    <n v="1606.5"/>
    <n v="1606.5"/>
    <n v="8"/>
    <n v="8"/>
    <m/>
    <m/>
    <m/>
    <m/>
    <m/>
    <m/>
    <m/>
    <m/>
    <m/>
    <m/>
    <m/>
    <n v="0"/>
  </r>
  <r>
    <s v="Vicepresidencia de Asuntos Legales"/>
    <s v="Gerencia de Asuntos Legales Mineros"/>
    <x v="18"/>
    <s v="Las Bambas"/>
    <n v="1216.5"/>
    <n v="1216.5"/>
    <n v="6"/>
    <n v="6"/>
    <m/>
    <m/>
    <m/>
    <m/>
    <m/>
    <m/>
    <m/>
    <m/>
    <m/>
    <m/>
    <m/>
    <n v="0"/>
  </r>
  <r>
    <s v="Vicepresidencia de Asuntos Legales"/>
    <s v="Vicepresidencia de Asuntos Legales"/>
    <x v="18"/>
    <s v="Las Bambas"/>
    <n v="891"/>
    <n v="891"/>
    <n v="5"/>
    <n v="5"/>
    <m/>
    <m/>
    <m/>
    <m/>
    <m/>
    <m/>
    <m/>
    <m/>
    <m/>
    <m/>
    <m/>
    <n v="0"/>
  </r>
  <r>
    <s v="Vicepresidencia de Desarrollo"/>
    <s v="Gerencia de Challcobamba"/>
    <x v="18"/>
    <s v="Las Bambas"/>
    <n v="1762.5"/>
    <n v="1762.5"/>
    <n v="9"/>
    <n v="9"/>
    <m/>
    <m/>
    <m/>
    <m/>
    <m/>
    <m/>
    <m/>
    <m/>
    <m/>
    <m/>
    <m/>
    <n v="0"/>
  </r>
  <r>
    <s v="Vicepresidencia de Desarrollo"/>
    <s v="Gerencia de Desarrollo de Recursos"/>
    <x v="18"/>
    <s v="Las Bambas"/>
    <n v="5786.75"/>
    <n v="5786.75"/>
    <n v="31"/>
    <n v="31"/>
    <m/>
    <m/>
    <m/>
    <m/>
    <m/>
    <m/>
    <m/>
    <m/>
    <m/>
    <m/>
    <m/>
    <n v="0"/>
  </r>
  <r>
    <s v="Vicepresidencia de Desarrollo"/>
    <s v="Gerencia de Estudios"/>
    <x v="18"/>
    <s v="Las Bambas"/>
    <n v="1674"/>
    <n v="1674"/>
    <n v="9"/>
    <n v="9"/>
    <m/>
    <m/>
    <m/>
    <m/>
    <m/>
    <m/>
    <m/>
    <m/>
    <m/>
    <m/>
    <m/>
    <n v="0"/>
  </r>
  <r>
    <s v="Vicepresidencia de Desarrollo"/>
    <s v="Gerencia de Ingenieria"/>
    <x v="18"/>
    <s v="Las Bambas"/>
    <n v="210"/>
    <n v="210"/>
    <n v="1"/>
    <n v="1"/>
    <m/>
    <m/>
    <m/>
    <m/>
    <m/>
    <m/>
    <m/>
    <m/>
    <m/>
    <m/>
    <m/>
    <n v="0"/>
  </r>
  <r>
    <s v="Vicepresidencia de Desarrollo"/>
    <s v="Gerencia de Permisos Ambientales"/>
    <x v="18"/>
    <s v="Las Bambas"/>
    <n v="1375.5"/>
    <n v="1375.5"/>
    <n v="7"/>
    <n v="7"/>
    <m/>
    <m/>
    <m/>
    <m/>
    <m/>
    <m/>
    <m/>
    <m/>
    <m/>
    <m/>
    <m/>
    <n v="0"/>
  </r>
  <r>
    <s v="Vicepresidencia de Desarrollo"/>
    <s v="Gerencia de Servicios a Proyectos"/>
    <x v="18"/>
    <s v="Las Bambas"/>
    <n v="5484"/>
    <n v="5484"/>
    <n v="27"/>
    <n v="27"/>
    <m/>
    <m/>
    <m/>
    <m/>
    <m/>
    <m/>
    <m/>
    <m/>
    <m/>
    <m/>
    <m/>
    <n v="0"/>
  </r>
  <r>
    <s v="Vicepresidencia de Desarrollo"/>
    <s v="Gerencia Regional de Servicios Técnicos"/>
    <x v="18"/>
    <s v="Las Bambas"/>
    <n v="3348"/>
    <n v="3348"/>
    <n v="17"/>
    <n v="17"/>
    <m/>
    <m/>
    <m/>
    <m/>
    <m/>
    <m/>
    <m/>
    <m/>
    <m/>
    <m/>
    <m/>
    <n v="0"/>
  </r>
  <r>
    <s v="Vicepresidencia de Desarrollo"/>
    <s v="Vicepresidencia de Desarrollo"/>
    <x v="18"/>
    <s v="Las Bambas"/>
    <n v="567"/>
    <n v="567"/>
    <n v="3"/>
    <n v="3"/>
    <m/>
    <m/>
    <m/>
    <m/>
    <m/>
    <m/>
    <m/>
    <m/>
    <m/>
    <m/>
    <m/>
    <n v="0"/>
  </r>
  <r>
    <s v="Vicepresidencia de Desarrollo"/>
    <s v="Gerencia de Servicios y Soporte a Proyectos"/>
    <x v="18"/>
    <s v="Las Bambas"/>
    <n v="207"/>
    <n v="207"/>
    <n v="1"/>
    <n v="1"/>
    <m/>
    <m/>
    <m/>
    <m/>
    <m/>
    <m/>
    <m/>
    <m/>
    <m/>
    <m/>
    <m/>
    <n v="0"/>
  </r>
  <r>
    <s v="Vicepresidencia de Excelencia Operacional"/>
    <s v="Vicepresidencia de Excelencia Operacional"/>
    <x v="18"/>
    <s v="Las Bambas"/>
    <n v="178.43478260869566"/>
    <n v="178.43478260869566"/>
    <n v="1"/>
    <n v="1"/>
    <m/>
    <m/>
    <m/>
    <m/>
    <m/>
    <m/>
    <m/>
    <m/>
    <m/>
    <m/>
    <m/>
    <n v="0"/>
  </r>
  <r>
    <s v="Vicepresidencia de Excelencia Operacional"/>
    <s v="Gerencia de Excelencia Operacional 2"/>
    <x v="18"/>
    <s v="Las Bambas"/>
    <n v="2385.5"/>
    <n v="2385.5"/>
    <n v="11"/>
    <n v="11"/>
    <m/>
    <m/>
    <m/>
    <m/>
    <m/>
    <m/>
    <m/>
    <m/>
    <m/>
    <m/>
    <m/>
    <n v="0"/>
  </r>
  <r>
    <s v="Vicepresidencia de Excelencia Operacional"/>
    <s v="Gerencia de Excelencia Operacional 3"/>
    <x v="18"/>
    <s v="Las Bambas"/>
    <n v="414"/>
    <n v="414"/>
    <n v="2"/>
    <n v="2"/>
    <m/>
    <m/>
    <m/>
    <m/>
    <m/>
    <m/>
    <m/>
    <m/>
    <m/>
    <m/>
    <m/>
    <n v="0"/>
  </r>
  <r>
    <s v="Vicepresidencia de Excelencia Operacional"/>
    <s v="Gerencia de Excelencia Operacional 1"/>
    <x v="18"/>
    <s v="Las Bambas"/>
    <n v="928.5"/>
    <n v="928.5"/>
    <n v="5"/>
    <n v="5"/>
    <m/>
    <m/>
    <m/>
    <m/>
    <m/>
    <m/>
    <m/>
    <m/>
    <m/>
    <m/>
    <m/>
    <n v="0"/>
  </r>
  <r>
    <s v="Global Business Services &amp; Technology"/>
    <s v="Technology"/>
    <x v="18"/>
    <s v="Las Bambas"/>
    <n v="3919.5"/>
    <n v="3919.5"/>
    <n v="21"/>
    <n v="21"/>
    <m/>
    <m/>
    <m/>
    <m/>
    <m/>
    <m/>
    <m/>
    <m/>
    <m/>
    <m/>
    <m/>
    <n v="0"/>
  </r>
  <r>
    <s v="Global Business Services &amp; Technology"/>
    <s v="Global Business Services"/>
    <x v="18"/>
    <s v="Las Bambas"/>
    <n v="4284"/>
    <n v="4284"/>
    <n v="23"/>
    <n v="23"/>
    <m/>
    <m/>
    <m/>
    <m/>
    <m/>
    <m/>
    <m/>
    <m/>
    <m/>
    <m/>
    <m/>
    <n v="0"/>
  </r>
  <r>
    <s v="Group Explorations Management"/>
    <s v="Group Explorations Management"/>
    <x v="18"/>
    <s v="Las Bambas"/>
    <n v="774"/>
    <n v="774"/>
    <n v="4"/>
    <n v="4"/>
    <m/>
    <m/>
    <m/>
    <m/>
    <m/>
    <m/>
    <m/>
    <m/>
    <m/>
    <m/>
    <m/>
    <n v="0"/>
  </r>
  <r>
    <s v="Gerencia de Logística y Servicios de Sitio"/>
    <s v="Gerencia de Logística y Servicios de Sitio"/>
    <x v="18"/>
    <s v="Las Bambas"/>
    <n v="12763.75"/>
    <n v="12763.75"/>
    <n v="68"/>
    <n v="68"/>
    <m/>
    <m/>
    <m/>
    <m/>
    <m/>
    <m/>
    <m/>
    <m/>
    <m/>
    <m/>
    <m/>
    <n v="0"/>
  </r>
  <r>
    <s v="Vicepresidencia de Relaciones Comunitarias"/>
    <s v="Vicepresidencia de Relaciones Comunitarias"/>
    <x v="18"/>
    <s v="Las Bambas"/>
    <n v="2257.5"/>
    <n v="2257.5"/>
    <n v="11"/>
    <n v="11"/>
    <m/>
    <m/>
    <m/>
    <m/>
    <m/>
    <m/>
    <m/>
    <m/>
    <m/>
    <m/>
    <m/>
    <n v="0"/>
  </r>
  <r>
    <s v="Vicepresidencia de Relaciones Comunitarias"/>
    <s v="Gerencia de Relaciones Comunitarias Site"/>
    <x v="18"/>
    <s v="Las Bambas"/>
    <n v="11602.5"/>
    <n v="11602.5"/>
    <n v="60"/>
    <n v="60"/>
    <m/>
    <m/>
    <m/>
    <m/>
    <m/>
    <m/>
    <m/>
    <m/>
    <m/>
    <m/>
    <m/>
    <n v="0"/>
  </r>
  <r>
    <s v="Vicepresidencia de Relaciones Comunitarias"/>
    <s v="Gerencia de Relaciones Comunitarias Zona Sur"/>
    <x v="18"/>
    <s v="Las Bambas"/>
    <n v="6057.521739130435"/>
    <n v="6057.521739130435"/>
    <n v="29"/>
    <n v="29"/>
    <m/>
    <m/>
    <m/>
    <m/>
    <m/>
    <m/>
    <m/>
    <m/>
    <m/>
    <m/>
    <m/>
    <n v="0"/>
  </r>
  <r>
    <s v="Vicepresidencia de Relaciones Comunitarias"/>
    <s v="Gerencia de Estudios Sociales"/>
    <x v="18"/>
    <s v="Las Bambas"/>
    <n v="399"/>
    <n v="399"/>
    <n v="2"/>
    <n v="2"/>
    <m/>
    <m/>
    <m/>
    <m/>
    <m/>
    <m/>
    <m/>
    <m/>
    <m/>
    <m/>
    <m/>
    <n v="0"/>
  </r>
  <r>
    <s v="Gerencia de Protección Interna"/>
    <s v="Gerencia de Protección Interna"/>
    <x v="18"/>
    <s v="Las Bambas"/>
    <n v="1228.5"/>
    <n v="1228.5"/>
    <n v="7"/>
    <n v="7"/>
    <m/>
    <m/>
    <m/>
    <m/>
    <m/>
    <m/>
    <m/>
    <m/>
    <m/>
    <m/>
    <m/>
    <n v="0"/>
  </r>
  <r>
    <s v="Gerencia General Operaciones Las Bambas"/>
    <s v="Gerencia General Operaciones Las Bambas"/>
    <x v="18"/>
    <s v="Las Bambas"/>
    <n v="645"/>
    <n v="645"/>
    <n v="3"/>
    <n v="3"/>
    <m/>
    <m/>
    <m/>
    <m/>
    <m/>
    <m/>
    <m/>
    <m/>
    <m/>
    <m/>
    <m/>
    <n v="0"/>
  </r>
  <r>
    <s v="Presidencia las Bambas"/>
    <s v="Presidencia las Bambas"/>
    <x v="18"/>
    <s v="SSEE"/>
    <n v="0"/>
    <n v="0"/>
    <m/>
    <m/>
    <m/>
    <m/>
    <m/>
    <m/>
    <m/>
    <m/>
    <m/>
    <m/>
    <m/>
    <m/>
    <m/>
    <n v="0"/>
  </r>
  <r>
    <s v="Vicepresidencia Comercial"/>
    <s v="Gerencia de Finanzas"/>
    <x v="18"/>
    <s v="SSEE"/>
    <n v="0"/>
    <n v="0"/>
    <m/>
    <m/>
    <m/>
    <m/>
    <m/>
    <m/>
    <m/>
    <m/>
    <m/>
    <m/>
    <m/>
    <m/>
    <m/>
    <n v="0"/>
  </r>
  <r>
    <s v="Vicepresidencia Comercial"/>
    <s v="Gerencia de Impuestos"/>
    <x v="18"/>
    <s v="SSEE"/>
    <n v="0"/>
    <n v="0"/>
    <m/>
    <m/>
    <m/>
    <m/>
    <m/>
    <m/>
    <m/>
    <m/>
    <m/>
    <m/>
    <m/>
    <m/>
    <m/>
    <n v="0"/>
  </r>
  <r>
    <s v="Vicepresidencia Comercial"/>
    <s v="Vicepresidencia Comercial"/>
    <x v="18"/>
    <s v="SSEE"/>
    <n v="0"/>
    <n v="0"/>
    <m/>
    <m/>
    <m/>
    <m/>
    <m/>
    <m/>
    <m/>
    <m/>
    <m/>
    <m/>
    <m/>
    <m/>
    <m/>
    <n v="0"/>
  </r>
  <r>
    <s v="Vicepresidencia Comercial"/>
    <s v="Gerencia de Contraloría y Riesgos"/>
    <x v="18"/>
    <s v="SSEE"/>
    <n v="0"/>
    <n v="0"/>
    <m/>
    <m/>
    <m/>
    <m/>
    <m/>
    <m/>
    <m/>
    <m/>
    <m/>
    <m/>
    <m/>
    <m/>
    <m/>
    <n v="0"/>
  </r>
  <r>
    <s v="Vicepresidencia de Abastecimiento"/>
    <s v="Gerencia de Contrataciones"/>
    <x v="18"/>
    <s v="SSEE"/>
    <n v="0"/>
    <n v="0"/>
    <m/>
    <m/>
    <m/>
    <m/>
    <m/>
    <m/>
    <m/>
    <m/>
    <m/>
    <m/>
    <m/>
    <m/>
    <m/>
    <n v="0"/>
  </r>
  <r>
    <s v="Vicepresidencia de Abastecimiento"/>
    <s v="Gerencia de Procura - Proyectos"/>
    <x v="18"/>
    <s v="SSEE"/>
    <n v="0"/>
    <n v="0"/>
    <m/>
    <m/>
    <m/>
    <m/>
    <m/>
    <m/>
    <m/>
    <m/>
    <m/>
    <m/>
    <m/>
    <m/>
    <m/>
    <n v="0"/>
  </r>
  <r>
    <s v="Vicepresidencia de Abastecimiento"/>
    <s v="Vicepresidencia de Abastecimiento"/>
    <x v="18"/>
    <s v="SSEE"/>
    <n v="0"/>
    <n v="0"/>
    <m/>
    <m/>
    <m/>
    <m/>
    <m/>
    <m/>
    <m/>
    <m/>
    <m/>
    <m/>
    <m/>
    <m/>
    <m/>
    <n v="0"/>
  </r>
  <r>
    <s v="Vicepresidencia de Abastecimiento"/>
    <s v="Gerencia de Planeamiento, Inventario. y Almacenes"/>
    <x v="18"/>
    <s v="SSEE"/>
    <n v="18644"/>
    <n v="17576.400000000001"/>
    <n v="82"/>
    <n v="82"/>
    <m/>
    <m/>
    <m/>
    <m/>
    <m/>
    <n v="1"/>
    <m/>
    <m/>
    <m/>
    <m/>
    <m/>
    <n v="0"/>
  </r>
  <r>
    <s v="Vicepresidencia de Asuntos Corporativos"/>
    <s v="Gerencia de Asuntos Publicos"/>
    <x v="18"/>
    <s v="SSEE"/>
    <n v="0"/>
    <n v="0"/>
    <m/>
    <m/>
    <m/>
    <m/>
    <m/>
    <m/>
    <m/>
    <m/>
    <m/>
    <m/>
    <m/>
    <m/>
    <m/>
    <n v="0"/>
  </r>
  <r>
    <s v="Vicepresidencia de Asuntos Corporativos"/>
    <s v="Gerencia de Asuntos Publicos Regionales"/>
    <x v="18"/>
    <s v="SSEE"/>
    <n v="0"/>
    <n v="0"/>
    <m/>
    <m/>
    <m/>
    <m/>
    <m/>
    <m/>
    <m/>
    <m/>
    <m/>
    <m/>
    <m/>
    <m/>
    <m/>
    <n v="0"/>
  </r>
  <r>
    <s v="Vicepresidencia de Asuntos Corporativos"/>
    <s v="Gerencia de Comunicaciones"/>
    <x v="18"/>
    <s v="SSEE"/>
    <n v="0"/>
    <n v="0"/>
    <m/>
    <m/>
    <m/>
    <m/>
    <m/>
    <m/>
    <m/>
    <m/>
    <m/>
    <m/>
    <m/>
    <m/>
    <m/>
    <n v="0"/>
  </r>
  <r>
    <s v="Vicepresidencia de Asuntos Corporativos"/>
    <s v="Vicepresidencia de Asuntos Corporativos"/>
    <x v="18"/>
    <s v="SSEE"/>
    <n v="0"/>
    <n v="0"/>
    <m/>
    <m/>
    <m/>
    <m/>
    <m/>
    <m/>
    <m/>
    <m/>
    <m/>
    <m/>
    <m/>
    <m/>
    <m/>
    <n v="0"/>
  </r>
  <r>
    <s v="Vicepresidencia de Operaciones"/>
    <s v="Gerencia de Planta Concentradora"/>
    <x v="18"/>
    <s v="SSEE"/>
    <n v="46496"/>
    <n v="40842"/>
    <n v="247"/>
    <n v="219"/>
    <m/>
    <m/>
    <m/>
    <m/>
    <m/>
    <n v="1"/>
    <m/>
    <m/>
    <m/>
    <m/>
    <m/>
    <n v="0"/>
  </r>
  <r>
    <s v="Vicepresidencia de Operaciones"/>
    <s v="Gerencia de Servicios Técnicos"/>
    <x v="18"/>
    <s v="SSEE"/>
    <n v="10572"/>
    <n v="10572"/>
    <n v="72"/>
    <n v="72"/>
    <m/>
    <m/>
    <m/>
    <m/>
    <m/>
    <n v="1"/>
    <m/>
    <m/>
    <m/>
    <m/>
    <m/>
    <n v="0"/>
  </r>
  <r>
    <s v="Vicepresidencia de Operaciones"/>
    <s v="Vicepresidencia de Operaciones"/>
    <x v="18"/>
    <s v="SSEE"/>
    <n v="0"/>
    <n v="0"/>
    <m/>
    <m/>
    <m/>
    <m/>
    <m/>
    <m/>
    <m/>
    <m/>
    <m/>
    <m/>
    <m/>
    <m/>
    <m/>
    <n v="0"/>
  </r>
  <r>
    <s v="Vicepresidencia de Operaciones"/>
    <s v="Gerencia de Mantenimiento"/>
    <x v="18"/>
    <s v="SSEE"/>
    <n v="270648"/>
    <n v="270648"/>
    <n v="1605"/>
    <n v="1605"/>
    <m/>
    <n v="1"/>
    <m/>
    <m/>
    <m/>
    <n v="2"/>
    <n v="1"/>
    <m/>
    <m/>
    <m/>
    <m/>
    <n v="1"/>
  </r>
  <r>
    <s v="Vicepresidencia de Operaciones"/>
    <s v="Gerencia de Operaciones Mina"/>
    <x v="18"/>
    <s v="SSEE"/>
    <n v="149045"/>
    <n v="120474.20000000001"/>
    <n v="844"/>
    <n v="844"/>
    <m/>
    <m/>
    <m/>
    <m/>
    <m/>
    <m/>
    <m/>
    <m/>
    <m/>
    <m/>
    <m/>
    <n v="0"/>
  </r>
  <r>
    <s v="Vicepresidencia de Proyectos"/>
    <s v="Gerencia de Estudios"/>
    <x v="18"/>
    <s v="SSEE"/>
    <n v="0"/>
    <n v="0"/>
    <m/>
    <m/>
    <m/>
    <m/>
    <m/>
    <m/>
    <m/>
    <m/>
    <m/>
    <m/>
    <m/>
    <m/>
    <m/>
    <n v="0"/>
  </r>
  <r>
    <s v="Vicepresidencia de Proyectos"/>
    <s v="Vicepresidencia de Proyectos"/>
    <x v="18"/>
    <s v="SSEE"/>
    <n v="194048"/>
    <n v="194048"/>
    <n v="1162"/>
    <n v="1162"/>
    <m/>
    <m/>
    <m/>
    <m/>
    <m/>
    <n v="4"/>
    <m/>
    <m/>
    <m/>
    <m/>
    <n v="31"/>
    <n v="0"/>
  </r>
  <r>
    <s v="Vicepresidencia de Proyectos"/>
    <s v="Gerencia de Proyecto - 3er Molino Bolas"/>
    <x v="18"/>
    <s v="SSEE"/>
    <n v="0"/>
    <n v="0"/>
    <m/>
    <m/>
    <m/>
    <m/>
    <m/>
    <m/>
    <m/>
    <m/>
    <m/>
    <m/>
    <m/>
    <m/>
    <m/>
    <n v="0"/>
  </r>
  <r>
    <s v="Vicepresidencia de Recursos Humanos"/>
    <s v="Gerencia de Recursos Humanos"/>
    <x v="18"/>
    <s v="SSEE"/>
    <n v="1536"/>
    <n v="1536"/>
    <n v="7"/>
    <n v="7"/>
    <m/>
    <m/>
    <m/>
    <m/>
    <m/>
    <m/>
    <m/>
    <m/>
    <m/>
    <m/>
    <m/>
    <n v="0"/>
  </r>
  <r>
    <s v="Vicepresidencia de Recursos Humanos"/>
    <s v="Vicepresidencia de Recursos Humanos"/>
    <x v="18"/>
    <s v="SSEE"/>
    <n v="0"/>
    <n v="0"/>
    <m/>
    <m/>
    <m/>
    <m/>
    <m/>
    <m/>
    <m/>
    <m/>
    <m/>
    <m/>
    <m/>
    <m/>
    <m/>
    <n v="0"/>
  </r>
  <r>
    <s v="Vicepresidencia de Recursos Humanos"/>
    <s v="Gerencia de Desarrollo y Capacitación"/>
    <x v="18"/>
    <s v="SSEE"/>
    <n v="0"/>
    <n v="0"/>
    <m/>
    <m/>
    <m/>
    <m/>
    <m/>
    <m/>
    <m/>
    <m/>
    <m/>
    <m/>
    <m/>
    <m/>
    <m/>
    <n v="0"/>
  </r>
  <r>
    <s v="Vicepresidencia de SHE"/>
    <s v="Gerencia de Medio Ambiente"/>
    <x v="18"/>
    <s v="SSEE"/>
    <n v="17880"/>
    <n v="17880"/>
    <n v="109"/>
    <n v="109"/>
    <m/>
    <m/>
    <m/>
    <m/>
    <m/>
    <m/>
    <m/>
    <m/>
    <m/>
    <m/>
    <m/>
    <n v="0"/>
  </r>
  <r>
    <s v="Vicepresidencia de SHE"/>
    <s v="Gerencia de Seguridad y Salud"/>
    <x v="18"/>
    <s v="SSEE"/>
    <n v="10140"/>
    <n v="10140"/>
    <n v="59"/>
    <n v="59"/>
    <m/>
    <m/>
    <m/>
    <m/>
    <m/>
    <m/>
    <m/>
    <m/>
    <m/>
    <m/>
    <m/>
    <n v="0"/>
  </r>
  <r>
    <s v="Vicepresidencia de SHE"/>
    <s v="Vicepresidencia de SHE"/>
    <x v="18"/>
    <s v="SSEE"/>
    <n v="0"/>
    <n v="0"/>
    <m/>
    <m/>
    <m/>
    <m/>
    <m/>
    <m/>
    <m/>
    <m/>
    <m/>
    <m/>
    <m/>
    <m/>
    <m/>
    <n v="0"/>
  </r>
  <r>
    <s v="Vicepresidencia de Asuntos Legales"/>
    <s v="Gerencia de Adquisición de Tierras y Reasentamiento"/>
    <x v="18"/>
    <s v="SSEE"/>
    <n v="0"/>
    <n v="0"/>
    <m/>
    <m/>
    <m/>
    <m/>
    <m/>
    <m/>
    <m/>
    <m/>
    <m/>
    <m/>
    <m/>
    <m/>
    <m/>
    <n v="0"/>
  </r>
  <r>
    <s v="Vicepresidencia de Asuntos Legales"/>
    <s v="Gerencia de Asuntos Legales Mineros"/>
    <x v="18"/>
    <s v="SSEE"/>
    <n v="0"/>
    <n v="0"/>
    <m/>
    <m/>
    <m/>
    <m/>
    <m/>
    <m/>
    <m/>
    <m/>
    <m/>
    <m/>
    <m/>
    <m/>
    <m/>
    <n v="0"/>
  </r>
  <r>
    <s v="Vicepresidencia de Asuntos Legales"/>
    <s v="Vicepresidencia de Asuntos Legales"/>
    <x v="18"/>
    <s v="SSEE"/>
    <n v="0"/>
    <n v="0"/>
    <m/>
    <m/>
    <m/>
    <m/>
    <m/>
    <m/>
    <m/>
    <m/>
    <m/>
    <m/>
    <m/>
    <m/>
    <m/>
    <n v="0"/>
  </r>
  <r>
    <s v="Vicepresidencia de Desarrollo"/>
    <s v="Gerencia de Challcobamba"/>
    <x v="18"/>
    <s v="SSEE"/>
    <n v="12540"/>
    <n v="12540"/>
    <n v="52"/>
    <n v="52"/>
    <m/>
    <m/>
    <m/>
    <m/>
    <m/>
    <m/>
    <m/>
    <m/>
    <m/>
    <m/>
    <m/>
    <n v="0"/>
  </r>
  <r>
    <s v="Vicepresidencia de Desarrollo"/>
    <s v="Gerencia de Desarrollo de Recursos"/>
    <x v="18"/>
    <s v="SSEE"/>
    <n v="61112"/>
    <n v="61112"/>
    <n v="274"/>
    <n v="274"/>
    <m/>
    <m/>
    <m/>
    <m/>
    <m/>
    <m/>
    <m/>
    <m/>
    <m/>
    <m/>
    <m/>
    <n v="0"/>
  </r>
  <r>
    <s v="Vicepresidencia de Desarrollo"/>
    <s v="Gerencia de Estudios"/>
    <x v="18"/>
    <s v="SSEE"/>
    <n v="0"/>
    <n v="0"/>
    <m/>
    <m/>
    <m/>
    <m/>
    <m/>
    <m/>
    <m/>
    <m/>
    <m/>
    <m/>
    <m/>
    <m/>
    <m/>
    <n v="0"/>
  </r>
  <r>
    <s v="Vicepresidencia de Desarrollo"/>
    <s v="Gerencia de Ingenieria"/>
    <x v="18"/>
    <s v="SSEE"/>
    <n v="103596"/>
    <n v="22955"/>
    <n v="462"/>
    <n v="97"/>
    <m/>
    <m/>
    <m/>
    <m/>
    <m/>
    <m/>
    <m/>
    <m/>
    <m/>
    <m/>
    <m/>
    <n v="0"/>
  </r>
  <r>
    <s v="Vicepresidencia de Desarrollo"/>
    <s v="Gerencia de Permisos Ambientales"/>
    <x v="18"/>
    <s v="SSEE"/>
    <n v="0"/>
    <n v="0"/>
    <m/>
    <m/>
    <m/>
    <m/>
    <m/>
    <m/>
    <m/>
    <m/>
    <m/>
    <m/>
    <m/>
    <m/>
    <m/>
    <n v="0"/>
  </r>
  <r>
    <s v="Vicepresidencia de Desarrollo"/>
    <s v="Gerencia de Servicios a Proyectos"/>
    <x v="18"/>
    <s v="SSEE"/>
    <n v="0"/>
    <n v="0"/>
    <m/>
    <m/>
    <m/>
    <m/>
    <m/>
    <m/>
    <m/>
    <m/>
    <m/>
    <m/>
    <m/>
    <m/>
    <m/>
    <n v="0"/>
  </r>
  <r>
    <s v="Vicepresidencia de Desarrollo"/>
    <s v="Gerencia Regional de Servicios Técnicos"/>
    <x v="18"/>
    <s v="SSEE"/>
    <n v="0"/>
    <n v="0"/>
    <m/>
    <m/>
    <m/>
    <m/>
    <m/>
    <m/>
    <m/>
    <m/>
    <m/>
    <m/>
    <m/>
    <m/>
    <m/>
    <n v="0"/>
  </r>
  <r>
    <s v="Vicepresidencia de Desarrollo"/>
    <s v="Vicepresidencia de Desarrollo"/>
    <x v="18"/>
    <s v="SSEE"/>
    <n v="0"/>
    <n v="0"/>
    <m/>
    <m/>
    <m/>
    <m/>
    <m/>
    <m/>
    <m/>
    <m/>
    <m/>
    <m/>
    <m/>
    <m/>
    <m/>
    <n v="0"/>
  </r>
  <r>
    <s v="Vicepresidencia de Desarrollo"/>
    <s v="Gerencia de Servicios y Soporte a Proyectos"/>
    <x v="18"/>
    <s v="SSEE"/>
    <n v="0"/>
    <n v="0"/>
    <m/>
    <m/>
    <m/>
    <m/>
    <m/>
    <m/>
    <m/>
    <m/>
    <m/>
    <m/>
    <m/>
    <m/>
    <m/>
    <n v="0"/>
  </r>
  <r>
    <s v="Vicepresidencia de Excelencia Operacional"/>
    <s v="Vicepresidencia de Excelencia Operacional"/>
    <x v="18"/>
    <s v="SSEE"/>
    <n v="0"/>
    <n v="0"/>
    <m/>
    <m/>
    <m/>
    <m/>
    <m/>
    <m/>
    <m/>
    <m/>
    <m/>
    <m/>
    <m/>
    <m/>
    <m/>
    <n v="0"/>
  </r>
  <r>
    <s v="Vicepresidencia de Excelencia Operacional"/>
    <s v="Gerencia de Excelencia Operacional 2"/>
    <x v="18"/>
    <s v="SSEE"/>
    <n v="0"/>
    <n v="0"/>
    <m/>
    <m/>
    <m/>
    <m/>
    <m/>
    <m/>
    <m/>
    <m/>
    <m/>
    <m/>
    <m/>
    <m/>
    <m/>
    <n v="0"/>
  </r>
  <r>
    <s v="Vicepresidencia de Excelencia Operacional"/>
    <s v="Gerencia de Excelencia Operacional 3"/>
    <x v="18"/>
    <s v="SSEE"/>
    <n v="0"/>
    <n v="0"/>
    <m/>
    <m/>
    <m/>
    <m/>
    <m/>
    <m/>
    <m/>
    <m/>
    <m/>
    <m/>
    <m/>
    <m/>
    <m/>
    <n v="0"/>
  </r>
  <r>
    <s v="Vicepresidencia de Excelencia Operacional"/>
    <s v="Gerencia de Excelencia Operacional 1"/>
    <x v="18"/>
    <s v="SSEE"/>
    <n v="0"/>
    <n v="0"/>
    <m/>
    <m/>
    <m/>
    <m/>
    <m/>
    <m/>
    <m/>
    <m/>
    <m/>
    <m/>
    <m/>
    <m/>
    <m/>
    <n v="0"/>
  </r>
  <r>
    <s v="Global Business Services &amp; Technology"/>
    <s v="Technology"/>
    <x v="18"/>
    <s v="SSEE"/>
    <n v="1556"/>
    <n v="1556"/>
    <n v="6"/>
    <n v="6"/>
    <m/>
    <m/>
    <m/>
    <m/>
    <m/>
    <m/>
    <m/>
    <m/>
    <m/>
    <m/>
    <m/>
    <n v="0"/>
  </r>
  <r>
    <s v="Global Business Services &amp; Technology"/>
    <s v="Global Business Services"/>
    <x v="18"/>
    <s v="SSEE"/>
    <n v="0"/>
    <n v="0"/>
    <m/>
    <m/>
    <m/>
    <m/>
    <m/>
    <m/>
    <m/>
    <m/>
    <m/>
    <m/>
    <m/>
    <m/>
    <m/>
    <n v="0"/>
  </r>
  <r>
    <s v="Group Explorations Management"/>
    <s v="Group Explorations Management"/>
    <x v="18"/>
    <s v="SSEE"/>
    <n v="0"/>
    <n v="0"/>
    <m/>
    <m/>
    <m/>
    <m/>
    <m/>
    <m/>
    <m/>
    <m/>
    <m/>
    <m/>
    <m/>
    <m/>
    <m/>
    <n v="0"/>
  </r>
  <r>
    <s v="Gerencia de Logística y Servicios de Sitio"/>
    <s v="Gerencia de Logística y Servicios de Sitio"/>
    <x v="18"/>
    <s v="SSEE"/>
    <n v="343710"/>
    <n v="152810.1"/>
    <n v="1659"/>
    <n v="1630"/>
    <m/>
    <m/>
    <m/>
    <m/>
    <m/>
    <m/>
    <m/>
    <m/>
    <m/>
    <m/>
    <m/>
    <n v="0"/>
  </r>
  <r>
    <s v="Vicepresidencia de Relaciones Comunitarias"/>
    <s v="Vicepresidencia de Relaciones Comunitarias"/>
    <x v="18"/>
    <s v="SSEE"/>
    <n v="0"/>
    <n v="0"/>
    <m/>
    <m/>
    <m/>
    <m/>
    <m/>
    <m/>
    <m/>
    <m/>
    <m/>
    <m/>
    <m/>
    <m/>
    <m/>
    <n v="0"/>
  </r>
  <r>
    <s v="Vicepresidencia de Relaciones Comunitarias"/>
    <s v="Gerencia de Relaciones Comunitarias Site"/>
    <x v="18"/>
    <s v="SSEE"/>
    <n v="0"/>
    <n v="0"/>
    <m/>
    <m/>
    <m/>
    <m/>
    <m/>
    <m/>
    <m/>
    <m/>
    <m/>
    <m/>
    <m/>
    <m/>
    <m/>
    <n v="0"/>
  </r>
  <r>
    <s v="Vicepresidencia de Relaciones Comunitarias"/>
    <s v="Gerencia de Relaciones Comunitarias Zona Sur"/>
    <x v="18"/>
    <s v="SSEE"/>
    <n v="0"/>
    <n v="0"/>
    <m/>
    <m/>
    <m/>
    <m/>
    <m/>
    <m/>
    <m/>
    <m/>
    <m/>
    <m/>
    <m/>
    <m/>
    <m/>
    <n v="0"/>
  </r>
  <r>
    <s v="Vicepresidencia de Relaciones Comunitarias"/>
    <s v="Gerencia de Estudios Sociales"/>
    <x v="18"/>
    <s v="SSEE"/>
    <n v="0"/>
    <n v="0"/>
    <m/>
    <m/>
    <m/>
    <m/>
    <m/>
    <m/>
    <m/>
    <m/>
    <m/>
    <m/>
    <m/>
    <m/>
    <m/>
    <n v="0"/>
  </r>
  <r>
    <s v="Gerencia de Protección Interna"/>
    <s v="Gerencia de Protección Interna"/>
    <x v="18"/>
    <s v="SSEE"/>
    <n v="24478"/>
    <n v="24478"/>
    <n v="107"/>
    <n v="107"/>
    <m/>
    <m/>
    <m/>
    <m/>
    <m/>
    <n v="1"/>
    <m/>
    <m/>
    <m/>
    <m/>
    <m/>
    <n v="0"/>
  </r>
  <r>
    <s v="Gerencia General Operaciones Las Bambas"/>
    <s v="Gerencia General Operaciones Las Bambas"/>
    <x v="18"/>
    <s v="SSEE"/>
    <n v="0"/>
    <n v="0"/>
    <m/>
    <m/>
    <m/>
    <m/>
    <m/>
    <m/>
    <m/>
    <m/>
    <m/>
    <m/>
    <m/>
    <m/>
    <m/>
    <n v="0"/>
  </r>
  <r>
    <s v="Presidencia las Bambas"/>
    <s v="Presidencia las Bambas"/>
    <x v="19"/>
    <s v="Las Bambas"/>
    <n v="613.5"/>
    <n v="613.5"/>
    <n v="3"/>
    <n v="3"/>
    <m/>
    <m/>
    <m/>
    <m/>
    <m/>
    <m/>
    <m/>
    <m/>
    <m/>
    <m/>
    <m/>
    <n v="0"/>
  </r>
  <r>
    <s v="Vicepresidencia Comercial"/>
    <s v="Gerencia de Finanzas"/>
    <x v="19"/>
    <s v="Las Bambas"/>
    <n v="1476"/>
    <n v="1476"/>
    <n v="8"/>
    <n v="8"/>
    <m/>
    <m/>
    <m/>
    <m/>
    <m/>
    <m/>
    <m/>
    <m/>
    <m/>
    <m/>
    <m/>
    <n v="0"/>
  </r>
  <r>
    <s v="Vicepresidencia Comercial"/>
    <s v="Gerencia de Impuestos"/>
    <x v="19"/>
    <s v="Las Bambas"/>
    <n v="747"/>
    <n v="747"/>
    <n v="5"/>
    <n v="5"/>
    <m/>
    <m/>
    <m/>
    <m/>
    <m/>
    <m/>
    <m/>
    <m/>
    <m/>
    <m/>
    <m/>
    <n v="0"/>
  </r>
  <r>
    <s v="Vicepresidencia Comercial"/>
    <s v="Vicepresidencia Comercial"/>
    <x v="19"/>
    <s v="Las Bambas"/>
    <n v="198"/>
    <n v="198"/>
    <n v="1"/>
    <n v="1"/>
    <m/>
    <m/>
    <m/>
    <m/>
    <m/>
    <m/>
    <m/>
    <m/>
    <m/>
    <m/>
    <m/>
    <n v="0"/>
  </r>
  <r>
    <s v="Vicepresidencia Comercial"/>
    <s v="Gerencia de Contraloría y Riesgos"/>
    <x v="19"/>
    <s v="Las Bambas"/>
    <n v="850.5"/>
    <n v="850.5"/>
    <n v="5"/>
    <n v="5"/>
    <m/>
    <m/>
    <m/>
    <m/>
    <m/>
    <m/>
    <m/>
    <m/>
    <m/>
    <m/>
    <m/>
    <n v="0"/>
  </r>
  <r>
    <s v="Vicepresidencia Comercial"/>
    <s v="Gerencia de Evaluacion de Negocios"/>
    <x v="19"/>
    <s v="Las Bambas"/>
    <n v="378"/>
    <n v="378"/>
    <n v="2"/>
    <n v="2"/>
    <m/>
    <m/>
    <m/>
    <m/>
    <m/>
    <m/>
    <m/>
    <m/>
    <m/>
    <m/>
    <m/>
    <n v="0"/>
  </r>
  <r>
    <s v="Vicepresidencia de Abastecimiento"/>
    <s v="Gerencia de Contrataciones"/>
    <x v="19"/>
    <s v="Las Bambas"/>
    <n v="3060"/>
    <n v="3060"/>
    <n v="17"/>
    <n v="17"/>
    <m/>
    <m/>
    <m/>
    <m/>
    <m/>
    <m/>
    <m/>
    <m/>
    <m/>
    <m/>
    <m/>
    <n v="0"/>
  </r>
  <r>
    <s v="Vicepresidencia de Abastecimiento"/>
    <s v="Gerencia de Procura - Proyectos"/>
    <x v="19"/>
    <s v="Las Bambas"/>
    <n v="396"/>
    <n v="396"/>
    <n v="2"/>
    <n v="2"/>
    <m/>
    <m/>
    <m/>
    <m/>
    <m/>
    <m/>
    <m/>
    <m/>
    <m/>
    <m/>
    <m/>
    <n v="0"/>
  </r>
  <r>
    <s v="Vicepresidencia de Abastecimiento"/>
    <s v="Vicepresidencia de Abastecimiento"/>
    <x v="19"/>
    <s v="Las Bambas"/>
    <n v="720"/>
    <n v="720"/>
    <n v="4"/>
    <n v="4"/>
    <m/>
    <m/>
    <m/>
    <m/>
    <m/>
    <m/>
    <m/>
    <m/>
    <m/>
    <m/>
    <m/>
    <n v="0"/>
  </r>
  <r>
    <s v="Vicepresidencia de Abastecimiento"/>
    <s v="Gerencia de Planeamiento, Inventario. y Almacenes"/>
    <x v="19"/>
    <s v="Las Bambas"/>
    <n v="4387.25"/>
    <n v="4387.25"/>
    <n v="27"/>
    <n v="27"/>
    <m/>
    <m/>
    <m/>
    <m/>
    <m/>
    <m/>
    <m/>
    <m/>
    <m/>
    <m/>
    <m/>
    <n v="0"/>
  </r>
  <r>
    <s v="Vicepresidencia de Asuntos Corporativos"/>
    <s v="Gerencia de Asuntos Publicos"/>
    <x v="19"/>
    <s v="Las Bambas"/>
    <n v="396"/>
    <n v="396"/>
    <n v="2"/>
    <n v="2"/>
    <m/>
    <m/>
    <m/>
    <m/>
    <m/>
    <m/>
    <m/>
    <m/>
    <m/>
    <m/>
    <m/>
    <n v="0"/>
  </r>
  <r>
    <s v="Vicepresidencia de Asuntos Corporativos"/>
    <s v="Gerencia de Asuntos Publicos Regionales"/>
    <x v="19"/>
    <s v="Las Bambas"/>
    <n v="1201.5"/>
    <n v="1201.5"/>
    <n v="6"/>
    <n v="6"/>
    <m/>
    <m/>
    <m/>
    <m/>
    <m/>
    <m/>
    <m/>
    <m/>
    <m/>
    <m/>
    <m/>
    <n v="0"/>
  </r>
  <r>
    <s v="Vicepresidencia de Asuntos Corporativos"/>
    <s v="Gerencia de Comunicaciones"/>
    <x v="19"/>
    <s v="Las Bambas"/>
    <n v="2539.5"/>
    <n v="2539.5"/>
    <n v="15"/>
    <n v="15"/>
    <m/>
    <m/>
    <m/>
    <m/>
    <m/>
    <m/>
    <m/>
    <m/>
    <m/>
    <m/>
    <m/>
    <n v="0"/>
  </r>
  <r>
    <s v="Vicepresidencia de Asuntos Corporativos"/>
    <s v="Vicepresidencia de Asuntos Corporativos"/>
    <x v="19"/>
    <s v="Las Bambas"/>
    <n v="702"/>
    <n v="702"/>
    <n v="4"/>
    <n v="4"/>
    <m/>
    <m/>
    <m/>
    <m/>
    <m/>
    <m/>
    <m/>
    <m/>
    <m/>
    <m/>
    <m/>
    <n v="0"/>
  </r>
  <r>
    <s v="Vicepresidencia de Operaciones"/>
    <s v="Gerencia de Planta Concentradora"/>
    <x v="19"/>
    <s v="Las Bambas"/>
    <n v="40190.75"/>
    <n v="40190.75"/>
    <n v="236"/>
    <n v="236"/>
    <m/>
    <m/>
    <m/>
    <m/>
    <m/>
    <m/>
    <m/>
    <m/>
    <m/>
    <m/>
    <m/>
    <n v="0"/>
  </r>
  <r>
    <s v="Vicepresidencia de Operaciones"/>
    <s v="Gerencia de Servicios Técnicos"/>
    <x v="19"/>
    <s v="Las Bambas"/>
    <n v="16153.5"/>
    <n v="16153.5"/>
    <n v="90"/>
    <n v="90"/>
    <m/>
    <m/>
    <m/>
    <m/>
    <m/>
    <m/>
    <m/>
    <m/>
    <m/>
    <m/>
    <m/>
    <n v="0"/>
  </r>
  <r>
    <s v="Vicepresidencia de Operaciones"/>
    <s v="Vicepresidencia de Operaciones"/>
    <x v="19"/>
    <s v="Las Bambas"/>
    <n v="346.5"/>
    <n v="346.5"/>
    <n v="2"/>
    <n v="2"/>
    <m/>
    <m/>
    <m/>
    <m/>
    <m/>
    <m/>
    <m/>
    <m/>
    <m/>
    <m/>
    <m/>
    <n v="0"/>
  </r>
  <r>
    <s v="Vicepresidencia de Operaciones"/>
    <s v="Gerencia de Mantenimiento"/>
    <x v="19"/>
    <s v="Las Bambas"/>
    <n v="60728.5"/>
    <n v="60728.5"/>
    <n v="380"/>
    <n v="380"/>
    <m/>
    <m/>
    <m/>
    <m/>
    <m/>
    <m/>
    <m/>
    <m/>
    <m/>
    <m/>
    <m/>
    <n v="0"/>
  </r>
  <r>
    <s v="Vicepresidencia de Operaciones"/>
    <s v="Gerencia de Operaciones Mina"/>
    <x v="19"/>
    <s v="Las Bambas"/>
    <n v="144731.75"/>
    <n v="144731.75"/>
    <n v="831"/>
    <n v="831"/>
    <m/>
    <m/>
    <m/>
    <m/>
    <m/>
    <m/>
    <m/>
    <m/>
    <m/>
    <m/>
    <m/>
    <n v="0"/>
  </r>
  <r>
    <s v="Vicepresidencia de Proyectos"/>
    <s v="Vicepresidencia de Proyectos"/>
    <x v="19"/>
    <s v="Las Bambas"/>
    <n v="220.5"/>
    <n v="220.5"/>
    <n v="1"/>
    <n v="1"/>
    <m/>
    <m/>
    <m/>
    <m/>
    <m/>
    <m/>
    <m/>
    <m/>
    <m/>
    <m/>
    <m/>
    <n v="0"/>
  </r>
  <r>
    <s v="Vicepresidencia de Proyectos"/>
    <s v="Gerencia de Proyecto - 3er Molino Bolas"/>
    <x v="19"/>
    <s v="Las Bambas"/>
    <n v="828"/>
    <n v="828"/>
    <n v="4"/>
    <n v="4"/>
    <m/>
    <m/>
    <m/>
    <m/>
    <m/>
    <m/>
    <m/>
    <m/>
    <m/>
    <m/>
    <m/>
    <n v="0"/>
  </r>
  <r>
    <s v="Vicepresidencia de Proyectos"/>
    <s v="Gerencia de Proyectos TSF"/>
    <x v="19"/>
    <s v="Las Bambas"/>
    <n v="798"/>
    <n v="798"/>
    <n v="4"/>
    <n v="4"/>
    <m/>
    <m/>
    <m/>
    <m/>
    <m/>
    <m/>
    <m/>
    <m/>
    <m/>
    <m/>
    <m/>
    <n v="0"/>
  </r>
  <r>
    <s v="Vicepresidencia de Proyectos"/>
    <s v="Gerencias de Construccion de Proyectos"/>
    <x v="19"/>
    <s v="Las Bambas"/>
    <n v="2677.5"/>
    <n v="2677.5"/>
    <n v="14"/>
    <n v="14"/>
    <m/>
    <m/>
    <m/>
    <m/>
    <m/>
    <m/>
    <m/>
    <m/>
    <m/>
    <m/>
    <m/>
    <n v="0"/>
  </r>
  <r>
    <s v="Vicepresidencia de Proyectos"/>
    <s v="Gerencia de Proyecto de Minas y Otros"/>
    <x v="19"/>
    <s v="Las Bambas"/>
    <n v="598.5"/>
    <n v="598.5"/>
    <n v="3"/>
    <n v="3"/>
    <m/>
    <m/>
    <m/>
    <m/>
    <m/>
    <m/>
    <m/>
    <m/>
    <m/>
    <m/>
    <m/>
    <n v="0"/>
  </r>
  <r>
    <s v="Vicepresidencia de Proyectos"/>
    <s v="Gerencia de Implementación de Proyectos"/>
    <x v="19"/>
    <s v="Las Bambas"/>
    <n v="1039.5"/>
    <n v="1039.5"/>
    <n v="5"/>
    <n v="5"/>
    <m/>
    <m/>
    <m/>
    <m/>
    <m/>
    <m/>
    <m/>
    <m/>
    <m/>
    <m/>
    <m/>
    <n v="0"/>
  </r>
  <r>
    <s v="Vicepresidencia de Recursos Humanos"/>
    <s v="Gerencia de Recursos Humanos"/>
    <x v="19"/>
    <s v="Las Bambas"/>
    <n v="2916"/>
    <n v="2916"/>
    <n v="15"/>
    <n v="15"/>
    <m/>
    <m/>
    <m/>
    <m/>
    <m/>
    <m/>
    <m/>
    <m/>
    <m/>
    <m/>
    <m/>
    <n v="0"/>
  </r>
  <r>
    <s v="Vicepresidencia de Recursos Humanos"/>
    <s v="Vicepresidencia de Recursos Humanos"/>
    <x v="19"/>
    <s v="Las Bambas"/>
    <n v="595.5"/>
    <n v="595.5"/>
    <n v="3"/>
    <n v="3"/>
    <m/>
    <m/>
    <m/>
    <m/>
    <m/>
    <m/>
    <m/>
    <m/>
    <m/>
    <m/>
    <m/>
    <n v="0"/>
  </r>
  <r>
    <s v="Vicepresidencia de Recursos Humanos"/>
    <s v="Gerencia de Desarrollo y Capacitación"/>
    <x v="19"/>
    <s v="Las Bambas"/>
    <n v="2115"/>
    <n v="2115"/>
    <n v="12"/>
    <n v="12"/>
    <m/>
    <m/>
    <m/>
    <m/>
    <m/>
    <m/>
    <m/>
    <m/>
    <m/>
    <m/>
    <m/>
    <n v="0"/>
  </r>
  <r>
    <s v="Vicepresidencia de SHE"/>
    <s v="Gerencia de Medio Ambiente"/>
    <x v="19"/>
    <s v="Las Bambas"/>
    <n v="3129"/>
    <n v="3129"/>
    <n v="16"/>
    <n v="16"/>
    <m/>
    <m/>
    <m/>
    <m/>
    <m/>
    <m/>
    <m/>
    <m/>
    <m/>
    <m/>
    <m/>
    <n v="0"/>
  </r>
  <r>
    <s v="Vicepresidencia de SHE"/>
    <s v="Gerencia de Seguridad y Salud"/>
    <x v="19"/>
    <s v="Las Bambas"/>
    <n v="5659.5"/>
    <n v="5659.5"/>
    <n v="31"/>
    <n v="31"/>
    <m/>
    <m/>
    <m/>
    <m/>
    <m/>
    <m/>
    <m/>
    <m/>
    <m/>
    <m/>
    <m/>
    <n v="0"/>
  </r>
  <r>
    <s v="Vicepresidencia de SHE"/>
    <s v="Vicepresidencia de SHE"/>
    <x v="19"/>
    <s v="Las Bambas"/>
    <n v="396"/>
    <n v="396"/>
    <n v="2"/>
    <n v="2"/>
    <m/>
    <m/>
    <m/>
    <m/>
    <m/>
    <m/>
    <m/>
    <m/>
    <m/>
    <m/>
    <m/>
    <n v="0"/>
  </r>
  <r>
    <s v="Vicepresidencia de Asuntos Legales"/>
    <s v="Gerencia de Adquisición de Tierras y Reasentamiento"/>
    <x v="19"/>
    <s v="Las Bambas"/>
    <n v="1438.5"/>
    <n v="1438.5"/>
    <n v="8"/>
    <n v="8"/>
    <m/>
    <m/>
    <m/>
    <m/>
    <m/>
    <m/>
    <m/>
    <m/>
    <m/>
    <m/>
    <m/>
    <n v="0"/>
  </r>
  <r>
    <s v="Vicepresidencia de Asuntos Legales"/>
    <s v="Gerencia de Asuntos Legales Mineros"/>
    <x v="19"/>
    <s v="Las Bambas"/>
    <n v="1224"/>
    <n v="1224"/>
    <n v="6"/>
    <n v="6"/>
    <m/>
    <m/>
    <m/>
    <m/>
    <m/>
    <m/>
    <m/>
    <m/>
    <m/>
    <m/>
    <m/>
    <n v="0"/>
  </r>
  <r>
    <s v="Vicepresidencia de Asuntos Legales"/>
    <s v="Vicepresidencia de Asuntos Legales"/>
    <x v="19"/>
    <s v="Las Bambas"/>
    <n v="990"/>
    <n v="990"/>
    <n v="5"/>
    <n v="5"/>
    <m/>
    <m/>
    <m/>
    <m/>
    <m/>
    <m/>
    <m/>
    <m/>
    <m/>
    <m/>
    <m/>
    <n v="0"/>
  </r>
  <r>
    <s v="Vicepresidencia de Desarrollo"/>
    <s v="Gerencia de Challcobamba"/>
    <x v="19"/>
    <s v="Las Bambas"/>
    <n v="1674"/>
    <n v="1674"/>
    <n v="9"/>
    <n v="9"/>
    <m/>
    <m/>
    <m/>
    <m/>
    <m/>
    <m/>
    <m/>
    <m/>
    <m/>
    <m/>
    <m/>
    <n v="0"/>
  </r>
  <r>
    <s v="Vicepresidencia de Desarrollo"/>
    <s v="Gerencia de Desarrollo de Recursos"/>
    <x v="19"/>
    <s v="Las Bambas"/>
    <n v="6228.6546052631584"/>
    <n v="6228.6546052631584"/>
    <n v="32"/>
    <n v="32"/>
    <m/>
    <m/>
    <m/>
    <m/>
    <m/>
    <n v="1"/>
    <m/>
    <m/>
    <m/>
    <m/>
    <m/>
    <n v="0"/>
  </r>
  <r>
    <s v="Vicepresidencia de Desarrollo"/>
    <s v="Gerencia de Estudios"/>
    <x v="19"/>
    <s v="Las Bambas"/>
    <n v="1674"/>
    <n v="1674"/>
    <n v="9"/>
    <n v="9"/>
    <m/>
    <m/>
    <m/>
    <m/>
    <m/>
    <m/>
    <m/>
    <m/>
    <m/>
    <m/>
    <m/>
    <n v="0"/>
  </r>
  <r>
    <s v="Vicepresidencia de Desarrollo"/>
    <s v="Gerencia de Ingenieria"/>
    <x v="19"/>
    <s v="Las Bambas"/>
    <n v="189"/>
    <n v="189"/>
    <n v="1"/>
    <n v="1"/>
    <m/>
    <m/>
    <m/>
    <m/>
    <m/>
    <m/>
    <m/>
    <m/>
    <m/>
    <m/>
    <m/>
    <n v="0"/>
  </r>
  <r>
    <s v="Vicepresidencia de Desarrollo"/>
    <s v="Gerencia de Permisos Ambientales"/>
    <x v="19"/>
    <s v="Las Bambas"/>
    <n v="1398"/>
    <n v="1398"/>
    <n v="7"/>
    <n v="7"/>
    <m/>
    <m/>
    <m/>
    <m/>
    <m/>
    <m/>
    <m/>
    <m/>
    <m/>
    <m/>
    <m/>
    <n v="0"/>
  </r>
  <r>
    <s v="Vicepresidencia de Desarrollo"/>
    <s v="Gerencia de Servicios a Proyectos"/>
    <x v="19"/>
    <s v="Las Bambas"/>
    <n v="4717.5"/>
    <n v="4717.5"/>
    <n v="26"/>
    <n v="26"/>
    <m/>
    <m/>
    <m/>
    <m/>
    <m/>
    <m/>
    <m/>
    <m/>
    <m/>
    <m/>
    <m/>
    <n v="0"/>
  </r>
  <r>
    <s v="Vicepresidencia de Desarrollo"/>
    <s v="Gerencia Regional de Servicios Técnicos"/>
    <x v="19"/>
    <s v="Las Bambas"/>
    <n v="3330"/>
    <n v="3330"/>
    <n v="18"/>
    <n v="18"/>
    <m/>
    <m/>
    <m/>
    <m/>
    <m/>
    <m/>
    <m/>
    <m/>
    <m/>
    <m/>
    <m/>
    <n v="0"/>
  </r>
  <r>
    <s v="Vicepresidencia de Desarrollo"/>
    <s v="Vicepresidencia de Desarrollo"/>
    <x v="19"/>
    <s v="Las Bambas"/>
    <n v="558"/>
    <n v="558"/>
    <n v="3"/>
    <n v="3"/>
    <m/>
    <m/>
    <m/>
    <m/>
    <m/>
    <m/>
    <m/>
    <m/>
    <m/>
    <m/>
    <m/>
    <n v="0"/>
  </r>
  <r>
    <s v="Vicepresidencia de Desarrollo"/>
    <s v="Gerencia de Servicios y Soporte a Proyectos"/>
    <x v="19"/>
    <s v="Las Bambas"/>
    <n v="828"/>
    <n v="828"/>
    <n v="4"/>
    <n v="4"/>
    <m/>
    <m/>
    <m/>
    <m/>
    <m/>
    <m/>
    <m/>
    <m/>
    <m/>
    <m/>
    <m/>
    <n v="0"/>
  </r>
  <r>
    <s v="Vicepresidencia de Excelencia Operacional"/>
    <s v="Vicepresidencia de Excelencia Operacional"/>
    <x v="19"/>
    <s v="Las Bambas"/>
    <n v="168.06818181818181"/>
    <n v="168.06818181818181"/>
    <n v="1"/>
    <n v="1"/>
    <m/>
    <m/>
    <m/>
    <m/>
    <m/>
    <m/>
    <m/>
    <m/>
    <m/>
    <m/>
    <m/>
    <n v="0"/>
  </r>
  <r>
    <s v="Vicepresidencia de Excelencia Operacional"/>
    <s v="Gerencia de Excelencia Operacional 2"/>
    <x v="19"/>
    <s v="Las Bambas"/>
    <n v="2215.5"/>
    <n v="2215.5"/>
    <n v="12"/>
    <n v="12"/>
    <m/>
    <m/>
    <m/>
    <m/>
    <m/>
    <m/>
    <m/>
    <m/>
    <m/>
    <m/>
    <m/>
    <n v="0"/>
  </r>
  <r>
    <s v="Vicepresidencia de Excelencia Operacional"/>
    <s v="Gerencia de Excelencia Operacional 3"/>
    <x v="19"/>
    <s v="Las Bambas"/>
    <n v="333"/>
    <n v="333"/>
    <n v="2"/>
    <n v="2"/>
    <m/>
    <m/>
    <m/>
    <m/>
    <m/>
    <m/>
    <m/>
    <m/>
    <m/>
    <m/>
    <m/>
    <n v="0"/>
  </r>
  <r>
    <s v="Vicepresidencia de Excelencia Operacional"/>
    <s v="Gerencia de Excelencia Operacional 1"/>
    <x v="19"/>
    <s v="Las Bambas"/>
    <n v="1057.5"/>
    <n v="1057.5"/>
    <n v="5"/>
    <n v="5"/>
    <m/>
    <m/>
    <m/>
    <m/>
    <m/>
    <m/>
    <m/>
    <m/>
    <m/>
    <m/>
    <m/>
    <n v="0"/>
  </r>
  <r>
    <s v="Global Business Services &amp; Technology"/>
    <s v="Technology"/>
    <x v="19"/>
    <s v="Las Bambas"/>
    <n v="3940.5"/>
    <n v="3940.5"/>
    <n v="21"/>
    <n v="21"/>
    <m/>
    <m/>
    <m/>
    <m/>
    <m/>
    <m/>
    <m/>
    <m/>
    <m/>
    <m/>
    <m/>
    <n v="0"/>
  </r>
  <r>
    <s v="Global Business Services &amp; Technology"/>
    <s v="Global Business Services"/>
    <x v="19"/>
    <s v="Las Bambas"/>
    <n v="3861"/>
    <n v="3861"/>
    <n v="22"/>
    <n v="22"/>
    <m/>
    <m/>
    <m/>
    <m/>
    <m/>
    <m/>
    <m/>
    <m/>
    <m/>
    <m/>
    <m/>
    <n v="0"/>
  </r>
  <r>
    <s v="Group Explorations Management"/>
    <s v="Group Explorations Management"/>
    <x v="19"/>
    <s v="Las Bambas"/>
    <n v="513"/>
    <n v="513"/>
    <n v="3"/>
    <n v="3"/>
    <m/>
    <m/>
    <m/>
    <m/>
    <m/>
    <m/>
    <m/>
    <m/>
    <m/>
    <m/>
    <m/>
    <n v="0"/>
  </r>
  <r>
    <s v="Gerencia de Logística y Servicios de Sitio"/>
    <s v="Gerencia de Logística y Servicios de Sitio"/>
    <x v="19"/>
    <s v="Las Bambas"/>
    <n v="11652.75"/>
    <n v="11652.75"/>
    <n v="68"/>
    <n v="68"/>
    <m/>
    <m/>
    <m/>
    <m/>
    <m/>
    <m/>
    <m/>
    <m/>
    <m/>
    <m/>
    <m/>
    <n v="0"/>
  </r>
  <r>
    <s v="Vicepresidencia de Relaciones Comunitarias"/>
    <s v="Vicepresidencia de Relaciones Comunitarias"/>
    <x v="19"/>
    <s v="Las Bambas"/>
    <n v="1848"/>
    <n v="1848"/>
    <n v="11"/>
    <n v="11"/>
    <m/>
    <m/>
    <m/>
    <m/>
    <m/>
    <m/>
    <m/>
    <m/>
    <m/>
    <m/>
    <m/>
    <n v="0"/>
  </r>
  <r>
    <s v="Vicepresidencia de Relaciones Comunitarias"/>
    <s v="Gerencia de Relaciones Comunitarias Site"/>
    <x v="19"/>
    <s v="Las Bambas"/>
    <n v="10395.5"/>
    <n v="10395.5"/>
    <n v="57"/>
    <n v="57"/>
    <m/>
    <m/>
    <m/>
    <m/>
    <m/>
    <m/>
    <m/>
    <m/>
    <m/>
    <m/>
    <m/>
    <n v="0"/>
  </r>
  <r>
    <s v="Vicepresidencia de Relaciones Comunitarias"/>
    <s v="Gerencia de Relaciones Comunitarias Zona Sur"/>
    <x v="19"/>
    <s v="Las Bambas"/>
    <n v="5847"/>
    <n v="5847"/>
    <n v="30"/>
    <n v="30"/>
    <m/>
    <m/>
    <m/>
    <m/>
    <m/>
    <m/>
    <m/>
    <m/>
    <m/>
    <m/>
    <m/>
    <n v="0"/>
  </r>
  <r>
    <s v="Vicepresidencia de Relaciones Comunitarias"/>
    <s v="Gerencia de Estudios Sociales"/>
    <x v="19"/>
    <s v="Las Bambas"/>
    <n v="409.5"/>
    <n v="409.5"/>
    <n v="2"/>
    <n v="2"/>
    <m/>
    <m/>
    <m/>
    <m/>
    <m/>
    <m/>
    <m/>
    <m/>
    <m/>
    <m/>
    <m/>
    <n v="0"/>
  </r>
  <r>
    <s v="Gerencia de Protección Interna"/>
    <s v="Gerencia de Protección Interna"/>
    <x v="19"/>
    <s v="Las Bambas"/>
    <n v="1617"/>
    <n v="1617"/>
    <n v="8"/>
    <n v="8"/>
    <m/>
    <m/>
    <m/>
    <m/>
    <m/>
    <m/>
    <m/>
    <m/>
    <m/>
    <m/>
    <m/>
    <n v="0"/>
  </r>
  <r>
    <s v="Gerencia General Operaciones Las Bambas"/>
    <s v="Gerencia General Operaciones Las Bambas"/>
    <x v="19"/>
    <s v="Las Bambas"/>
    <n v="637.5"/>
    <n v="637.5"/>
    <n v="3"/>
    <n v="3"/>
    <m/>
    <m/>
    <m/>
    <m/>
    <m/>
    <m/>
    <m/>
    <m/>
    <m/>
    <m/>
    <m/>
    <n v="0"/>
  </r>
  <r>
    <s v="Presidencia las Bambas"/>
    <s v="Presidencia las Bambas"/>
    <x v="19"/>
    <s v="SSEE"/>
    <n v="0"/>
    <n v="0"/>
    <n v="0"/>
    <n v="0"/>
    <m/>
    <m/>
    <m/>
    <m/>
    <m/>
    <m/>
    <m/>
    <m/>
    <m/>
    <m/>
    <m/>
    <n v="0"/>
  </r>
  <r>
    <s v="Vicepresidencia Comercial"/>
    <s v="Gerencia de Finanzas"/>
    <x v="19"/>
    <s v="SSEE"/>
    <n v="0"/>
    <n v="0"/>
    <n v="0"/>
    <n v="0"/>
    <m/>
    <m/>
    <m/>
    <m/>
    <m/>
    <m/>
    <m/>
    <m/>
    <m/>
    <m/>
    <m/>
    <n v="0"/>
  </r>
  <r>
    <s v="Vicepresidencia Comercial"/>
    <s v="Gerencia de Impuestos"/>
    <x v="19"/>
    <s v="SSEE"/>
    <n v="0"/>
    <n v="0"/>
    <n v="0"/>
    <n v="0"/>
    <m/>
    <m/>
    <m/>
    <m/>
    <m/>
    <m/>
    <m/>
    <m/>
    <m/>
    <m/>
    <m/>
    <n v="0"/>
  </r>
  <r>
    <s v="Vicepresidencia Comercial"/>
    <s v="Vicepresidencia Comercial"/>
    <x v="19"/>
    <s v="SSEE"/>
    <n v="0"/>
    <n v="0"/>
    <n v="0"/>
    <n v="0"/>
    <m/>
    <m/>
    <m/>
    <m/>
    <m/>
    <m/>
    <m/>
    <m/>
    <m/>
    <m/>
    <m/>
    <n v="0"/>
  </r>
  <r>
    <s v="Vicepresidencia Comercial"/>
    <s v="Gerencia de Contraloría y Riesgos"/>
    <x v="19"/>
    <s v="SSEE"/>
    <n v="0"/>
    <n v="0"/>
    <n v="0"/>
    <n v="0"/>
    <m/>
    <m/>
    <m/>
    <m/>
    <m/>
    <m/>
    <m/>
    <m/>
    <m/>
    <m/>
    <m/>
    <n v="0"/>
  </r>
  <r>
    <s v="Vicepresidencia Comercial"/>
    <s v="Gerencia de Evaluacion de Negocios"/>
    <x v="19"/>
    <s v="SSEE"/>
    <n v="0"/>
    <n v="0"/>
    <n v="0"/>
    <n v="0"/>
    <m/>
    <m/>
    <m/>
    <m/>
    <m/>
    <m/>
    <m/>
    <m/>
    <m/>
    <m/>
    <m/>
    <n v="0"/>
  </r>
  <r>
    <s v="Vicepresidencia de Abastecimiento"/>
    <s v="Gerencia de Contrataciones"/>
    <x v="19"/>
    <s v="SSEE"/>
    <n v="0"/>
    <n v="0"/>
    <n v="0"/>
    <n v="0"/>
    <m/>
    <m/>
    <m/>
    <m/>
    <m/>
    <m/>
    <m/>
    <m/>
    <m/>
    <m/>
    <m/>
    <n v="0"/>
  </r>
  <r>
    <s v="Vicepresidencia de Abastecimiento"/>
    <s v="Gerencia de Procura - Proyectos"/>
    <x v="19"/>
    <s v="SSEE"/>
    <n v="0"/>
    <n v="0"/>
    <n v="0"/>
    <n v="0"/>
    <m/>
    <m/>
    <m/>
    <m/>
    <m/>
    <m/>
    <m/>
    <m/>
    <m/>
    <m/>
    <m/>
    <n v="0"/>
  </r>
  <r>
    <s v="Vicepresidencia de Abastecimiento"/>
    <s v="Vicepresidencia de Abastecimiento"/>
    <x v="19"/>
    <s v="SSEE"/>
    <n v="5172"/>
    <n v="775.8"/>
    <n v="31"/>
    <n v="31"/>
    <m/>
    <m/>
    <m/>
    <m/>
    <m/>
    <m/>
    <m/>
    <m/>
    <m/>
    <m/>
    <m/>
    <n v="0"/>
  </r>
  <r>
    <s v="Vicepresidencia de Abastecimiento"/>
    <s v="Gerencia de Planeamiento, Inventario. y Almacenes"/>
    <x v="19"/>
    <s v="SSEE"/>
    <n v="21366"/>
    <n v="11716.800000000001"/>
    <n v="110"/>
    <n v="110"/>
    <m/>
    <m/>
    <m/>
    <m/>
    <n v="1"/>
    <n v="1"/>
    <m/>
    <m/>
    <m/>
    <m/>
    <m/>
    <n v="0"/>
  </r>
  <r>
    <s v="Vicepresidencia de Asuntos Corporativos"/>
    <s v="Gerencia de Asuntos Publicos"/>
    <x v="19"/>
    <s v="SSEE"/>
    <n v="0"/>
    <n v="0"/>
    <n v="0"/>
    <n v="0"/>
    <m/>
    <m/>
    <m/>
    <m/>
    <m/>
    <m/>
    <m/>
    <m/>
    <m/>
    <m/>
    <m/>
    <n v="0"/>
  </r>
  <r>
    <s v="Vicepresidencia de Asuntos Corporativos"/>
    <s v="Gerencia de Asuntos Publicos Regionales"/>
    <x v="19"/>
    <s v="SSEE"/>
    <n v="0"/>
    <n v="0"/>
    <n v="0"/>
    <n v="0"/>
    <m/>
    <m/>
    <m/>
    <m/>
    <m/>
    <m/>
    <m/>
    <m/>
    <m/>
    <m/>
    <m/>
    <n v="0"/>
  </r>
  <r>
    <s v="Vicepresidencia de Asuntos Corporativos"/>
    <s v="Gerencia de Comunicaciones"/>
    <x v="19"/>
    <s v="SSEE"/>
    <n v="0"/>
    <n v="0"/>
    <n v="0"/>
    <n v="0"/>
    <m/>
    <m/>
    <m/>
    <m/>
    <m/>
    <m/>
    <m/>
    <m/>
    <m/>
    <m/>
    <m/>
    <n v="0"/>
  </r>
  <r>
    <s v="Vicepresidencia de Asuntos Corporativos"/>
    <s v="Vicepresidencia de Asuntos Corporativos"/>
    <x v="19"/>
    <s v="SSEE"/>
    <n v="0"/>
    <n v="0"/>
    <n v="0"/>
    <n v="0"/>
    <m/>
    <m/>
    <m/>
    <m/>
    <m/>
    <m/>
    <m/>
    <m/>
    <m/>
    <m/>
    <m/>
    <n v="0"/>
  </r>
  <r>
    <s v="Vicepresidencia de Operaciones"/>
    <s v="Gerencia de Planta Concentradora"/>
    <x v="19"/>
    <s v="SSEE"/>
    <n v="24946"/>
    <n v="19501"/>
    <n v="116"/>
    <n v="86"/>
    <m/>
    <m/>
    <m/>
    <m/>
    <m/>
    <m/>
    <m/>
    <m/>
    <m/>
    <m/>
    <m/>
    <n v="0"/>
  </r>
  <r>
    <s v="Vicepresidencia de Operaciones"/>
    <s v="Gerencia de Servicios Técnicos"/>
    <x v="19"/>
    <s v="SSEE"/>
    <n v="12444"/>
    <n v="12444"/>
    <n v="55"/>
    <n v="55"/>
    <m/>
    <m/>
    <m/>
    <m/>
    <m/>
    <m/>
    <m/>
    <m/>
    <m/>
    <m/>
    <m/>
    <n v="0"/>
  </r>
  <r>
    <s v="Vicepresidencia de Operaciones"/>
    <s v="Vicepresidencia de Operaciones"/>
    <x v="19"/>
    <s v="SSEE"/>
    <n v="0"/>
    <n v="0"/>
    <n v="0"/>
    <n v="0"/>
    <m/>
    <m/>
    <m/>
    <m/>
    <m/>
    <m/>
    <m/>
    <m/>
    <m/>
    <m/>
    <m/>
    <n v="0"/>
  </r>
  <r>
    <s v="Vicepresidencia de Operaciones"/>
    <s v="Gerencia de Mantenimiento"/>
    <x v="19"/>
    <s v="SSEE"/>
    <n v="194659"/>
    <n v="198883"/>
    <n v="1144"/>
    <n v="1163"/>
    <m/>
    <m/>
    <m/>
    <m/>
    <m/>
    <m/>
    <m/>
    <m/>
    <m/>
    <m/>
    <n v="15"/>
    <n v="0"/>
  </r>
  <r>
    <s v="Vicepresidencia de Operaciones"/>
    <s v="Gerencia de Operaciones Mina"/>
    <x v="19"/>
    <s v="SSEE"/>
    <n v="156001"/>
    <n v="132190.79999999999"/>
    <n v="697"/>
    <n v="697"/>
    <m/>
    <m/>
    <m/>
    <m/>
    <m/>
    <m/>
    <m/>
    <m/>
    <m/>
    <m/>
    <m/>
    <n v="0"/>
  </r>
  <r>
    <s v="Vicepresidencia de Proyectos"/>
    <s v="Vicepresidencia de Proyectos"/>
    <x v="19"/>
    <s v="SSEE"/>
    <n v="186008"/>
    <n v="186008"/>
    <n v="988"/>
    <n v="988"/>
    <m/>
    <m/>
    <m/>
    <m/>
    <m/>
    <n v="1"/>
    <m/>
    <m/>
    <m/>
    <m/>
    <n v="31"/>
    <n v="0"/>
  </r>
  <r>
    <s v="Vicepresidencia de Proyectos"/>
    <s v="Gerencia de Proyecto - 3er Molino Bolas"/>
    <x v="19"/>
    <s v="SSEE"/>
    <n v="0"/>
    <n v="0"/>
    <n v="0"/>
    <n v="0"/>
    <m/>
    <m/>
    <m/>
    <m/>
    <n v="1"/>
    <m/>
    <m/>
    <m/>
    <m/>
    <m/>
    <m/>
    <n v="0"/>
  </r>
  <r>
    <s v="Vicepresidencia de Proyectos"/>
    <s v="Gerencia de Proyectos TSF"/>
    <x v="19"/>
    <s v="SSEE"/>
    <n v="0"/>
    <n v="0"/>
    <n v="0"/>
    <n v="0"/>
    <m/>
    <m/>
    <m/>
    <m/>
    <m/>
    <m/>
    <m/>
    <m/>
    <m/>
    <m/>
    <m/>
    <n v="0"/>
  </r>
  <r>
    <s v="Vicepresidencia de Proyectos"/>
    <s v="Gerencias de Construccion de Proyectos"/>
    <x v="19"/>
    <s v="SSEE"/>
    <n v="0"/>
    <n v="0"/>
    <n v="0"/>
    <n v="0"/>
    <m/>
    <m/>
    <m/>
    <m/>
    <m/>
    <m/>
    <m/>
    <m/>
    <m/>
    <m/>
    <m/>
    <n v="0"/>
  </r>
  <r>
    <s v="Vicepresidencia de Proyectos"/>
    <s v="Gerencia de Proyecto de Minas y Otros"/>
    <x v="19"/>
    <s v="SSEE"/>
    <n v="0"/>
    <n v="0"/>
    <n v="0"/>
    <n v="0"/>
    <m/>
    <m/>
    <m/>
    <m/>
    <m/>
    <m/>
    <m/>
    <m/>
    <m/>
    <m/>
    <m/>
    <n v="0"/>
  </r>
  <r>
    <s v="Vicepresidencia de Proyectos"/>
    <s v="Gerencia de Implementación de Proyectos"/>
    <x v="19"/>
    <s v="SSEE"/>
    <n v="0"/>
    <n v="0"/>
    <n v="0"/>
    <n v="0"/>
    <m/>
    <m/>
    <m/>
    <m/>
    <m/>
    <m/>
    <m/>
    <m/>
    <m/>
    <m/>
    <m/>
    <n v="0"/>
  </r>
  <r>
    <s v="Vicepresidencia de Recursos Humanos"/>
    <s v="Gerencia de Recursos Humanos"/>
    <x v="19"/>
    <s v="SSEE"/>
    <n v="721"/>
    <n v="721"/>
    <n v="4"/>
    <n v="4"/>
    <m/>
    <m/>
    <m/>
    <m/>
    <m/>
    <m/>
    <m/>
    <m/>
    <m/>
    <m/>
    <m/>
    <n v="0"/>
  </r>
  <r>
    <s v="Vicepresidencia de Recursos Humanos"/>
    <s v="Vicepresidencia de Recursos Humanos"/>
    <x v="19"/>
    <s v="SSEE"/>
    <n v="0"/>
    <n v="0"/>
    <n v="0"/>
    <n v="0"/>
    <m/>
    <m/>
    <m/>
    <m/>
    <m/>
    <m/>
    <m/>
    <m/>
    <m/>
    <m/>
    <m/>
    <n v="0"/>
  </r>
  <r>
    <s v="Vicepresidencia de Recursos Humanos"/>
    <s v="Gerencia de Desarrollo y Capacitación"/>
    <x v="19"/>
    <s v="SSEE"/>
    <n v="420"/>
    <n v="420"/>
    <n v="2"/>
    <n v="2"/>
    <m/>
    <m/>
    <m/>
    <m/>
    <m/>
    <m/>
    <m/>
    <m/>
    <m/>
    <m/>
    <m/>
    <n v="0"/>
  </r>
  <r>
    <s v="Vicepresidencia de SHE"/>
    <s v="Gerencia de Medio Ambiente"/>
    <x v="19"/>
    <s v="SSEE"/>
    <n v="0"/>
    <n v="0"/>
    <n v="0"/>
    <n v="0"/>
    <m/>
    <m/>
    <m/>
    <m/>
    <m/>
    <m/>
    <m/>
    <m/>
    <m/>
    <m/>
    <m/>
    <n v="0"/>
  </r>
  <r>
    <s v="Vicepresidencia de SHE"/>
    <s v="Gerencia de Seguridad y Salud"/>
    <x v="19"/>
    <s v="SSEE"/>
    <n v="10200"/>
    <n v="10200"/>
    <n v="59"/>
    <n v="59"/>
    <m/>
    <m/>
    <m/>
    <m/>
    <m/>
    <m/>
    <m/>
    <m/>
    <m/>
    <m/>
    <m/>
    <n v="0"/>
  </r>
  <r>
    <s v="Vicepresidencia de SHE"/>
    <s v="Vicepresidencia de SHE"/>
    <x v="19"/>
    <s v="SSEE"/>
    <n v="876"/>
    <n v="876"/>
    <n v="4"/>
    <n v="4"/>
    <m/>
    <m/>
    <m/>
    <m/>
    <m/>
    <m/>
    <m/>
    <m/>
    <m/>
    <m/>
    <m/>
    <n v="0"/>
  </r>
  <r>
    <s v="Vicepresidencia de Asuntos Legales"/>
    <s v="Gerencia de Adquisición de Tierras y Reasentamiento"/>
    <x v="19"/>
    <s v="SSEE"/>
    <n v="1410"/>
    <n v="1410"/>
    <n v="6"/>
    <n v="6"/>
    <m/>
    <m/>
    <m/>
    <m/>
    <m/>
    <m/>
    <m/>
    <m/>
    <m/>
    <m/>
    <m/>
    <n v="0"/>
  </r>
  <r>
    <s v="Vicepresidencia de Asuntos Legales"/>
    <s v="Gerencia de Asuntos Legales Mineros"/>
    <x v="19"/>
    <s v="SSEE"/>
    <n v="0"/>
    <n v="0"/>
    <n v="0"/>
    <n v="0"/>
    <m/>
    <m/>
    <m/>
    <m/>
    <m/>
    <m/>
    <m/>
    <m/>
    <m/>
    <m/>
    <m/>
    <n v="0"/>
  </r>
  <r>
    <s v="Vicepresidencia de Asuntos Legales"/>
    <s v="Vicepresidencia de Asuntos Legales"/>
    <x v="19"/>
    <s v="SSEE"/>
    <n v="0"/>
    <n v="0"/>
    <n v="0"/>
    <n v="0"/>
    <m/>
    <m/>
    <m/>
    <m/>
    <m/>
    <m/>
    <m/>
    <m/>
    <m/>
    <m/>
    <m/>
    <n v="0"/>
  </r>
  <r>
    <s v="Vicepresidencia de Desarrollo"/>
    <s v="Gerencia de Challcobamba"/>
    <x v="19"/>
    <s v="SSEE"/>
    <n v="0"/>
    <n v="0"/>
    <n v="0"/>
    <n v="0"/>
    <m/>
    <m/>
    <m/>
    <m/>
    <m/>
    <m/>
    <m/>
    <m/>
    <m/>
    <m/>
    <m/>
    <n v="0"/>
  </r>
  <r>
    <s v="Vicepresidencia de Desarrollo"/>
    <s v="Gerencia de Desarrollo de Recursos"/>
    <x v="19"/>
    <s v="SSEE"/>
    <n v="82360"/>
    <n v="82360"/>
    <n v="356"/>
    <n v="356"/>
    <m/>
    <n v="1"/>
    <m/>
    <m/>
    <m/>
    <n v="1"/>
    <m/>
    <m/>
    <n v="3"/>
    <n v="33"/>
    <m/>
    <n v="1"/>
  </r>
  <r>
    <s v="Vicepresidencia de Desarrollo"/>
    <s v="Gerencia de Estudios"/>
    <x v="19"/>
    <s v="SSEE"/>
    <n v="0"/>
    <n v="0"/>
    <n v="0"/>
    <n v="0"/>
    <m/>
    <m/>
    <m/>
    <m/>
    <m/>
    <m/>
    <m/>
    <m/>
    <m/>
    <m/>
    <m/>
    <n v="0"/>
  </r>
  <r>
    <s v="Vicepresidencia de Desarrollo"/>
    <s v="Gerencia de Ingenieria"/>
    <x v="19"/>
    <s v="SSEE"/>
    <n v="89508"/>
    <n v="75960"/>
    <n v="414"/>
    <n v="354"/>
    <m/>
    <m/>
    <m/>
    <m/>
    <m/>
    <m/>
    <m/>
    <m/>
    <m/>
    <m/>
    <m/>
    <n v="0"/>
  </r>
  <r>
    <s v="Vicepresidencia de Desarrollo"/>
    <s v="Gerencia de Permisos Ambientales"/>
    <x v="19"/>
    <s v="SSEE"/>
    <n v="4036"/>
    <n v="4036"/>
    <n v="36"/>
    <n v="36"/>
    <m/>
    <m/>
    <m/>
    <m/>
    <m/>
    <m/>
    <m/>
    <m/>
    <m/>
    <m/>
    <m/>
    <n v="0"/>
  </r>
  <r>
    <s v="Vicepresidencia de Desarrollo"/>
    <s v="Gerencia de Servicios a Proyectos"/>
    <x v="19"/>
    <s v="SSEE"/>
    <n v="0"/>
    <n v="0"/>
    <n v="0"/>
    <n v="0"/>
    <m/>
    <m/>
    <m/>
    <m/>
    <m/>
    <m/>
    <m/>
    <m/>
    <m/>
    <m/>
    <m/>
    <n v="0"/>
  </r>
  <r>
    <s v="Vicepresidencia de Desarrollo"/>
    <s v="Gerencia Regional de Servicios Técnicos"/>
    <x v="19"/>
    <s v="SSEE"/>
    <n v="0"/>
    <n v="0"/>
    <n v="0"/>
    <n v="0"/>
    <m/>
    <m/>
    <m/>
    <m/>
    <m/>
    <m/>
    <m/>
    <m/>
    <m/>
    <m/>
    <m/>
    <n v="0"/>
  </r>
  <r>
    <s v="Vicepresidencia de Desarrollo"/>
    <s v="Vicepresidencia de Desarrollo"/>
    <x v="19"/>
    <s v="SSEE"/>
    <n v="0"/>
    <n v="0"/>
    <n v="0"/>
    <n v="0"/>
    <m/>
    <m/>
    <m/>
    <m/>
    <m/>
    <m/>
    <m/>
    <m/>
    <m/>
    <m/>
    <m/>
    <n v="0"/>
  </r>
  <r>
    <s v="Vicepresidencia de Desarrollo"/>
    <s v="Gerencia de Servicios y Soporte a Proyectos"/>
    <x v="19"/>
    <s v="SSEE"/>
    <n v="0"/>
    <n v="0"/>
    <n v="0"/>
    <n v="0"/>
    <m/>
    <m/>
    <m/>
    <m/>
    <m/>
    <m/>
    <m/>
    <m/>
    <m/>
    <m/>
    <m/>
    <n v="0"/>
  </r>
  <r>
    <s v="Vicepresidencia de Excelencia Operacional"/>
    <s v="Vicepresidencia de Excelencia Operacional"/>
    <x v="19"/>
    <s v="SSEE"/>
    <n v="0"/>
    <n v="0"/>
    <n v="0"/>
    <n v="0"/>
    <m/>
    <m/>
    <m/>
    <m/>
    <m/>
    <m/>
    <m/>
    <m/>
    <m/>
    <m/>
    <m/>
    <n v="0"/>
  </r>
  <r>
    <s v="Vicepresidencia de Excelencia Operacional"/>
    <s v="Gerencia de Excelencia Operacional 2"/>
    <x v="19"/>
    <s v="SSEE"/>
    <n v="0"/>
    <n v="0"/>
    <n v="0"/>
    <n v="0"/>
    <m/>
    <m/>
    <m/>
    <m/>
    <m/>
    <m/>
    <m/>
    <m/>
    <m/>
    <m/>
    <m/>
    <n v="0"/>
  </r>
  <r>
    <s v="Vicepresidencia de Excelencia Operacional"/>
    <s v="Gerencia de Excelencia Operacional 3"/>
    <x v="19"/>
    <s v="SSEE"/>
    <n v="0"/>
    <n v="0"/>
    <n v="0"/>
    <n v="0"/>
    <m/>
    <m/>
    <m/>
    <m/>
    <m/>
    <m/>
    <m/>
    <m/>
    <m/>
    <m/>
    <m/>
    <n v="0"/>
  </r>
  <r>
    <s v="Vicepresidencia de Excelencia Operacional"/>
    <s v="Gerencia de Excelencia Operacional 1"/>
    <x v="19"/>
    <s v="SSEE"/>
    <n v="0"/>
    <n v="0"/>
    <n v="0"/>
    <n v="0"/>
    <m/>
    <m/>
    <m/>
    <m/>
    <m/>
    <m/>
    <m/>
    <m/>
    <m/>
    <m/>
    <m/>
    <n v="0"/>
  </r>
  <r>
    <s v="Global Business Services &amp; Technology"/>
    <s v="Technology"/>
    <x v="19"/>
    <s v="SSEE"/>
    <n v="4348"/>
    <n v="4348"/>
    <n v="27"/>
    <n v="27"/>
    <m/>
    <m/>
    <m/>
    <m/>
    <m/>
    <m/>
    <m/>
    <m/>
    <m/>
    <m/>
    <m/>
    <n v="0"/>
  </r>
  <r>
    <s v="Global Business Services &amp; Technology"/>
    <s v="Global Business Services"/>
    <x v="19"/>
    <s v="SSEE"/>
    <n v="0"/>
    <n v="0"/>
    <n v="0"/>
    <n v="0"/>
    <m/>
    <m/>
    <m/>
    <m/>
    <m/>
    <m/>
    <m/>
    <m/>
    <m/>
    <m/>
    <m/>
    <n v="0"/>
  </r>
  <r>
    <s v="Group Explorations Management"/>
    <s v="Group Explorations Management"/>
    <x v="19"/>
    <s v="SSEE"/>
    <n v="0"/>
    <n v="0"/>
    <n v="0"/>
    <n v="0"/>
    <m/>
    <m/>
    <m/>
    <m/>
    <m/>
    <m/>
    <m/>
    <m/>
    <m/>
    <m/>
    <m/>
    <n v="0"/>
  </r>
  <r>
    <s v="Gerencia de Logística y Servicios de Sitio"/>
    <s v="Gerencia de Logística y Servicios de Sitio"/>
    <x v="19"/>
    <s v="SSEE"/>
    <n v="300752.37"/>
    <n v="220257.8"/>
    <n v="1601"/>
    <n v="1401"/>
    <m/>
    <m/>
    <m/>
    <m/>
    <m/>
    <n v="2"/>
    <m/>
    <m/>
    <m/>
    <m/>
    <m/>
    <n v="0"/>
  </r>
  <r>
    <s v="Vicepresidencia de Relaciones Comunitarias"/>
    <s v="Vicepresidencia de Relaciones Comunitarias"/>
    <x v="19"/>
    <s v="SSEE"/>
    <n v="0"/>
    <n v="0"/>
    <n v="0"/>
    <n v="0"/>
    <m/>
    <m/>
    <m/>
    <m/>
    <m/>
    <m/>
    <m/>
    <m/>
    <m/>
    <m/>
    <m/>
    <n v="0"/>
  </r>
  <r>
    <s v="Vicepresidencia de Relaciones Comunitarias"/>
    <s v="Gerencia de Relaciones Comunitarias Site"/>
    <x v="19"/>
    <s v="SSEE"/>
    <n v="6760"/>
    <n v="0"/>
    <n v="38"/>
    <n v="0"/>
    <m/>
    <m/>
    <m/>
    <m/>
    <m/>
    <m/>
    <m/>
    <m/>
    <m/>
    <m/>
    <m/>
    <n v="0"/>
  </r>
  <r>
    <s v="Vicepresidencia de Relaciones Comunitarias"/>
    <s v="Gerencia de Relaciones Comunitarias Zona Sur"/>
    <x v="19"/>
    <s v="SSEE"/>
    <n v="0"/>
    <n v="0"/>
    <n v="0"/>
    <n v="0"/>
    <m/>
    <m/>
    <m/>
    <m/>
    <m/>
    <m/>
    <m/>
    <m/>
    <m/>
    <m/>
    <m/>
    <n v="0"/>
  </r>
  <r>
    <s v="Vicepresidencia de Relaciones Comunitarias"/>
    <s v="Gerencia de Estudios Sociales"/>
    <x v="19"/>
    <s v="SSEE"/>
    <n v="0"/>
    <n v="0"/>
    <n v="0"/>
    <n v="0"/>
    <m/>
    <m/>
    <m/>
    <m/>
    <m/>
    <m/>
    <m/>
    <m/>
    <m/>
    <m/>
    <m/>
    <n v="0"/>
  </r>
  <r>
    <s v="Gerencia de Protección Interna"/>
    <s v="Gerencia de Protección Interna"/>
    <x v="19"/>
    <s v="SSEE"/>
    <n v="56112"/>
    <n v="55296"/>
    <n v="240"/>
    <n v="235"/>
    <m/>
    <m/>
    <m/>
    <m/>
    <m/>
    <m/>
    <m/>
    <m/>
    <m/>
    <m/>
    <m/>
    <n v="0"/>
  </r>
  <r>
    <s v="Gerencia General Operaciones Las Bambas"/>
    <s v="Gerencia General Operaciones Las Bambas"/>
    <x v="19"/>
    <s v="SSEE"/>
    <n v="0"/>
    <n v="0"/>
    <n v="0"/>
    <n v="3"/>
    <m/>
    <m/>
    <m/>
    <m/>
    <m/>
    <m/>
    <m/>
    <m/>
    <m/>
    <m/>
    <m/>
    <n v="0"/>
  </r>
  <r>
    <s v="Presidencia las Bambas"/>
    <s v="Presidencia las Bambas"/>
    <x v="20"/>
    <s v="Las Bambas"/>
    <n v="585"/>
    <n v="585"/>
    <n v="3"/>
    <n v="3"/>
    <m/>
    <m/>
    <m/>
    <m/>
    <m/>
    <m/>
    <m/>
    <m/>
    <m/>
    <m/>
    <m/>
    <n v="0"/>
  </r>
  <r>
    <s v="Vicepresidencia Comercial"/>
    <s v="Gerencia de Finanzas"/>
    <x v="20"/>
    <s v="Las Bambas"/>
    <n v="1512"/>
    <n v="1512"/>
    <n v="8"/>
    <n v="8"/>
    <m/>
    <m/>
    <m/>
    <m/>
    <m/>
    <m/>
    <m/>
    <m/>
    <m/>
    <m/>
    <m/>
    <n v="0"/>
  </r>
  <r>
    <s v="Vicepresidencia Comercial"/>
    <s v="Gerencia de Impuestos"/>
    <x v="20"/>
    <s v="Las Bambas"/>
    <n v="756"/>
    <n v="756"/>
    <n v="5"/>
    <n v="5"/>
    <m/>
    <m/>
    <m/>
    <m/>
    <m/>
    <m/>
    <m/>
    <m/>
    <m/>
    <m/>
    <m/>
    <n v="0"/>
  </r>
  <r>
    <s v="Vicepresidencia Comercial"/>
    <s v="Vicepresidencia Comercial"/>
    <x v="20"/>
    <s v="Las Bambas"/>
    <n v="189"/>
    <n v="189"/>
    <n v="1"/>
    <n v="1"/>
    <m/>
    <m/>
    <m/>
    <m/>
    <m/>
    <m/>
    <m/>
    <m/>
    <m/>
    <m/>
    <m/>
    <n v="0"/>
  </r>
  <r>
    <s v="Vicepresidencia Comercial"/>
    <s v="Gerencia de Contraloría y Riesgos"/>
    <x v="20"/>
    <s v="Las Bambas"/>
    <n v="762"/>
    <n v="762"/>
    <n v="4"/>
    <n v="4"/>
    <m/>
    <m/>
    <m/>
    <m/>
    <m/>
    <m/>
    <m/>
    <m/>
    <m/>
    <m/>
    <m/>
    <n v="0"/>
  </r>
  <r>
    <s v="Vicepresidencia Comercial"/>
    <s v="Gerencia de Evaluacion de Negocios"/>
    <x v="20"/>
    <s v="Las Bambas"/>
    <n v="378"/>
    <n v="378"/>
    <n v="2"/>
    <n v="2"/>
    <m/>
    <m/>
    <m/>
    <m/>
    <m/>
    <m/>
    <m/>
    <m/>
    <m/>
    <m/>
    <m/>
    <n v="0"/>
  </r>
  <r>
    <s v="Vicepresidencia de Abastecimiento"/>
    <s v="Gerencia de Contrataciones"/>
    <x v="20"/>
    <s v="Las Bambas"/>
    <n v="2799"/>
    <n v="2799"/>
    <n v="16"/>
    <n v="16"/>
    <m/>
    <m/>
    <m/>
    <m/>
    <m/>
    <m/>
    <m/>
    <m/>
    <m/>
    <m/>
    <m/>
    <n v="0"/>
  </r>
  <r>
    <s v="Vicepresidencia de Abastecimiento"/>
    <s v="Gerencia de Procura - Proyectos"/>
    <x v="20"/>
    <s v="Las Bambas"/>
    <n v="378"/>
    <n v="378"/>
    <n v="2"/>
    <n v="2"/>
    <m/>
    <m/>
    <m/>
    <m/>
    <m/>
    <m/>
    <m/>
    <m/>
    <m/>
    <m/>
    <m/>
    <n v="0"/>
  </r>
  <r>
    <s v="Vicepresidencia de Abastecimiento"/>
    <s v="Vicepresidencia de Abastecimiento"/>
    <x v="20"/>
    <s v="Las Bambas"/>
    <n v="567"/>
    <n v="567"/>
    <n v="3"/>
    <n v="3"/>
    <m/>
    <m/>
    <m/>
    <m/>
    <m/>
    <m/>
    <m/>
    <m/>
    <m/>
    <m/>
    <m/>
    <n v="0"/>
  </r>
  <r>
    <s v="Vicepresidencia de Abastecimiento"/>
    <s v="Gerencia de Planeamiento, Inventario. y Almacenes"/>
    <x v="20"/>
    <s v="Las Bambas"/>
    <n v="4209"/>
    <n v="4209"/>
    <n v="26"/>
    <n v="26"/>
    <m/>
    <m/>
    <m/>
    <m/>
    <m/>
    <m/>
    <m/>
    <m/>
    <m/>
    <m/>
    <m/>
    <n v="0"/>
  </r>
  <r>
    <s v="Vicepresidencia de Asuntos Corporativos"/>
    <s v="Gerencia de Asuntos Publicos"/>
    <x v="20"/>
    <s v="Las Bambas"/>
    <n v="378"/>
    <n v="378"/>
    <n v="2"/>
    <n v="2"/>
    <m/>
    <m/>
    <m/>
    <m/>
    <m/>
    <m/>
    <m/>
    <m/>
    <m/>
    <m/>
    <m/>
    <n v="0"/>
  </r>
  <r>
    <s v="Vicepresidencia de Asuntos Corporativos"/>
    <s v="Gerencia de Asuntos Publicos Regionales"/>
    <x v="20"/>
    <s v="Las Bambas"/>
    <n v="1101"/>
    <n v="1101"/>
    <n v="6"/>
    <n v="6"/>
    <m/>
    <m/>
    <m/>
    <m/>
    <m/>
    <m/>
    <m/>
    <m/>
    <m/>
    <m/>
    <m/>
    <n v="0"/>
  </r>
  <r>
    <s v="Vicepresidencia de Asuntos Corporativos"/>
    <s v="Gerencia de Comunicaciones"/>
    <x v="20"/>
    <s v="Las Bambas"/>
    <n v="2614.5"/>
    <n v="2614.5"/>
    <n v="15"/>
    <n v="15"/>
    <m/>
    <m/>
    <m/>
    <m/>
    <m/>
    <m/>
    <m/>
    <m/>
    <m/>
    <m/>
    <m/>
    <n v="0"/>
  </r>
  <r>
    <s v="Vicepresidencia de Asuntos Corporativos"/>
    <s v="Vicepresidencia de Asuntos Corporativos"/>
    <x v="20"/>
    <s v="Las Bambas"/>
    <n v="756"/>
    <n v="756"/>
    <n v="4"/>
    <n v="4"/>
    <m/>
    <m/>
    <m/>
    <m/>
    <m/>
    <m/>
    <m/>
    <m/>
    <m/>
    <m/>
    <m/>
    <n v="0"/>
  </r>
  <r>
    <s v="Vicepresidencia de Operaciones"/>
    <s v="Gerencia de Planta Concentradora"/>
    <x v="20"/>
    <s v="Las Bambas"/>
    <n v="38525.25"/>
    <n v="38525.25"/>
    <n v="235"/>
    <n v="235"/>
    <m/>
    <m/>
    <m/>
    <m/>
    <m/>
    <n v="2"/>
    <m/>
    <m/>
    <m/>
    <m/>
    <m/>
    <n v="0"/>
  </r>
  <r>
    <s v="Vicepresidencia de Operaciones"/>
    <s v="Gerencia de Servicios Técnicos"/>
    <x v="20"/>
    <s v="Las Bambas"/>
    <n v="15882.5"/>
    <n v="15882.5"/>
    <n v="89"/>
    <n v="89"/>
    <m/>
    <m/>
    <m/>
    <m/>
    <m/>
    <m/>
    <m/>
    <m/>
    <m/>
    <m/>
    <m/>
    <n v="0"/>
  </r>
  <r>
    <s v="Vicepresidencia de Operaciones"/>
    <s v="Vicepresidencia de Operaciones"/>
    <x v="20"/>
    <s v="Las Bambas"/>
    <n v="378"/>
    <n v="378"/>
    <n v="2"/>
    <n v="2"/>
    <m/>
    <m/>
    <m/>
    <m/>
    <m/>
    <m/>
    <m/>
    <m/>
    <m/>
    <m/>
    <m/>
    <n v="0"/>
  </r>
  <r>
    <s v="Vicepresidencia de Operaciones"/>
    <s v="Gerencia de Mantenimiento"/>
    <x v="20"/>
    <s v="Las Bambas"/>
    <n v="64478"/>
    <n v="64478"/>
    <n v="384"/>
    <n v="384"/>
    <m/>
    <m/>
    <m/>
    <m/>
    <m/>
    <m/>
    <n v="1"/>
    <m/>
    <m/>
    <m/>
    <m/>
    <n v="0"/>
  </r>
  <r>
    <s v="Vicepresidencia de Operaciones"/>
    <s v="Gerencia de Operaciones Mina"/>
    <x v="20"/>
    <s v="Las Bambas"/>
    <n v="144111"/>
    <n v="144111"/>
    <n v="858"/>
    <n v="858"/>
    <m/>
    <m/>
    <m/>
    <m/>
    <n v="2"/>
    <n v="5"/>
    <n v="1"/>
    <m/>
    <m/>
    <m/>
    <m/>
    <n v="0"/>
  </r>
  <r>
    <s v="Vicepresidencia de Proyectos"/>
    <s v="Gerencia de Challcobamba"/>
    <x v="20"/>
    <s v="Las Bambas"/>
    <n v="588"/>
    <n v="588"/>
    <n v="3"/>
    <n v="3"/>
    <m/>
    <m/>
    <m/>
    <m/>
    <m/>
    <m/>
    <m/>
    <m/>
    <m/>
    <m/>
    <m/>
    <n v="0"/>
  </r>
  <r>
    <s v="Vicepresidencia de Proyectos"/>
    <s v="Vicepresidencia de Proyectos"/>
    <x v="20"/>
    <s v="Las Bambas"/>
    <n v="210"/>
    <n v="210"/>
    <n v="1"/>
    <n v="1"/>
    <m/>
    <m/>
    <m/>
    <m/>
    <m/>
    <m/>
    <m/>
    <m/>
    <m/>
    <m/>
    <m/>
    <n v="0"/>
  </r>
  <r>
    <s v="Vicepresidencia de Proyectos"/>
    <s v="Gerencia de Proyecto - 3er Molino Bolas"/>
    <x v="20"/>
    <s v="Las Bambas"/>
    <n v="798"/>
    <n v="798"/>
    <n v="4"/>
    <n v="4"/>
    <m/>
    <m/>
    <m/>
    <m/>
    <m/>
    <m/>
    <m/>
    <m/>
    <m/>
    <m/>
    <m/>
    <n v="0"/>
  </r>
  <r>
    <s v="Vicepresidencia de Proyectos"/>
    <s v="Gerencia de Proyectos TSF"/>
    <x v="20"/>
    <s v="Las Bambas"/>
    <n v="787.5"/>
    <n v="787.5"/>
    <n v="4"/>
    <n v="4"/>
    <m/>
    <m/>
    <m/>
    <m/>
    <m/>
    <m/>
    <m/>
    <m/>
    <m/>
    <m/>
    <m/>
    <n v="0"/>
  </r>
  <r>
    <s v="Vicepresidencia de Proyectos"/>
    <s v="Gerencias de Construccion de Proyectos"/>
    <x v="20"/>
    <s v="Las Bambas"/>
    <n v="2646"/>
    <n v="2646"/>
    <n v="14"/>
    <n v="14"/>
    <m/>
    <m/>
    <m/>
    <m/>
    <m/>
    <m/>
    <m/>
    <m/>
    <m/>
    <m/>
    <m/>
    <n v="0"/>
  </r>
  <r>
    <s v="Vicepresidencia de Proyectos"/>
    <s v="Gerencia de Proyecto de Minas y Otros"/>
    <x v="20"/>
    <s v="Las Bambas"/>
    <n v="588"/>
    <n v="588"/>
    <n v="3"/>
    <n v="3"/>
    <m/>
    <m/>
    <m/>
    <m/>
    <m/>
    <m/>
    <m/>
    <m/>
    <m/>
    <m/>
    <m/>
    <n v="0"/>
  </r>
  <r>
    <s v="Vicepresidencia de Proyectos"/>
    <s v="Gerencia de Implementación de Proyectos"/>
    <x v="20"/>
    <s v="Las Bambas"/>
    <n v="1008"/>
    <n v="1008"/>
    <n v="5"/>
    <n v="5"/>
    <m/>
    <m/>
    <m/>
    <m/>
    <m/>
    <m/>
    <m/>
    <m/>
    <m/>
    <m/>
    <m/>
    <n v="0"/>
  </r>
  <r>
    <s v="Vicepresidencia de Recursos Humanos"/>
    <s v="Gerencia de Recursos Humanos"/>
    <x v="20"/>
    <s v="Las Bambas"/>
    <n v="2637"/>
    <n v="2637"/>
    <n v="14"/>
    <n v="14"/>
    <m/>
    <m/>
    <m/>
    <m/>
    <m/>
    <m/>
    <m/>
    <m/>
    <m/>
    <m/>
    <m/>
    <n v="0"/>
  </r>
  <r>
    <s v="Vicepresidencia de Recursos Humanos"/>
    <s v="Vicepresidencia de Recursos Humanos"/>
    <x v="20"/>
    <s v="Las Bambas"/>
    <n v="540"/>
    <n v="540"/>
    <n v="3"/>
    <n v="3"/>
    <m/>
    <m/>
    <m/>
    <m/>
    <m/>
    <m/>
    <m/>
    <m/>
    <m/>
    <m/>
    <m/>
    <n v="0"/>
  </r>
  <r>
    <s v="Vicepresidencia de Recursos Humanos"/>
    <s v="Gerencia de Desarrollo y Capacitación"/>
    <x v="20"/>
    <s v="Las Bambas"/>
    <n v="1794"/>
    <n v="1794"/>
    <n v="11"/>
    <n v="11"/>
    <m/>
    <m/>
    <m/>
    <m/>
    <m/>
    <m/>
    <m/>
    <m/>
    <m/>
    <m/>
    <m/>
    <n v="0"/>
  </r>
  <r>
    <s v="Vicepresidencia de SHE"/>
    <s v="Gerencia de Medio Ambiente"/>
    <x v="20"/>
    <s v="Las Bambas"/>
    <n v="3118.5"/>
    <n v="3118.5"/>
    <n v="16"/>
    <n v="16"/>
    <m/>
    <m/>
    <m/>
    <m/>
    <m/>
    <m/>
    <m/>
    <m/>
    <m/>
    <m/>
    <m/>
    <n v="0"/>
  </r>
  <r>
    <s v="Vicepresidencia de SHE"/>
    <s v="Gerencia de Seguridad y Salud"/>
    <x v="20"/>
    <s v="Las Bambas"/>
    <n v="5512.5"/>
    <n v="5512.5"/>
    <n v="31"/>
    <n v="31"/>
    <m/>
    <m/>
    <m/>
    <m/>
    <m/>
    <m/>
    <m/>
    <m/>
    <m/>
    <m/>
    <m/>
    <n v="0"/>
  </r>
  <r>
    <s v="Vicepresidencia de SHE"/>
    <s v="Vicepresidencia de SHE"/>
    <x v="20"/>
    <s v="Las Bambas"/>
    <n v="198"/>
    <n v="198"/>
    <n v="2"/>
    <n v="2"/>
    <m/>
    <m/>
    <m/>
    <m/>
    <m/>
    <m/>
    <m/>
    <m/>
    <m/>
    <m/>
    <m/>
    <n v="0"/>
  </r>
  <r>
    <s v="Vicepresidencia de Asuntos Legales"/>
    <s v="Gerencia de Adquisición de Tierras y Reasentamiento"/>
    <x v="20"/>
    <s v="Las Bambas"/>
    <n v="1428"/>
    <n v="1428"/>
    <n v="7"/>
    <n v="7"/>
    <m/>
    <m/>
    <m/>
    <m/>
    <m/>
    <m/>
    <m/>
    <m/>
    <m/>
    <m/>
    <m/>
    <n v="0"/>
  </r>
  <r>
    <s v="Vicepresidencia de Asuntos Legales"/>
    <s v="Gerencia de Asuntos Legales Mineros"/>
    <x v="20"/>
    <s v="Las Bambas"/>
    <n v="1093.5"/>
    <n v="1093.5"/>
    <n v="6"/>
    <n v="6"/>
    <m/>
    <m/>
    <m/>
    <m/>
    <m/>
    <m/>
    <m/>
    <m/>
    <m/>
    <m/>
    <m/>
    <n v="0"/>
  </r>
  <r>
    <s v="Vicepresidencia de Asuntos Legales"/>
    <s v="Vicepresidencia de Asuntos Legales"/>
    <x v="20"/>
    <s v="Las Bambas"/>
    <n v="945"/>
    <n v="945"/>
    <n v="5"/>
    <n v="5"/>
    <m/>
    <m/>
    <m/>
    <m/>
    <m/>
    <m/>
    <m/>
    <m/>
    <m/>
    <m/>
    <m/>
    <n v="0"/>
  </r>
  <r>
    <s v="Vicepresidencia de Desarrollo"/>
    <s v="Gerencia de Challcobamba"/>
    <x v="20"/>
    <s v="Las Bambas"/>
    <n v="1089"/>
    <n v="1089"/>
    <n v="6"/>
    <n v="6"/>
    <m/>
    <m/>
    <m/>
    <m/>
    <m/>
    <m/>
    <m/>
    <m/>
    <m/>
    <m/>
    <m/>
    <n v="0"/>
  </r>
  <r>
    <s v="Vicepresidencia de Desarrollo"/>
    <s v="Gerencia de Desarrollo de Recursos"/>
    <x v="20"/>
    <s v="Las Bambas"/>
    <n v="5842.5"/>
    <n v="5842.5"/>
    <n v="32"/>
    <n v="32"/>
    <m/>
    <m/>
    <m/>
    <m/>
    <m/>
    <m/>
    <m/>
    <m/>
    <m/>
    <m/>
    <m/>
    <n v="0"/>
  </r>
  <r>
    <s v="Vicepresidencia de Desarrollo"/>
    <s v="Gerencia de Estudios"/>
    <x v="20"/>
    <s v="Las Bambas"/>
    <n v="1656"/>
    <n v="1656"/>
    <n v="9"/>
    <n v="9"/>
    <m/>
    <m/>
    <m/>
    <m/>
    <m/>
    <m/>
    <m/>
    <m/>
    <m/>
    <m/>
    <m/>
    <n v="0"/>
  </r>
  <r>
    <s v="Vicepresidencia de Desarrollo"/>
    <s v="Gerencia de Ingenieria"/>
    <x v="20"/>
    <s v="Las Bambas"/>
    <n v="210"/>
    <n v="210"/>
    <n v="1"/>
    <n v="1"/>
    <m/>
    <m/>
    <m/>
    <m/>
    <m/>
    <m/>
    <m/>
    <m/>
    <m/>
    <m/>
    <m/>
    <n v="0"/>
  </r>
  <r>
    <s v="Vicepresidencia de Desarrollo"/>
    <s v="Gerencia de Permisos Ambientales"/>
    <x v="20"/>
    <s v="Las Bambas"/>
    <n v="1273.5"/>
    <n v="1273.5"/>
    <n v="7"/>
    <n v="7"/>
    <m/>
    <m/>
    <m/>
    <m/>
    <m/>
    <m/>
    <m/>
    <m/>
    <m/>
    <m/>
    <m/>
    <n v="0"/>
  </r>
  <r>
    <s v="Vicepresidencia de Desarrollo"/>
    <s v="Gerencia de Servicios a Proyectos"/>
    <x v="20"/>
    <s v="Las Bambas"/>
    <n v="4800"/>
    <n v="4800"/>
    <n v="26"/>
    <n v="26"/>
    <m/>
    <m/>
    <m/>
    <m/>
    <m/>
    <m/>
    <m/>
    <m/>
    <m/>
    <m/>
    <m/>
    <n v="0"/>
  </r>
  <r>
    <s v="Vicepresidencia de Desarrollo"/>
    <s v="Gerencia Regional de Servicios Técnicos"/>
    <x v="20"/>
    <s v="Las Bambas"/>
    <n v="3177"/>
    <n v="3177"/>
    <n v="18"/>
    <n v="18"/>
    <m/>
    <m/>
    <m/>
    <m/>
    <m/>
    <m/>
    <m/>
    <m/>
    <m/>
    <m/>
    <m/>
    <n v="0"/>
  </r>
  <r>
    <s v="Vicepresidencia de Desarrollo"/>
    <s v="Vicepresidencia de Desarrollo"/>
    <x v="20"/>
    <s v="Las Bambas"/>
    <n v="558"/>
    <n v="558"/>
    <n v="3"/>
    <n v="3"/>
    <m/>
    <m/>
    <m/>
    <m/>
    <m/>
    <m/>
    <m/>
    <m/>
    <m/>
    <m/>
    <m/>
    <n v="0"/>
  </r>
  <r>
    <s v="Vicepresidencia de Desarrollo"/>
    <s v="Gerencia de Servicios y Soporte a Proyectos"/>
    <x v="20"/>
    <s v="Las Bambas"/>
    <n v="798"/>
    <n v="798"/>
    <n v="4"/>
    <n v="4"/>
    <m/>
    <m/>
    <m/>
    <m/>
    <m/>
    <m/>
    <m/>
    <m/>
    <m/>
    <m/>
    <m/>
    <n v="0"/>
  </r>
  <r>
    <s v="Vicepresidencia de Excelencia Operacional"/>
    <s v="Vicepresidencia de Excelencia Operacional"/>
    <x v="20"/>
    <s v="Las Bambas"/>
    <n v="210"/>
    <n v="210"/>
    <n v="1"/>
    <n v="1"/>
    <m/>
    <m/>
    <m/>
    <m/>
    <m/>
    <m/>
    <m/>
    <m/>
    <m/>
    <m/>
    <m/>
    <n v="0"/>
  </r>
  <r>
    <s v="Vicepresidencia de Excelencia Operacional"/>
    <s v="Gerencia de Excelencia Operacional 2"/>
    <x v="20"/>
    <s v="Las Bambas"/>
    <n v="2310"/>
    <n v="2310"/>
    <n v="12"/>
    <n v="12"/>
    <m/>
    <m/>
    <m/>
    <m/>
    <m/>
    <m/>
    <m/>
    <m/>
    <m/>
    <m/>
    <m/>
    <n v="0"/>
  </r>
  <r>
    <s v="Vicepresidencia de Excelencia Operacional"/>
    <s v="Gerencia de Excelencia Operacional 3"/>
    <x v="20"/>
    <s v="Las Bambas"/>
    <n v="378"/>
    <n v="378"/>
    <n v="2"/>
    <n v="2"/>
    <m/>
    <m/>
    <m/>
    <m/>
    <m/>
    <m/>
    <m/>
    <m/>
    <m/>
    <m/>
    <m/>
    <n v="0"/>
  </r>
  <r>
    <s v="Vicepresidencia de Excelencia Operacional"/>
    <s v="Gerencia de Excelencia Operacional 1"/>
    <x v="20"/>
    <s v="Las Bambas"/>
    <n v="798"/>
    <n v="798"/>
    <n v="4"/>
    <n v="4"/>
    <m/>
    <m/>
    <m/>
    <m/>
    <m/>
    <m/>
    <m/>
    <m/>
    <m/>
    <m/>
    <m/>
    <n v="0"/>
  </r>
  <r>
    <s v="Global Business Services &amp; Technology"/>
    <s v="Technology"/>
    <x v="20"/>
    <s v="Las Bambas"/>
    <n v="3573"/>
    <n v="3573"/>
    <n v="21"/>
    <n v="21"/>
    <m/>
    <m/>
    <m/>
    <m/>
    <m/>
    <m/>
    <m/>
    <m/>
    <m/>
    <m/>
    <m/>
    <n v="0"/>
  </r>
  <r>
    <s v="Global Business Services &amp; Technology"/>
    <s v="Global Business Services"/>
    <x v="20"/>
    <s v="Las Bambas"/>
    <n v="4059"/>
    <n v="4059"/>
    <n v="23"/>
    <n v="23"/>
    <m/>
    <m/>
    <m/>
    <m/>
    <m/>
    <m/>
    <m/>
    <m/>
    <m/>
    <m/>
    <m/>
    <n v="0"/>
  </r>
  <r>
    <s v="Group Explorations Management"/>
    <s v="Group Explorations Management"/>
    <x v="20"/>
    <s v="Las Bambas"/>
    <n v="588"/>
    <n v="588"/>
    <n v="3"/>
    <n v="3"/>
    <m/>
    <m/>
    <m/>
    <m/>
    <m/>
    <m/>
    <m/>
    <m/>
    <m/>
    <m/>
    <m/>
    <n v="0"/>
  </r>
  <r>
    <s v="Gerencia de Logística y Servicios de Sitio"/>
    <s v="Gerencia de Logística y Servicios de Sitio"/>
    <x v="20"/>
    <s v="Las Bambas"/>
    <n v="12344.75"/>
    <n v="12344.75"/>
    <n v="68"/>
    <n v="68"/>
    <m/>
    <m/>
    <m/>
    <m/>
    <m/>
    <m/>
    <m/>
    <m/>
    <m/>
    <m/>
    <m/>
    <n v="0"/>
  </r>
  <r>
    <s v="Vicepresidencia de Relaciones Comunitarias"/>
    <s v="Vicepresidencia de Relaciones Comunitarias"/>
    <x v="20"/>
    <s v="Las Bambas"/>
    <n v="2152.5"/>
    <n v="2152.5"/>
    <n v="12"/>
    <n v="12"/>
    <m/>
    <m/>
    <m/>
    <m/>
    <m/>
    <m/>
    <m/>
    <m/>
    <m/>
    <m/>
    <m/>
    <n v="0"/>
  </r>
  <r>
    <s v="Vicepresidencia de Relaciones Comunitarias"/>
    <s v="Gerencia de Relaciones Comunitarias Site"/>
    <x v="20"/>
    <s v="Las Bambas"/>
    <n v="10522.25"/>
    <n v="10522.25"/>
    <n v="57"/>
    <n v="57"/>
    <m/>
    <m/>
    <m/>
    <m/>
    <m/>
    <m/>
    <m/>
    <m/>
    <m/>
    <m/>
    <m/>
    <n v="0"/>
  </r>
  <r>
    <s v="Vicepresidencia de Relaciones Comunitarias"/>
    <s v="Gerencia de Relaciones Comunitarias Zona Sur"/>
    <x v="20"/>
    <s v="Las Bambas"/>
    <n v="5628"/>
    <n v="5628"/>
    <n v="30"/>
    <n v="30"/>
    <m/>
    <m/>
    <m/>
    <m/>
    <m/>
    <m/>
    <m/>
    <m/>
    <m/>
    <m/>
    <m/>
    <n v="0"/>
  </r>
  <r>
    <s v="Vicepresidencia de Relaciones Comunitarias"/>
    <s v="Gerencia de Estudios Sociales"/>
    <x v="20"/>
    <s v="Las Bambas"/>
    <n v="399"/>
    <n v="399"/>
    <n v="2"/>
    <n v="2"/>
    <m/>
    <m/>
    <m/>
    <m/>
    <m/>
    <m/>
    <m/>
    <m/>
    <m/>
    <m/>
    <m/>
    <n v="0"/>
  </r>
  <r>
    <s v="Vicepresidencia de Relaciones Comunitarias"/>
    <s v="Gerencia de Desarrollo Social"/>
    <x v="20"/>
    <s v="Las Bambas"/>
    <n v="210"/>
    <n v="210"/>
    <n v="1"/>
    <n v="1"/>
    <m/>
    <m/>
    <m/>
    <m/>
    <m/>
    <m/>
    <m/>
    <m/>
    <m/>
    <m/>
    <m/>
    <n v="0"/>
  </r>
  <r>
    <s v="Gerencia de Protección Interna"/>
    <s v="Gerencia de Protección Interna"/>
    <x v="20"/>
    <s v="Las Bambas"/>
    <n v="1585.5"/>
    <n v="1585.5"/>
    <n v="8"/>
    <n v="8"/>
    <m/>
    <m/>
    <m/>
    <m/>
    <m/>
    <m/>
    <m/>
    <m/>
    <m/>
    <m/>
    <m/>
    <n v="0"/>
  </r>
  <r>
    <s v="Gerencia General Operaciones Las Bambas"/>
    <s v="Gerencia General Operaciones Las Bambas"/>
    <x v="20"/>
    <s v="Las Bambas"/>
    <n v="903"/>
    <n v="903"/>
    <n v="5"/>
    <n v="5"/>
    <m/>
    <m/>
    <m/>
    <m/>
    <m/>
    <m/>
    <m/>
    <m/>
    <m/>
    <m/>
    <m/>
    <n v="0"/>
  </r>
  <r>
    <s v="Presidencia las Bambas"/>
    <s v="Presidencia las Bambas"/>
    <x v="20"/>
    <s v="SSEE"/>
    <n v="0"/>
    <n v="0"/>
    <n v="0"/>
    <n v="0"/>
    <m/>
    <m/>
    <m/>
    <m/>
    <m/>
    <m/>
    <m/>
    <m/>
    <m/>
    <m/>
    <m/>
    <n v="0"/>
  </r>
  <r>
    <s v="Vicepresidencia Comercial"/>
    <s v="Gerencia de Finanzas"/>
    <x v="20"/>
    <s v="SSEE"/>
    <n v="0"/>
    <n v="0"/>
    <n v="0"/>
    <n v="0"/>
    <m/>
    <m/>
    <m/>
    <m/>
    <m/>
    <m/>
    <m/>
    <m/>
    <m/>
    <m/>
    <m/>
    <n v="0"/>
  </r>
  <r>
    <s v="Vicepresidencia Comercial"/>
    <s v="Gerencia de Impuestos"/>
    <x v="20"/>
    <s v="SSEE"/>
    <n v="0"/>
    <n v="0"/>
    <n v="0"/>
    <n v="0"/>
    <m/>
    <m/>
    <m/>
    <m/>
    <m/>
    <m/>
    <m/>
    <m/>
    <m/>
    <m/>
    <m/>
    <n v="0"/>
  </r>
  <r>
    <s v="Vicepresidencia Comercial"/>
    <s v="Vicepresidencia Comercial"/>
    <x v="20"/>
    <s v="SSEE"/>
    <n v="0"/>
    <n v="0"/>
    <n v="0"/>
    <n v="0"/>
    <m/>
    <m/>
    <m/>
    <m/>
    <m/>
    <m/>
    <m/>
    <m/>
    <m/>
    <m/>
    <m/>
    <n v="0"/>
  </r>
  <r>
    <s v="Vicepresidencia Comercial"/>
    <s v="Gerencia de Contraloría y Riesgos"/>
    <x v="20"/>
    <s v="SSEE"/>
    <n v="0"/>
    <n v="0"/>
    <n v="0"/>
    <n v="0"/>
    <m/>
    <m/>
    <m/>
    <m/>
    <m/>
    <m/>
    <m/>
    <m/>
    <m/>
    <m/>
    <m/>
    <n v="0"/>
  </r>
  <r>
    <s v="Vicepresidencia Comercial"/>
    <s v="Gerencia de Evaluacion de Negocios"/>
    <x v="20"/>
    <s v="SSEE"/>
    <n v="0"/>
    <n v="0"/>
    <n v="0"/>
    <n v="0"/>
    <m/>
    <m/>
    <m/>
    <m/>
    <m/>
    <m/>
    <m/>
    <m/>
    <m/>
    <m/>
    <m/>
    <n v="0"/>
  </r>
  <r>
    <s v="Vicepresidencia de Abastecimiento"/>
    <s v="Gerencia de Contrataciones"/>
    <x v="20"/>
    <s v="SSEE"/>
    <n v="0"/>
    <n v="0"/>
    <n v="0"/>
    <n v="0"/>
    <m/>
    <m/>
    <m/>
    <m/>
    <m/>
    <m/>
    <m/>
    <m/>
    <m/>
    <m/>
    <m/>
    <n v="0"/>
  </r>
  <r>
    <s v="Vicepresidencia de Abastecimiento"/>
    <s v="Gerencia de Procura - Proyectos"/>
    <x v="20"/>
    <s v="SSEE"/>
    <n v="0"/>
    <n v="0"/>
    <n v="0"/>
    <n v="0"/>
    <m/>
    <m/>
    <m/>
    <m/>
    <m/>
    <m/>
    <m/>
    <m/>
    <m/>
    <m/>
    <m/>
    <n v="0"/>
  </r>
  <r>
    <s v="Vicepresidencia de Abastecimiento"/>
    <s v="Vicepresidencia de Abastecimiento"/>
    <x v="20"/>
    <s v="SSEE"/>
    <n v="0"/>
    <n v="0"/>
    <n v="0"/>
    <n v="0"/>
    <m/>
    <m/>
    <m/>
    <m/>
    <m/>
    <m/>
    <m/>
    <m/>
    <m/>
    <m/>
    <m/>
    <n v="0"/>
  </r>
  <r>
    <s v="Vicepresidencia de Abastecimiento"/>
    <s v="Gerencia de Planeamiento, Inventario. y Almacenes"/>
    <x v="20"/>
    <s v="SSEE"/>
    <n v="0"/>
    <n v="0"/>
    <n v="0"/>
    <n v="0"/>
    <m/>
    <m/>
    <m/>
    <m/>
    <m/>
    <m/>
    <m/>
    <m/>
    <m/>
    <m/>
    <m/>
    <n v="0"/>
  </r>
  <r>
    <s v="Vicepresidencia de Asuntos Corporativos"/>
    <s v="Gerencia de Asuntos Publicos"/>
    <x v="20"/>
    <s v="SSEE"/>
    <n v="0"/>
    <n v="0"/>
    <n v="0"/>
    <n v="0"/>
    <m/>
    <m/>
    <m/>
    <m/>
    <m/>
    <m/>
    <m/>
    <m/>
    <m/>
    <m/>
    <m/>
    <n v="0"/>
  </r>
  <r>
    <s v="Vicepresidencia de Asuntos Corporativos"/>
    <s v="Gerencia de Asuntos Publicos Regionales"/>
    <x v="20"/>
    <s v="SSEE"/>
    <n v="0"/>
    <n v="0"/>
    <n v="0"/>
    <n v="0"/>
    <m/>
    <m/>
    <m/>
    <m/>
    <m/>
    <m/>
    <m/>
    <m/>
    <m/>
    <m/>
    <m/>
    <n v="0"/>
  </r>
  <r>
    <s v="Vicepresidencia de Asuntos Corporativos"/>
    <s v="Gerencia de Comunicaciones"/>
    <x v="20"/>
    <s v="SSEE"/>
    <n v="0"/>
    <n v="0"/>
    <n v="0"/>
    <n v="0"/>
    <m/>
    <m/>
    <m/>
    <m/>
    <m/>
    <m/>
    <m/>
    <m/>
    <m/>
    <m/>
    <m/>
    <n v="0"/>
  </r>
  <r>
    <s v="Vicepresidencia de Asuntos Corporativos"/>
    <s v="Vicepresidencia de Asuntos Corporativos"/>
    <x v="20"/>
    <s v="SSEE"/>
    <n v="0"/>
    <n v="0"/>
    <n v="0"/>
    <n v="0"/>
    <m/>
    <m/>
    <m/>
    <m/>
    <m/>
    <m/>
    <m/>
    <m/>
    <m/>
    <m/>
    <m/>
    <n v="0"/>
  </r>
  <r>
    <s v="Vicepresidencia de Operaciones"/>
    <s v="Gerencia de Planta Concentradora"/>
    <x v="20"/>
    <s v="SSEE"/>
    <n v="8519"/>
    <n v="5604"/>
    <n v="43"/>
    <n v="28"/>
    <m/>
    <m/>
    <m/>
    <m/>
    <m/>
    <m/>
    <m/>
    <m/>
    <m/>
    <m/>
    <m/>
    <n v="0"/>
  </r>
  <r>
    <s v="Vicepresidencia de Operaciones"/>
    <s v="Gerencia de Servicios Técnicos"/>
    <x v="20"/>
    <s v="SSEE"/>
    <n v="6888"/>
    <n v="6888"/>
    <n v="30"/>
    <n v="30"/>
    <m/>
    <n v="1"/>
    <m/>
    <m/>
    <m/>
    <m/>
    <n v="1"/>
    <m/>
    <n v="6"/>
    <n v="108"/>
    <m/>
    <n v="1"/>
  </r>
  <r>
    <s v="Vicepresidencia de Operaciones"/>
    <s v="Vicepresidencia de Operaciones"/>
    <x v="20"/>
    <s v="SSEE"/>
    <n v="0"/>
    <n v="0"/>
    <n v="0"/>
    <n v="0"/>
    <m/>
    <m/>
    <m/>
    <m/>
    <m/>
    <m/>
    <m/>
    <m/>
    <m/>
    <m/>
    <m/>
    <n v="0"/>
  </r>
  <r>
    <s v="Vicepresidencia de Operaciones"/>
    <s v="Gerencia de Mantenimiento"/>
    <x v="20"/>
    <s v="SSEE"/>
    <n v="169818"/>
    <n v="165690"/>
    <n v="1171"/>
    <n v="1153"/>
    <m/>
    <m/>
    <m/>
    <m/>
    <m/>
    <m/>
    <n v="0"/>
    <m/>
    <m/>
    <m/>
    <m/>
    <n v="0"/>
  </r>
  <r>
    <s v="Vicepresidencia de Operaciones"/>
    <s v="Gerencia de Operaciones Mina"/>
    <x v="20"/>
    <s v="SSEE"/>
    <n v="103323"/>
    <n v="101379"/>
    <n v="515"/>
    <n v="503"/>
    <m/>
    <m/>
    <m/>
    <m/>
    <n v="1"/>
    <m/>
    <m/>
    <m/>
    <m/>
    <m/>
    <m/>
    <n v="0"/>
  </r>
  <r>
    <s v="Vicepresidencia de Proyectos"/>
    <s v="Vicepresidencia de Proyectos"/>
    <x v="20"/>
    <s v="SSEE"/>
    <n v="319149"/>
    <n v="319149"/>
    <n v="1797"/>
    <n v="1797"/>
    <m/>
    <m/>
    <m/>
    <n v="1"/>
    <m/>
    <n v="4"/>
    <m/>
    <m/>
    <m/>
    <m/>
    <n v="30"/>
    <n v="1"/>
  </r>
  <r>
    <s v="Vicepresidencia de Proyectos"/>
    <s v="Gerencia de Proyecto - 3er Molino Bolas"/>
    <x v="20"/>
    <s v="SSEE"/>
    <n v="0"/>
    <n v="0"/>
    <n v="0"/>
    <n v="0"/>
    <m/>
    <m/>
    <m/>
    <m/>
    <m/>
    <m/>
    <m/>
    <m/>
    <m/>
    <m/>
    <m/>
    <n v="0"/>
  </r>
  <r>
    <s v="Vicepresidencia de Proyectos"/>
    <s v="Gerencia de Proyectos TSF"/>
    <x v="20"/>
    <s v="SSEE"/>
    <n v="0"/>
    <n v="0"/>
    <n v="0"/>
    <n v="0"/>
    <m/>
    <m/>
    <m/>
    <m/>
    <m/>
    <m/>
    <m/>
    <m/>
    <m/>
    <m/>
    <m/>
    <n v="0"/>
  </r>
  <r>
    <s v="Vicepresidencia de Proyectos"/>
    <s v="Gerencias de Construccion de Proyectos"/>
    <x v="20"/>
    <s v="SSEE"/>
    <n v="0"/>
    <n v="0"/>
    <n v="0"/>
    <n v="0"/>
    <m/>
    <m/>
    <m/>
    <m/>
    <m/>
    <m/>
    <m/>
    <m/>
    <m/>
    <m/>
    <m/>
    <n v="0"/>
  </r>
  <r>
    <s v="Vicepresidencia de Proyectos"/>
    <s v="Gerencia de Proyecto de Minas y Otros"/>
    <x v="20"/>
    <s v="SSEE"/>
    <n v="0"/>
    <n v="0"/>
    <n v="0"/>
    <n v="0"/>
    <m/>
    <m/>
    <m/>
    <m/>
    <m/>
    <m/>
    <m/>
    <m/>
    <m/>
    <m/>
    <m/>
    <n v="0"/>
  </r>
  <r>
    <s v="Vicepresidencia de Proyectos"/>
    <s v="Gerencia de Implementación de Proyectos"/>
    <x v="20"/>
    <s v="SSEE"/>
    <n v="0"/>
    <n v="0"/>
    <n v="0"/>
    <n v="0"/>
    <m/>
    <m/>
    <m/>
    <m/>
    <m/>
    <m/>
    <m/>
    <m/>
    <m/>
    <m/>
    <m/>
    <n v="0"/>
  </r>
  <r>
    <s v="Vicepresidencia de Recursos Humanos"/>
    <s v="Gerencia de Recursos Humanos"/>
    <x v="20"/>
    <s v="SSEE"/>
    <n v="315"/>
    <n v="315"/>
    <n v="2"/>
    <n v="2"/>
    <m/>
    <m/>
    <m/>
    <m/>
    <m/>
    <m/>
    <m/>
    <m/>
    <m/>
    <m/>
    <m/>
    <n v="0"/>
  </r>
  <r>
    <s v="Vicepresidencia de Recursos Humanos"/>
    <s v="Vicepresidencia de Recursos Humanos"/>
    <x v="20"/>
    <s v="SSEE"/>
    <n v="0"/>
    <n v="0"/>
    <n v="0"/>
    <n v="0"/>
    <m/>
    <m/>
    <m/>
    <m/>
    <m/>
    <m/>
    <m/>
    <m/>
    <m/>
    <m/>
    <m/>
    <n v="0"/>
  </r>
  <r>
    <s v="Vicepresidencia de Recursos Humanos"/>
    <s v="Gerencia de Desarrollo y Capacitación"/>
    <x v="20"/>
    <s v="SSEE"/>
    <n v="0"/>
    <n v="0"/>
    <n v="0"/>
    <n v="0"/>
    <m/>
    <m/>
    <m/>
    <m/>
    <m/>
    <m/>
    <m/>
    <m/>
    <m/>
    <m/>
    <m/>
    <n v="0"/>
  </r>
  <r>
    <s v="Vicepresidencia de SHE"/>
    <s v="Gerencia de Medio Ambiente"/>
    <x v="20"/>
    <s v="SSEE"/>
    <n v="18480"/>
    <n v="18480"/>
    <n v="126"/>
    <n v="126"/>
    <m/>
    <m/>
    <m/>
    <m/>
    <m/>
    <m/>
    <m/>
    <m/>
    <m/>
    <m/>
    <m/>
    <n v="0"/>
  </r>
  <r>
    <s v="Vicepresidencia de SHE"/>
    <s v="Gerencia de Seguridad y Salud"/>
    <x v="20"/>
    <s v="SSEE"/>
    <n v="800"/>
    <n v="800"/>
    <n v="4"/>
    <n v="4"/>
    <m/>
    <m/>
    <m/>
    <m/>
    <m/>
    <m/>
    <m/>
    <m/>
    <m/>
    <m/>
    <m/>
    <n v="0"/>
  </r>
  <r>
    <s v="Vicepresidencia de SHE"/>
    <s v="Vicepresidencia de SHE"/>
    <x v="20"/>
    <s v="SSEE"/>
    <n v="0"/>
    <n v="0"/>
    <n v="0"/>
    <n v="0"/>
    <m/>
    <m/>
    <m/>
    <m/>
    <m/>
    <m/>
    <m/>
    <m/>
    <m/>
    <m/>
    <m/>
    <n v="0"/>
  </r>
  <r>
    <s v="Vicepresidencia de Asuntos Legales"/>
    <s v="Gerencia de Adquisición de Tierras y Reasentamiento"/>
    <x v="20"/>
    <s v="SSEE"/>
    <n v="0"/>
    <n v="0"/>
    <n v="0"/>
    <n v="0"/>
    <m/>
    <m/>
    <m/>
    <m/>
    <m/>
    <m/>
    <m/>
    <m/>
    <m/>
    <m/>
    <m/>
    <n v="0"/>
  </r>
  <r>
    <s v="Vicepresidencia de Asuntos Legales"/>
    <s v="Gerencia de Asuntos Legales Mineros"/>
    <x v="20"/>
    <s v="SSEE"/>
    <n v="0"/>
    <n v="0"/>
    <n v="0"/>
    <n v="0"/>
    <m/>
    <m/>
    <m/>
    <m/>
    <m/>
    <m/>
    <m/>
    <m/>
    <m/>
    <m/>
    <m/>
    <n v="0"/>
  </r>
  <r>
    <s v="Vicepresidencia de Asuntos Legales"/>
    <s v="Vicepresidencia de Asuntos Legales"/>
    <x v="20"/>
    <s v="SSEE"/>
    <n v="0"/>
    <n v="0"/>
    <n v="0"/>
    <n v="0"/>
    <m/>
    <m/>
    <m/>
    <m/>
    <m/>
    <m/>
    <m/>
    <m/>
    <m/>
    <m/>
    <m/>
    <n v="0"/>
  </r>
  <r>
    <s v="Vicepresidencia de Desarrollo"/>
    <s v="Gerencia de Challcobamba"/>
    <x v="20"/>
    <s v="SSEE"/>
    <n v="48"/>
    <n v="48"/>
    <n v="3"/>
    <n v="3"/>
    <m/>
    <m/>
    <m/>
    <m/>
    <m/>
    <m/>
    <m/>
    <m/>
    <m/>
    <m/>
    <m/>
    <n v="0"/>
  </r>
  <r>
    <s v="Vicepresidencia de Desarrollo"/>
    <s v="Gerencia de Desarrollo de Recursos"/>
    <x v="20"/>
    <s v="SSEE"/>
    <n v="6048"/>
    <n v="6048"/>
    <n v="26"/>
    <n v="26"/>
    <m/>
    <m/>
    <m/>
    <m/>
    <m/>
    <m/>
    <m/>
    <m/>
    <m/>
    <m/>
    <m/>
    <n v="0"/>
  </r>
  <r>
    <s v="Vicepresidencia de Desarrollo"/>
    <s v="Gerencia de Estudios"/>
    <x v="20"/>
    <s v="SSEE"/>
    <n v="0"/>
    <n v="0"/>
    <n v="0"/>
    <n v="0"/>
    <m/>
    <m/>
    <m/>
    <m/>
    <m/>
    <m/>
    <m/>
    <m/>
    <m/>
    <m/>
    <m/>
    <n v="0"/>
  </r>
  <r>
    <s v="Vicepresidencia de Desarrollo"/>
    <s v="Gerencia de Ingenieria"/>
    <x v="20"/>
    <s v="SSEE"/>
    <n v="74772"/>
    <n v="5929"/>
    <n v="364"/>
    <n v="30"/>
    <m/>
    <m/>
    <m/>
    <m/>
    <m/>
    <m/>
    <m/>
    <m/>
    <m/>
    <m/>
    <m/>
    <n v="0"/>
  </r>
  <r>
    <s v="Vicepresidencia de Desarrollo"/>
    <s v="Gerencia de Permisos Ambientales"/>
    <x v="20"/>
    <s v="SSEE"/>
    <n v="3356"/>
    <n v="3356"/>
    <n v="40"/>
    <n v="40"/>
    <m/>
    <m/>
    <m/>
    <m/>
    <m/>
    <m/>
    <m/>
    <m/>
    <m/>
    <m/>
    <m/>
    <n v="0"/>
  </r>
  <r>
    <s v="Vicepresidencia de Desarrollo"/>
    <s v="Gerencia de Servicios a Proyectos"/>
    <x v="20"/>
    <s v="SSEE"/>
    <n v="9316"/>
    <n v="9316"/>
    <n v="189"/>
    <n v="189"/>
    <m/>
    <m/>
    <m/>
    <m/>
    <m/>
    <m/>
    <m/>
    <m/>
    <m/>
    <m/>
    <m/>
    <n v="0"/>
  </r>
  <r>
    <s v="Vicepresidencia de Desarrollo"/>
    <s v="Gerencia Regional de Servicios Técnicos"/>
    <x v="20"/>
    <s v="SSEE"/>
    <n v="0"/>
    <n v="0"/>
    <n v="0"/>
    <n v="0"/>
    <m/>
    <m/>
    <m/>
    <m/>
    <m/>
    <m/>
    <m/>
    <m/>
    <m/>
    <m/>
    <m/>
    <n v="0"/>
  </r>
  <r>
    <s v="Vicepresidencia de Desarrollo"/>
    <s v="Vicepresidencia de Desarrollo"/>
    <x v="20"/>
    <s v="SSEE"/>
    <n v="0"/>
    <n v="0"/>
    <n v="0"/>
    <n v="0"/>
    <m/>
    <m/>
    <m/>
    <m/>
    <m/>
    <m/>
    <m/>
    <m/>
    <m/>
    <m/>
    <m/>
    <n v="0"/>
  </r>
  <r>
    <s v="Vicepresidencia de Desarrollo"/>
    <s v="Gerencia de Servicios y Soporte a Proyectos"/>
    <x v="20"/>
    <s v="SSEE"/>
    <n v="0"/>
    <n v="0"/>
    <n v="0"/>
    <n v="0"/>
    <m/>
    <m/>
    <m/>
    <m/>
    <m/>
    <m/>
    <m/>
    <m/>
    <m/>
    <m/>
    <m/>
    <n v="0"/>
  </r>
  <r>
    <s v="Vicepresidencia de Excelencia Operacional"/>
    <s v="Vicepresidencia de Excelencia Operacional"/>
    <x v="20"/>
    <s v="SSEE"/>
    <n v="0"/>
    <n v="0"/>
    <n v="0"/>
    <n v="0"/>
    <m/>
    <m/>
    <m/>
    <m/>
    <m/>
    <m/>
    <m/>
    <m/>
    <m/>
    <m/>
    <m/>
    <n v="0"/>
  </r>
  <r>
    <s v="Vicepresidencia de Excelencia Operacional"/>
    <s v="Gerencia de Excelencia Operacional 2"/>
    <x v="20"/>
    <s v="SSEE"/>
    <n v="0"/>
    <n v="0"/>
    <n v="0"/>
    <n v="0"/>
    <m/>
    <m/>
    <m/>
    <m/>
    <m/>
    <m/>
    <m/>
    <m/>
    <m/>
    <m/>
    <m/>
    <n v="0"/>
  </r>
  <r>
    <s v="Vicepresidencia de Excelencia Operacional"/>
    <s v="Gerencia de Excelencia Operacional 3"/>
    <x v="20"/>
    <s v="SSEE"/>
    <n v="0"/>
    <n v="0"/>
    <n v="0"/>
    <n v="0"/>
    <m/>
    <m/>
    <m/>
    <m/>
    <m/>
    <m/>
    <m/>
    <m/>
    <m/>
    <m/>
    <m/>
    <n v="0"/>
  </r>
  <r>
    <s v="Vicepresidencia de Excelencia Operacional"/>
    <s v="Gerencia de Excelencia Operacional 1"/>
    <x v="20"/>
    <s v="SSEE"/>
    <n v="0"/>
    <n v="0"/>
    <n v="0"/>
    <n v="0"/>
    <m/>
    <m/>
    <m/>
    <m/>
    <m/>
    <m/>
    <m/>
    <m/>
    <m/>
    <m/>
    <m/>
    <n v="0"/>
  </r>
  <r>
    <s v="Global Business Services &amp; Technology"/>
    <s v="Technology"/>
    <x v="20"/>
    <s v="SSEE"/>
    <n v="3030"/>
    <n v="3030"/>
    <n v="18"/>
    <n v="18"/>
    <m/>
    <m/>
    <m/>
    <m/>
    <m/>
    <m/>
    <m/>
    <m/>
    <m/>
    <m/>
    <m/>
    <n v="0"/>
  </r>
  <r>
    <s v="Global Business Services &amp; Technology"/>
    <s v="Global Business Services"/>
    <x v="20"/>
    <s v="SSEE"/>
    <n v="1080"/>
    <n v="1080"/>
    <n v="6"/>
    <n v="6"/>
    <m/>
    <m/>
    <m/>
    <m/>
    <m/>
    <m/>
    <m/>
    <m/>
    <m/>
    <m/>
    <m/>
    <n v="0"/>
  </r>
  <r>
    <s v="Group Explorations Management"/>
    <s v="Group Explorations Management"/>
    <x v="20"/>
    <s v="SSEE"/>
    <n v="0"/>
    <n v="0"/>
    <n v="0"/>
    <n v="0"/>
    <m/>
    <m/>
    <m/>
    <m/>
    <m/>
    <m/>
    <m/>
    <m/>
    <m/>
    <m/>
    <m/>
    <n v="0"/>
  </r>
  <r>
    <s v="Gerencia de Logística y Servicios de Sitio"/>
    <s v="Gerencia de Logística y Servicios de Sitio"/>
    <x v="20"/>
    <s v="SSEE"/>
    <n v="471970"/>
    <n v="166834.20000000001"/>
    <n v="2431"/>
    <n v="911"/>
    <m/>
    <m/>
    <m/>
    <m/>
    <m/>
    <n v="1"/>
    <m/>
    <m/>
    <m/>
    <m/>
    <m/>
    <n v="0"/>
  </r>
  <r>
    <s v="Vicepresidencia de Relaciones Comunitarias"/>
    <s v="Vicepresidencia de Relaciones Comunitarias"/>
    <x v="20"/>
    <s v="SSEE"/>
    <n v="0"/>
    <n v="0"/>
    <n v="0"/>
    <n v="0"/>
    <m/>
    <m/>
    <m/>
    <m/>
    <m/>
    <m/>
    <m/>
    <m/>
    <m/>
    <m/>
    <m/>
    <n v="0"/>
  </r>
  <r>
    <s v="Vicepresidencia de Relaciones Comunitarias"/>
    <s v="Gerencia de Relaciones Comunitarias Site"/>
    <x v="20"/>
    <s v="SSEE"/>
    <n v="0"/>
    <n v="0"/>
    <n v="0"/>
    <n v="0"/>
    <m/>
    <m/>
    <m/>
    <m/>
    <m/>
    <m/>
    <m/>
    <m/>
    <m/>
    <m/>
    <m/>
    <n v="0"/>
  </r>
  <r>
    <s v="Vicepresidencia de Relaciones Comunitarias"/>
    <s v="Gerencia de Relaciones Comunitarias Zona Sur"/>
    <x v="20"/>
    <s v="SSEE"/>
    <n v="0"/>
    <n v="0"/>
    <n v="0"/>
    <n v="0"/>
    <m/>
    <m/>
    <m/>
    <m/>
    <m/>
    <m/>
    <m/>
    <m/>
    <m/>
    <m/>
    <m/>
    <n v="0"/>
  </r>
  <r>
    <s v="Vicepresidencia de Relaciones Comunitarias"/>
    <s v="Gerencia de Estudios Sociales"/>
    <x v="20"/>
    <s v="SSEE"/>
    <n v="0"/>
    <n v="0"/>
    <n v="0"/>
    <n v="0"/>
    <m/>
    <m/>
    <m/>
    <m/>
    <m/>
    <m/>
    <m/>
    <m/>
    <m/>
    <m/>
    <m/>
    <n v="0"/>
  </r>
  <r>
    <s v="Gerencia de Protección Interna"/>
    <s v="Gerencia de Protección Interna"/>
    <x v="20"/>
    <s v="SSEE"/>
    <n v="61398"/>
    <n v="61398"/>
    <n v="262"/>
    <n v="262"/>
    <m/>
    <m/>
    <m/>
    <m/>
    <m/>
    <n v="1"/>
    <m/>
    <m/>
    <m/>
    <m/>
    <m/>
    <n v="0"/>
  </r>
  <r>
    <s v="Gerencia General Operaciones Las Bambas"/>
    <s v="Gerencia General Operaciones Las Bambas"/>
    <x v="20"/>
    <s v="SSEE"/>
    <n v="0"/>
    <n v="0"/>
    <n v="0"/>
    <n v="0"/>
    <m/>
    <m/>
    <m/>
    <m/>
    <m/>
    <m/>
    <m/>
    <m/>
    <m/>
    <m/>
    <m/>
    <n v="0"/>
  </r>
  <r>
    <s v="Presidencia las Bambas"/>
    <s v="Presidencia las Bambas"/>
    <x v="21"/>
    <s v="Las Bambas"/>
    <n v="751.5"/>
    <n v="751.5"/>
    <n v="4"/>
    <n v="4"/>
    <m/>
    <m/>
    <m/>
    <m/>
    <m/>
    <m/>
    <m/>
    <m/>
    <m/>
    <m/>
    <m/>
    <n v="0"/>
  </r>
  <r>
    <s v="Vicepresidencia Comercial"/>
    <s v="Gerencia de Finanzas"/>
    <x v="21"/>
    <s v="Las Bambas"/>
    <n v="1431"/>
    <n v="1431"/>
    <n v="8"/>
    <n v="8"/>
    <m/>
    <m/>
    <m/>
    <m/>
    <m/>
    <m/>
    <m/>
    <m/>
    <m/>
    <m/>
    <m/>
    <n v="0"/>
  </r>
  <r>
    <s v="Vicepresidencia Comercial"/>
    <s v="Gerencia de Impuestos"/>
    <x v="21"/>
    <s v="Las Bambas"/>
    <n v="639"/>
    <n v="639"/>
    <n v="5"/>
    <n v="5"/>
    <m/>
    <m/>
    <m/>
    <m/>
    <m/>
    <m/>
    <m/>
    <m/>
    <m/>
    <m/>
    <m/>
    <n v="0"/>
  </r>
  <r>
    <s v="Vicepresidencia Comercial"/>
    <s v="Vicepresidencia Comercial"/>
    <x v="21"/>
    <s v="Las Bambas"/>
    <n v="189"/>
    <n v="189"/>
    <n v="1"/>
    <n v="1"/>
    <m/>
    <m/>
    <m/>
    <m/>
    <m/>
    <m/>
    <m/>
    <m/>
    <m/>
    <m/>
    <m/>
    <n v="0"/>
  </r>
  <r>
    <s v="Vicepresidencia Comercial"/>
    <s v="Gerencia de Contraloría y Riesgos"/>
    <x v="21"/>
    <s v="Las Bambas"/>
    <n v="682.5"/>
    <n v="682.5"/>
    <n v="4"/>
    <n v="4"/>
    <m/>
    <m/>
    <m/>
    <m/>
    <m/>
    <m/>
    <m/>
    <m/>
    <m/>
    <m/>
    <m/>
    <n v="0"/>
  </r>
  <r>
    <s v="Vicepresidencia Comercial"/>
    <s v="Gerencia de Evaluacion de Negocios"/>
    <x v="21"/>
    <s v="Las Bambas"/>
    <n v="414"/>
    <n v="414"/>
    <n v="2"/>
    <n v="2"/>
    <m/>
    <m/>
    <m/>
    <m/>
    <m/>
    <m/>
    <m/>
    <m/>
    <m/>
    <m/>
    <m/>
    <n v="0"/>
  </r>
  <r>
    <s v="Vicepresidencia de Abastecimiento"/>
    <s v="Gerencia de Contrataciones"/>
    <x v="21"/>
    <s v="Las Bambas"/>
    <n v="3213"/>
    <n v="3213"/>
    <n v="16"/>
    <n v="16"/>
    <m/>
    <m/>
    <m/>
    <m/>
    <m/>
    <m/>
    <m/>
    <m/>
    <m/>
    <m/>
    <m/>
    <n v="0"/>
  </r>
  <r>
    <s v="Vicepresidencia de Abastecimiento"/>
    <s v="Gerencia de Procura - Proyectos"/>
    <x v="21"/>
    <s v="Las Bambas"/>
    <n v="414"/>
    <n v="414"/>
    <n v="2"/>
    <n v="2"/>
    <m/>
    <m/>
    <m/>
    <m/>
    <m/>
    <m/>
    <m/>
    <m/>
    <m/>
    <m/>
    <m/>
    <n v="0"/>
  </r>
  <r>
    <s v="Vicepresidencia de Abastecimiento"/>
    <s v="Vicepresidencia de Abastecimiento"/>
    <x v="21"/>
    <s v="Las Bambas"/>
    <n v="576"/>
    <n v="576"/>
    <n v="3"/>
    <n v="3"/>
    <m/>
    <m/>
    <m/>
    <m/>
    <m/>
    <m/>
    <m/>
    <m/>
    <m/>
    <m/>
    <m/>
    <n v="0"/>
  </r>
  <r>
    <s v="Vicepresidencia de Abastecimiento"/>
    <s v="Gerencia de Planeamiento, Inventario. y Almacenes"/>
    <x v="21"/>
    <s v="Las Bambas"/>
    <n v="4467.25"/>
    <n v="4467.25"/>
    <n v="26"/>
    <n v="26"/>
    <m/>
    <m/>
    <m/>
    <m/>
    <m/>
    <m/>
    <m/>
    <m/>
    <m/>
    <m/>
    <m/>
    <n v="0"/>
  </r>
  <r>
    <s v="Vicepresidencia de Asuntos Corporativos"/>
    <s v="Gerencia de Asuntos Publicos"/>
    <x v="21"/>
    <s v="Las Bambas"/>
    <n v="369"/>
    <n v="369"/>
    <n v="2"/>
    <n v="2"/>
    <m/>
    <m/>
    <m/>
    <m/>
    <m/>
    <m/>
    <m/>
    <m/>
    <m/>
    <m/>
    <m/>
    <n v="0"/>
  </r>
  <r>
    <s v="Vicepresidencia de Asuntos Corporativos"/>
    <s v="Gerencia de Asuntos Publicos Regionales"/>
    <x v="21"/>
    <s v="Las Bambas"/>
    <n v="1119"/>
    <n v="1119"/>
    <n v="6"/>
    <n v="6"/>
    <m/>
    <m/>
    <m/>
    <m/>
    <m/>
    <m/>
    <m/>
    <m/>
    <m/>
    <m/>
    <m/>
    <n v="0"/>
  </r>
  <r>
    <s v="Vicepresidencia de Asuntos Corporativos"/>
    <s v="Gerencia de Comunicaciones"/>
    <x v="21"/>
    <s v="Las Bambas"/>
    <n v="2770.5"/>
    <n v="2770.5"/>
    <n v="15"/>
    <n v="15"/>
    <m/>
    <m/>
    <m/>
    <m/>
    <m/>
    <m/>
    <m/>
    <m/>
    <m/>
    <m/>
    <m/>
    <n v="0"/>
  </r>
  <r>
    <s v="Vicepresidencia de Asuntos Corporativos"/>
    <s v="Vicepresidencia de Asuntos Corporativos"/>
    <x v="21"/>
    <s v="Las Bambas"/>
    <n v="783"/>
    <n v="783"/>
    <n v="4"/>
    <n v="4"/>
    <m/>
    <m/>
    <m/>
    <m/>
    <m/>
    <m/>
    <m/>
    <m/>
    <m/>
    <m/>
    <m/>
    <n v="0"/>
  </r>
  <r>
    <s v="Vicepresidencia de Operaciones"/>
    <s v="Gerencia de Planta Concentradora"/>
    <x v="21"/>
    <s v="Las Bambas"/>
    <n v="40389.75"/>
    <n v="40389.75"/>
    <n v="235"/>
    <n v="235"/>
    <m/>
    <m/>
    <m/>
    <m/>
    <m/>
    <m/>
    <m/>
    <m/>
    <m/>
    <m/>
    <m/>
    <n v="0"/>
  </r>
  <r>
    <s v="Vicepresidencia de Operaciones"/>
    <s v="Gerencia de Servicios Técnicos"/>
    <x v="21"/>
    <s v="Las Bambas"/>
    <n v="15080.5"/>
    <n v="15080.5"/>
    <n v="89"/>
    <n v="89"/>
    <m/>
    <m/>
    <m/>
    <m/>
    <m/>
    <m/>
    <m/>
    <m/>
    <m/>
    <m/>
    <m/>
    <n v="0"/>
  </r>
  <r>
    <s v="Vicepresidencia de Operaciones"/>
    <s v="Vicepresidencia de Operaciones"/>
    <x v="21"/>
    <s v="Las Bambas"/>
    <n v="304.5"/>
    <n v="304.5"/>
    <n v="2"/>
    <n v="2"/>
    <m/>
    <m/>
    <m/>
    <m/>
    <m/>
    <m/>
    <m/>
    <m/>
    <m/>
    <m/>
    <m/>
    <n v="0"/>
  </r>
  <r>
    <s v="Vicepresidencia de Operaciones"/>
    <s v="Gerencia de Mantenimiento"/>
    <x v="21"/>
    <s v="Las Bambas"/>
    <n v="60724.805"/>
    <n v="60724.805"/>
    <n v="384"/>
    <n v="384"/>
    <m/>
    <m/>
    <m/>
    <m/>
    <m/>
    <m/>
    <m/>
    <m/>
    <m/>
    <m/>
    <m/>
    <n v="0"/>
  </r>
  <r>
    <s v="Vicepresidencia de Operaciones"/>
    <s v="Gerencia de Operaciones Mina"/>
    <x v="21"/>
    <s v="Las Bambas"/>
    <n v="136430.5"/>
    <n v="136430.5"/>
    <n v="858"/>
    <n v="858"/>
    <m/>
    <m/>
    <m/>
    <m/>
    <n v="1"/>
    <n v="7"/>
    <n v="1"/>
    <m/>
    <m/>
    <m/>
    <m/>
    <n v="0"/>
  </r>
  <r>
    <s v="Vicepresidencia de Proyectos"/>
    <s v="Gerencia de Challcobamba"/>
    <x v="21"/>
    <s v="Las Bambas"/>
    <n v="637.5"/>
    <n v="637.5"/>
    <n v="3"/>
    <n v="3"/>
    <m/>
    <m/>
    <m/>
    <m/>
    <m/>
    <m/>
    <m/>
    <m/>
    <m/>
    <m/>
    <m/>
    <n v="0"/>
  </r>
  <r>
    <s v="Vicepresidencia de Proyectos"/>
    <s v="Vicepresidencia de Proyectos"/>
    <x v="21"/>
    <s v="Las Bambas"/>
    <n v="231"/>
    <n v="231"/>
    <n v="1"/>
    <n v="1"/>
    <m/>
    <m/>
    <m/>
    <m/>
    <m/>
    <m/>
    <m/>
    <m/>
    <m/>
    <m/>
    <m/>
    <n v="0"/>
  </r>
  <r>
    <s v="Vicepresidencia de Proyectos"/>
    <s v="Gerencia de Proyecto - 3er Molino Bolas"/>
    <x v="21"/>
    <s v="Las Bambas"/>
    <n v="868.5"/>
    <n v="868.5"/>
    <n v="4"/>
    <n v="4"/>
    <m/>
    <m/>
    <m/>
    <m/>
    <m/>
    <m/>
    <m/>
    <m/>
    <m/>
    <m/>
    <m/>
    <n v="0"/>
  </r>
  <r>
    <s v="Vicepresidencia de Proyectos"/>
    <s v="Gerencia de Proyectos TSF"/>
    <x v="21"/>
    <s v="Las Bambas"/>
    <n v="693"/>
    <n v="693"/>
    <n v="4"/>
    <n v="4"/>
    <m/>
    <m/>
    <m/>
    <m/>
    <m/>
    <m/>
    <m/>
    <m/>
    <m/>
    <m/>
    <m/>
    <n v="0"/>
  </r>
  <r>
    <s v="Vicepresidencia de Proyectos"/>
    <s v="Gerencias de Construccion de Proyectos"/>
    <x v="21"/>
    <s v="Las Bambas"/>
    <n v="2488.5"/>
    <n v="2488.5"/>
    <n v="14"/>
    <n v="14"/>
    <m/>
    <m/>
    <m/>
    <m/>
    <m/>
    <m/>
    <m/>
    <m/>
    <m/>
    <m/>
    <m/>
    <n v="0"/>
  </r>
  <r>
    <s v="Vicepresidencia de Proyectos"/>
    <s v="Gerencia de Proyecto de Minas y Otros"/>
    <x v="21"/>
    <s v="Las Bambas"/>
    <n v="514.5"/>
    <n v="514.5"/>
    <n v="3"/>
    <n v="3"/>
    <m/>
    <m/>
    <m/>
    <m/>
    <m/>
    <m/>
    <m/>
    <m/>
    <m/>
    <m/>
    <m/>
    <n v="0"/>
  </r>
  <r>
    <s v="Vicepresidencia de Proyectos"/>
    <s v="Gerencia de Implementación de Proyectos"/>
    <x v="21"/>
    <s v="Las Bambas"/>
    <n v="1092"/>
    <n v="1092"/>
    <n v="5"/>
    <n v="5"/>
    <m/>
    <m/>
    <m/>
    <m/>
    <m/>
    <m/>
    <m/>
    <m/>
    <m/>
    <m/>
    <m/>
    <n v="0"/>
  </r>
  <r>
    <s v="Vicepresidencia de Recursos Humanos"/>
    <s v="Gerencia de Recursos Humanos"/>
    <x v="21"/>
    <s v="Las Bambas"/>
    <n v="2040"/>
    <n v="2040"/>
    <n v="13"/>
    <n v="13"/>
    <m/>
    <m/>
    <m/>
    <m/>
    <m/>
    <m/>
    <m/>
    <m/>
    <m/>
    <m/>
    <m/>
    <n v="0"/>
  </r>
  <r>
    <s v="Vicepresidencia de Recursos Humanos"/>
    <s v="Vicepresidencia de Recursos Humanos"/>
    <x v="21"/>
    <s v="Las Bambas"/>
    <n v="783"/>
    <n v="783"/>
    <n v="4"/>
    <n v="4"/>
    <m/>
    <m/>
    <m/>
    <m/>
    <m/>
    <m/>
    <m/>
    <m/>
    <m/>
    <m/>
    <m/>
    <n v="0"/>
  </r>
  <r>
    <s v="Vicepresidencia de Recursos Humanos"/>
    <s v="Gerencia de Desarrollo y Capacitación"/>
    <x v="21"/>
    <s v="Las Bambas"/>
    <n v="1839"/>
    <n v="1839"/>
    <n v="11"/>
    <n v="11"/>
    <m/>
    <m/>
    <m/>
    <m/>
    <m/>
    <m/>
    <m/>
    <m/>
    <m/>
    <m/>
    <m/>
    <n v="0"/>
  </r>
  <r>
    <s v="Vicepresidencia de SHE"/>
    <s v="Gerencia de Medio Ambiente"/>
    <x v="21"/>
    <s v="Las Bambas"/>
    <n v="3139.5"/>
    <n v="3139.5"/>
    <n v="16"/>
    <n v="16"/>
    <m/>
    <m/>
    <m/>
    <m/>
    <m/>
    <m/>
    <m/>
    <m/>
    <m/>
    <m/>
    <m/>
    <n v="0"/>
  </r>
  <r>
    <s v="Vicepresidencia de SHE"/>
    <s v="Gerencia de Seguridad y Salud"/>
    <x v="21"/>
    <s v="Las Bambas"/>
    <n v="5596.5"/>
    <n v="5596.5"/>
    <n v="31"/>
    <n v="31"/>
    <m/>
    <m/>
    <m/>
    <m/>
    <m/>
    <m/>
    <m/>
    <m/>
    <m/>
    <m/>
    <m/>
    <n v="0"/>
  </r>
  <r>
    <s v="Vicepresidencia de SHE"/>
    <s v="Vicepresidencia de SHE"/>
    <x v="21"/>
    <s v="Las Bambas"/>
    <n v="438"/>
    <n v="438"/>
    <n v="2"/>
    <n v="2"/>
    <m/>
    <m/>
    <m/>
    <m/>
    <m/>
    <m/>
    <m/>
    <m/>
    <m/>
    <m/>
    <m/>
    <n v="0"/>
  </r>
  <r>
    <s v="Vicepresidencia de Asuntos Legales"/>
    <s v="Gerencia de Adquisición de Tierras y Reasentamiento"/>
    <x v="21"/>
    <s v="Las Bambas"/>
    <n v="1344"/>
    <n v="1344"/>
    <n v="7"/>
    <n v="7"/>
    <m/>
    <m/>
    <m/>
    <m/>
    <m/>
    <m/>
    <m/>
    <m/>
    <m/>
    <m/>
    <m/>
    <n v="0"/>
  </r>
  <r>
    <s v="Vicepresidencia de Asuntos Legales"/>
    <s v="Gerencia de Asuntos Legales Mineros"/>
    <x v="21"/>
    <s v="Las Bambas"/>
    <n v="823.5"/>
    <n v="823.5"/>
    <n v="5"/>
    <n v="5"/>
    <m/>
    <m/>
    <m/>
    <m/>
    <m/>
    <m/>
    <m/>
    <m/>
    <m/>
    <m/>
    <m/>
    <n v="0"/>
  </r>
  <r>
    <s v="Vicepresidencia de Asuntos Legales"/>
    <s v="Vicepresidencia de Asuntos Legales"/>
    <x v="21"/>
    <s v="Las Bambas"/>
    <n v="864"/>
    <n v="864"/>
    <n v="5"/>
    <n v="5"/>
    <m/>
    <m/>
    <m/>
    <m/>
    <m/>
    <m/>
    <m/>
    <m/>
    <m/>
    <m/>
    <m/>
    <n v="0"/>
  </r>
  <r>
    <s v="Vicepresidencia de Desarrollo"/>
    <s v="Gerencia de Challcobamba"/>
    <x v="21"/>
    <s v="Las Bambas"/>
    <n v="1233"/>
    <n v="1233"/>
    <n v="6"/>
    <n v="6"/>
    <m/>
    <m/>
    <m/>
    <m/>
    <m/>
    <m/>
    <m/>
    <m/>
    <m/>
    <m/>
    <m/>
    <n v="0"/>
  </r>
  <r>
    <s v="Vicepresidencia de Desarrollo"/>
    <s v="Gerencia de Desarrollo de Recursos"/>
    <x v="21"/>
    <s v="Las Bambas"/>
    <n v="6239.25"/>
    <n v="6239.25"/>
    <n v="32"/>
    <n v="32"/>
    <m/>
    <m/>
    <m/>
    <m/>
    <m/>
    <n v="0"/>
    <m/>
    <m/>
    <m/>
    <m/>
    <m/>
    <n v="0"/>
  </r>
  <r>
    <s v="Vicepresidencia de Desarrollo"/>
    <s v="Gerencia de Estudios"/>
    <x v="21"/>
    <s v="Las Bambas"/>
    <n v="1800"/>
    <n v="1800"/>
    <n v="9"/>
    <n v="9"/>
    <m/>
    <m/>
    <m/>
    <m/>
    <m/>
    <m/>
    <m/>
    <m/>
    <m/>
    <m/>
    <m/>
    <n v="0"/>
  </r>
  <r>
    <s v="Vicepresidencia de Desarrollo"/>
    <s v="Gerencia de Ingenieria"/>
    <x v="21"/>
    <s v="Las Bambas"/>
    <n v="2047.5"/>
    <n v="2047.5"/>
    <n v="10"/>
    <n v="10"/>
    <m/>
    <m/>
    <m/>
    <m/>
    <m/>
    <m/>
    <m/>
    <m/>
    <m/>
    <m/>
    <m/>
    <n v="0"/>
  </r>
  <r>
    <s v="Vicepresidencia de Desarrollo"/>
    <s v="Gerencia de Permisos Ambientales"/>
    <x v="21"/>
    <s v="Las Bambas"/>
    <n v="1402.5"/>
    <n v="1402.5"/>
    <n v="7"/>
    <n v="7"/>
    <m/>
    <m/>
    <m/>
    <m/>
    <m/>
    <m/>
    <m/>
    <m/>
    <m/>
    <m/>
    <m/>
    <n v="0"/>
  </r>
  <r>
    <s v="Vicepresidencia de Desarrollo"/>
    <s v="Gerencia de Servicios a Proyectos"/>
    <x v="21"/>
    <s v="Las Bambas"/>
    <n v="135"/>
    <n v="135"/>
    <n v="1"/>
    <n v="1"/>
    <m/>
    <m/>
    <m/>
    <m/>
    <m/>
    <m/>
    <m/>
    <m/>
    <m/>
    <m/>
    <m/>
    <n v="0"/>
  </r>
  <r>
    <s v="Vicepresidencia de Desarrollo"/>
    <s v="Gerencia Regional de Servicios Técnicos"/>
    <x v="21"/>
    <s v="Las Bambas"/>
    <n v="3510"/>
    <n v="3510"/>
    <n v="18"/>
    <n v="18"/>
    <m/>
    <m/>
    <m/>
    <m/>
    <m/>
    <m/>
    <m/>
    <m/>
    <m/>
    <m/>
    <m/>
    <n v="0"/>
  </r>
  <r>
    <s v="Vicepresidencia de Desarrollo"/>
    <s v="Vicepresidencia de Desarrollo"/>
    <x v="21"/>
    <s v="Las Bambas"/>
    <n v="531"/>
    <n v="531"/>
    <n v="3"/>
    <n v="3"/>
    <m/>
    <m/>
    <m/>
    <m/>
    <m/>
    <m/>
    <m/>
    <m/>
    <m/>
    <m/>
    <m/>
    <n v="0"/>
  </r>
  <r>
    <s v="Vicepresidencia de Desarrollo"/>
    <s v="Gerencia de Servicios y Soporte a Proyectos"/>
    <x v="21"/>
    <s v="Las Bambas"/>
    <n v="3876"/>
    <n v="3876"/>
    <n v="20"/>
    <n v="20"/>
    <m/>
    <m/>
    <m/>
    <m/>
    <m/>
    <m/>
    <m/>
    <m/>
    <m/>
    <m/>
    <m/>
    <n v="0"/>
  </r>
  <r>
    <s v="Vicepresidencia de Excelencia Operacional"/>
    <s v="Vicepresidencia de Excelencia Operacional"/>
    <x v="21"/>
    <s v="Las Bambas"/>
    <n v="231"/>
    <n v="231"/>
    <n v="1"/>
    <n v="1"/>
    <m/>
    <m/>
    <m/>
    <m/>
    <m/>
    <m/>
    <m/>
    <m/>
    <m/>
    <m/>
    <m/>
    <n v="0"/>
  </r>
  <r>
    <s v="Vicepresidencia de Excelencia Operacional"/>
    <s v="Gerencia de Excelencia Operacional 2"/>
    <x v="21"/>
    <s v="Las Bambas"/>
    <n v="2331"/>
    <n v="2331"/>
    <n v="12"/>
    <n v="12"/>
    <m/>
    <m/>
    <m/>
    <m/>
    <m/>
    <m/>
    <m/>
    <m/>
    <m/>
    <m/>
    <m/>
    <n v="0"/>
  </r>
  <r>
    <s v="Vicepresidencia de Excelencia Operacional"/>
    <s v="Gerencia de Excelencia Operacional 3"/>
    <x v="21"/>
    <s v="Las Bambas"/>
    <n v="351"/>
    <n v="351"/>
    <n v="2"/>
    <n v="2"/>
    <m/>
    <m/>
    <m/>
    <m/>
    <m/>
    <m/>
    <m/>
    <m/>
    <m/>
    <m/>
    <m/>
    <n v="0"/>
  </r>
  <r>
    <s v="Vicepresidencia de Excelencia Operacional"/>
    <s v="Gerencia de Excelencia Operacional 1"/>
    <x v="21"/>
    <s v="Las Bambas"/>
    <n v="696"/>
    <n v="696"/>
    <n v="4"/>
    <n v="4"/>
    <m/>
    <m/>
    <m/>
    <m/>
    <m/>
    <m/>
    <m/>
    <m/>
    <m/>
    <m/>
    <m/>
    <n v="0"/>
  </r>
  <r>
    <s v="Global Business Services &amp; Technology"/>
    <s v="Technology"/>
    <x v="21"/>
    <s v="Las Bambas"/>
    <n v="3562.5"/>
    <n v="3562.5"/>
    <n v="20"/>
    <n v="20"/>
    <m/>
    <m/>
    <m/>
    <m/>
    <m/>
    <m/>
    <m/>
    <m/>
    <m/>
    <m/>
    <m/>
    <n v="0"/>
  </r>
  <r>
    <s v="Global Business Services &amp; Technology"/>
    <s v="Global Business Services"/>
    <x v="21"/>
    <s v="Las Bambas"/>
    <n v="4464"/>
    <n v="4464"/>
    <n v="23"/>
    <n v="23"/>
    <m/>
    <m/>
    <m/>
    <m/>
    <m/>
    <m/>
    <m/>
    <m/>
    <m/>
    <m/>
    <m/>
    <n v="0"/>
  </r>
  <r>
    <s v="Group Explorations Management"/>
    <s v="Group Explorations Management"/>
    <x v="21"/>
    <s v="Las Bambas"/>
    <n v="610.5"/>
    <n v="610.5"/>
    <n v="3"/>
    <n v="3"/>
    <m/>
    <m/>
    <m/>
    <m/>
    <m/>
    <m/>
    <m/>
    <m/>
    <m/>
    <m/>
    <m/>
    <n v="0"/>
  </r>
  <r>
    <s v="Gerencia de Logística y Servicios de Sitio"/>
    <s v="Gerencia de Logística y Servicios de Sitio"/>
    <x v="21"/>
    <s v="Las Bambas"/>
    <n v="10967.25"/>
    <n v="10967.25"/>
    <n v="70"/>
    <n v="70"/>
    <m/>
    <m/>
    <m/>
    <m/>
    <m/>
    <m/>
    <m/>
    <m/>
    <m/>
    <m/>
    <m/>
    <n v="0"/>
  </r>
  <r>
    <s v="Vicepresidencia de Relaciones Comunitarias"/>
    <s v="Vicepresidencia de Relaciones Comunitarias"/>
    <x v="21"/>
    <s v="Las Bambas"/>
    <n v="2089.5"/>
    <n v="2089.5"/>
    <n v="12"/>
    <n v="12"/>
    <m/>
    <m/>
    <m/>
    <m/>
    <m/>
    <m/>
    <m/>
    <m/>
    <m/>
    <m/>
    <m/>
    <n v="0"/>
  </r>
  <r>
    <s v="Vicepresidencia de Relaciones Comunitarias"/>
    <s v="Gerencia de Relaciones Comunitarias Site"/>
    <x v="21"/>
    <s v="Las Bambas"/>
    <n v="9699.75"/>
    <n v="9699.75"/>
    <n v="56"/>
    <n v="56"/>
    <m/>
    <m/>
    <m/>
    <m/>
    <m/>
    <m/>
    <m/>
    <m/>
    <m/>
    <m/>
    <m/>
    <n v="0"/>
  </r>
  <r>
    <s v="Vicepresidencia de Relaciones Comunitarias"/>
    <s v="Gerencia de Relaciones Comunitarias Zona Sur"/>
    <x v="21"/>
    <s v="Las Bambas"/>
    <n v="5341.5"/>
    <n v="5341.5"/>
    <n v="30"/>
    <n v="30"/>
    <m/>
    <m/>
    <m/>
    <m/>
    <m/>
    <m/>
    <m/>
    <m/>
    <m/>
    <m/>
    <m/>
    <n v="0"/>
  </r>
  <r>
    <s v="Vicepresidencia de Relaciones Comunitarias"/>
    <s v="Gerencia de Estudios Sociales"/>
    <x v="21"/>
    <s v="Las Bambas"/>
    <n v="399"/>
    <n v="399"/>
    <n v="2"/>
    <n v="2"/>
    <m/>
    <m/>
    <m/>
    <m/>
    <m/>
    <m/>
    <m/>
    <m/>
    <m/>
    <m/>
    <m/>
    <n v="0"/>
  </r>
  <r>
    <s v="Vicepresidencia de Relaciones Comunitarias"/>
    <s v="Gerencia de Desarrollo Social"/>
    <x v="21"/>
    <s v="Las Bambas"/>
    <n v="231"/>
    <n v="231"/>
    <n v="1"/>
    <n v="1"/>
    <m/>
    <m/>
    <m/>
    <m/>
    <m/>
    <m/>
    <m/>
    <m/>
    <m/>
    <m/>
    <m/>
    <n v="0"/>
  </r>
  <r>
    <s v="Gerencia de Protección Interna"/>
    <s v="Gerencia de Protección Interna"/>
    <x v="21"/>
    <s v="Las Bambas"/>
    <n v="1680"/>
    <n v="1680"/>
    <n v="8"/>
    <n v="8"/>
    <m/>
    <m/>
    <m/>
    <m/>
    <m/>
    <m/>
    <m/>
    <m/>
    <m/>
    <m/>
    <m/>
    <n v="0"/>
  </r>
  <r>
    <s v="Gerencia General Operaciones Las Bambas"/>
    <s v="Gerencia General Operaciones Las Bambas"/>
    <x v="21"/>
    <s v="Las Bambas"/>
    <n v="1104"/>
    <n v="1104"/>
    <n v="5"/>
    <n v="5"/>
    <m/>
    <m/>
    <m/>
    <m/>
    <m/>
    <m/>
    <m/>
    <m/>
    <m/>
    <m/>
    <m/>
    <n v="0"/>
  </r>
  <r>
    <s v="Presidencia las Bambas"/>
    <s v="Presidencia las Bambas"/>
    <x v="21"/>
    <s v="SSEE"/>
    <n v="0"/>
    <n v="0"/>
    <n v="0"/>
    <n v="0"/>
    <m/>
    <m/>
    <m/>
    <m/>
    <m/>
    <m/>
    <m/>
    <m/>
    <m/>
    <m/>
    <m/>
    <n v="0"/>
  </r>
  <r>
    <s v="Vicepresidencia Comercial"/>
    <s v="Gerencia de Finanzas"/>
    <x v="21"/>
    <s v="SSEE"/>
    <n v="0"/>
    <n v="0"/>
    <n v="0"/>
    <n v="0"/>
    <m/>
    <m/>
    <m/>
    <m/>
    <m/>
    <m/>
    <m/>
    <m/>
    <m/>
    <m/>
    <m/>
    <n v="0"/>
  </r>
  <r>
    <s v="Vicepresidencia Comercial"/>
    <s v="Gerencia de Impuestos"/>
    <x v="21"/>
    <s v="SSEE"/>
    <n v="0"/>
    <n v="0"/>
    <n v="0"/>
    <n v="0"/>
    <m/>
    <m/>
    <m/>
    <m/>
    <m/>
    <m/>
    <m/>
    <m/>
    <m/>
    <m/>
    <m/>
    <n v="0"/>
  </r>
  <r>
    <s v="Vicepresidencia Comercial"/>
    <s v="Vicepresidencia Comercial"/>
    <x v="21"/>
    <s v="SSEE"/>
    <n v="0"/>
    <n v="0"/>
    <n v="0"/>
    <n v="0"/>
    <m/>
    <m/>
    <m/>
    <m/>
    <m/>
    <m/>
    <m/>
    <m/>
    <m/>
    <m/>
    <m/>
    <n v="0"/>
  </r>
  <r>
    <s v="Vicepresidencia Comercial"/>
    <s v="Gerencia de Contraloría y Riesgos"/>
    <x v="21"/>
    <s v="SSEE"/>
    <n v="0"/>
    <n v="0"/>
    <n v="0"/>
    <n v="0"/>
    <m/>
    <m/>
    <m/>
    <m/>
    <m/>
    <m/>
    <m/>
    <m/>
    <m/>
    <m/>
    <m/>
    <n v="0"/>
  </r>
  <r>
    <s v="Vicepresidencia Comercial"/>
    <s v="Gerencia de Evaluacion de Negocios"/>
    <x v="21"/>
    <s v="SSEE"/>
    <n v="0"/>
    <n v="0"/>
    <n v="0"/>
    <n v="0"/>
    <m/>
    <m/>
    <m/>
    <m/>
    <m/>
    <m/>
    <m/>
    <m/>
    <m/>
    <m/>
    <m/>
    <n v="0"/>
  </r>
  <r>
    <s v="Vicepresidencia de Abastecimiento"/>
    <s v="Gerencia de Contrataciones"/>
    <x v="21"/>
    <s v="SSEE"/>
    <n v="0"/>
    <n v="0"/>
    <n v="0"/>
    <n v="0"/>
    <m/>
    <m/>
    <m/>
    <m/>
    <m/>
    <m/>
    <m/>
    <m/>
    <m/>
    <m/>
    <m/>
    <n v="0"/>
  </r>
  <r>
    <s v="Vicepresidencia de Abastecimiento"/>
    <s v="Gerencia de Procura - Proyectos"/>
    <x v="21"/>
    <s v="SSEE"/>
    <n v="0"/>
    <n v="0"/>
    <n v="0"/>
    <n v="0"/>
    <m/>
    <m/>
    <m/>
    <m/>
    <m/>
    <m/>
    <m/>
    <m/>
    <m/>
    <m/>
    <m/>
    <n v="0"/>
  </r>
  <r>
    <s v="Vicepresidencia de Abastecimiento"/>
    <s v="Vicepresidencia de Abastecimiento"/>
    <x v="21"/>
    <s v="SSEE"/>
    <n v="0"/>
    <n v="0"/>
    <n v="0"/>
    <n v="0"/>
    <m/>
    <m/>
    <m/>
    <m/>
    <m/>
    <m/>
    <m/>
    <m/>
    <m/>
    <m/>
    <m/>
    <n v="0"/>
  </r>
  <r>
    <s v="Vicepresidencia de Abastecimiento"/>
    <s v="Gerencia de Planeamiento, Inventario. y Almacenes"/>
    <x v="21"/>
    <s v="SSEE"/>
    <n v="0"/>
    <n v="0"/>
    <n v="0"/>
    <n v="0"/>
    <m/>
    <m/>
    <m/>
    <m/>
    <m/>
    <m/>
    <m/>
    <m/>
    <m/>
    <m/>
    <m/>
    <n v="0"/>
  </r>
  <r>
    <s v="Vicepresidencia de Asuntos Corporativos"/>
    <s v="Gerencia de Asuntos Publicos"/>
    <x v="21"/>
    <s v="SSEE"/>
    <n v="0"/>
    <n v="0"/>
    <n v="0"/>
    <n v="0"/>
    <m/>
    <m/>
    <m/>
    <m/>
    <m/>
    <m/>
    <m/>
    <m/>
    <m/>
    <m/>
    <m/>
    <n v="0"/>
  </r>
  <r>
    <s v="Vicepresidencia de Asuntos Corporativos"/>
    <s v="Gerencia de Asuntos Publicos Regionales"/>
    <x v="21"/>
    <s v="SSEE"/>
    <n v="0"/>
    <n v="0"/>
    <n v="0"/>
    <n v="0"/>
    <m/>
    <m/>
    <m/>
    <m/>
    <m/>
    <m/>
    <m/>
    <m/>
    <m/>
    <m/>
    <m/>
    <n v="0"/>
  </r>
  <r>
    <s v="Vicepresidencia de Asuntos Corporativos"/>
    <s v="Gerencia de Comunicaciones"/>
    <x v="21"/>
    <s v="SSEE"/>
    <n v="0"/>
    <n v="0"/>
    <n v="0"/>
    <n v="0"/>
    <m/>
    <m/>
    <m/>
    <m/>
    <m/>
    <m/>
    <m/>
    <m/>
    <m/>
    <m/>
    <m/>
    <n v="0"/>
  </r>
  <r>
    <s v="Vicepresidencia de Asuntos Corporativos"/>
    <s v="Vicepresidencia de Asuntos Corporativos"/>
    <x v="21"/>
    <s v="SSEE"/>
    <n v="0"/>
    <n v="0"/>
    <n v="0"/>
    <n v="0"/>
    <m/>
    <m/>
    <m/>
    <m/>
    <m/>
    <m/>
    <m/>
    <m/>
    <m/>
    <m/>
    <m/>
    <n v="0"/>
  </r>
  <r>
    <s v="Vicepresidencia de Operaciones"/>
    <s v="Gerencia de Planta Concentradora"/>
    <x v="21"/>
    <s v="SSEE"/>
    <n v="6983"/>
    <n v="6048"/>
    <n v="18"/>
    <n v="12"/>
    <m/>
    <m/>
    <m/>
    <m/>
    <m/>
    <m/>
    <m/>
    <m/>
    <m/>
    <m/>
    <m/>
    <n v="0"/>
  </r>
  <r>
    <s v="Vicepresidencia de Operaciones"/>
    <s v="Gerencia de Servicios Técnicos"/>
    <x v="21"/>
    <s v="SSEE"/>
    <n v="8960"/>
    <n v="8960"/>
    <n v="46"/>
    <n v="46"/>
    <m/>
    <m/>
    <m/>
    <m/>
    <m/>
    <m/>
    <m/>
    <m/>
    <m/>
    <m/>
    <m/>
    <n v="0"/>
  </r>
  <r>
    <s v="Vicepresidencia de Operaciones"/>
    <s v="Vicepresidencia de Operaciones"/>
    <x v="21"/>
    <s v="SSEE"/>
    <n v="0"/>
    <n v="0"/>
    <n v="0"/>
    <n v="0"/>
    <m/>
    <m/>
    <m/>
    <m/>
    <m/>
    <m/>
    <m/>
    <m/>
    <m/>
    <m/>
    <m/>
    <n v="0"/>
  </r>
  <r>
    <s v="Vicepresidencia de Operaciones"/>
    <s v="Gerencia de Mantenimiento"/>
    <x v="21"/>
    <s v="SSEE"/>
    <n v="121052"/>
    <n v="121052"/>
    <n v="782"/>
    <n v="782"/>
    <m/>
    <m/>
    <m/>
    <m/>
    <n v="1"/>
    <n v="1"/>
    <m/>
    <m/>
    <m/>
    <m/>
    <m/>
    <n v="0"/>
  </r>
  <r>
    <s v="Vicepresidencia de Operaciones"/>
    <s v="Gerencia de Operaciones Mina"/>
    <x v="21"/>
    <s v="SSEE"/>
    <n v="50683.73"/>
    <n v="47107.729999999996"/>
    <n v="367"/>
    <n v="367"/>
    <m/>
    <m/>
    <m/>
    <m/>
    <m/>
    <m/>
    <m/>
    <m/>
    <m/>
    <m/>
    <m/>
    <n v="0"/>
  </r>
  <r>
    <s v="Vicepresidencia de Proyectos"/>
    <s v="Vicepresidencia de Proyectos"/>
    <x v="21"/>
    <s v="SSEE"/>
    <n v="0"/>
    <n v="0"/>
    <n v="0"/>
    <n v="0"/>
    <m/>
    <m/>
    <m/>
    <m/>
    <m/>
    <n v="1"/>
    <m/>
    <m/>
    <m/>
    <m/>
    <n v="31"/>
    <n v="0"/>
  </r>
  <r>
    <s v="Vicepresidencia de Proyectos"/>
    <s v="Gerencia de Proyecto - 3er Molino Bolas"/>
    <x v="21"/>
    <s v="SSEE"/>
    <n v="0"/>
    <n v="0"/>
    <n v="0"/>
    <n v="0"/>
    <m/>
    <m/>
    <m/>
    <n v="1"/>
    <m/>
    <n v="1"/>
    <m/>
    <m/>
    <m/>
    <m/>
    <m/>
    <n v="1"/>
  </r>
  <r>
    <s v="Vicepresidencia de Proyectos"/>
    <s v="Gerencia de Proyectos TSF"/>
    <x v="21"/>
    <s v="SSEE"/>
    <n v="0"/>
    <n v="0"/>
    <n v="0"/>
    <n v="0"/>
    <m/>
    <m/>
    <m/>
    <m/>
    <m/>
    <m/>
    <m/>
    <m/>
    <m/>
    <m/>
    <m/>
    <n v="0"/>
  </r>
  <r>
    <s v="Vicepresidencia de Proyectos"/>
    <s v="Gerencias de Construccion de Proyectos"/>
    <x v="21"/>
    <s v="SSEE"/>
    <n v="0"/>
    <n v="0"/>
    <n v="0"/>
    <n v="0"/>
    <m/>
    <m/>
    <m/>
    <m/>
    <m/>
    <m/>
    <m/>
    <m/>
    <m/>
    <m/>
    <m/>
    <n v="0"/>
  </r>
  <r>
    <s v="Vicepresidencia de Proyectos"/>
    <s v="Gerencia de Proyecto de Minas y Otros"/>
    <x v="21"/>
    <s v="SSEE"/>
    <n v="0"/>
    <n v="0"/>
    <n v="0"/>
    <n v="0"/>
    <m/>
    <m/>
    <m/>
    <m/>
    <m/>
    <m/>
    <m/>
    <m/>
    <m/>
    <m/>
    <m/>
    <n v="0"/>
  </r>
  <r>
    <s v="Vicepresidencia de Proyectos"/>
    <s v="Gerencia de Implementación de Proyectos"/>
    <x v="21"/>
    <s v="SSEE"/>
    <n v="185360.5"/>
    <n v="185360.5"/>
    <n v="1330"/>
    <n v="1330"/>
    <m/>
    <m/>
    <m/>
    <m/>
    <n v="1"/>
    <n v="1"/>
    <m/>
    <m/>
    <m/>
    <m/>
    <m/>
    <n v="0"/>
  </r>
  <r>
    <s v="Vicepresidencia de Recursos Humanos"/>
    <s v="Gerencia de Recursos Humanos"/>
    <x v="21"/>
    <s v="SSEE"/>
    <n v="0"/>
    <n v="0"/>
    <n v="0"/>
    <n v="0"/>
    <m/>
    <m/>
    <m/>
    <m/>
    <m/>
    <m/>
    <m/>
    <m/>
    <m/>
    <m/>
    <m/>
    <n v="0"/>
  </r>
  <r>
    <s v="Vicepresidencia de Recursos Humanos"/>
    <s v="Vicepresidencia de Recursos Humanos"/>
    <x v="21"/>
    <s v="SSEE"/>
    <n v="0"/>
    <n v="0"/>
    <n v="0"/>
    <n v="0"/>
    <m/>
    <m/>
    <m/>
    <m/>
    <m/>
    <m/>
    <m/>
    <m/>
    <m/>
    <m/>
    <m/>
    <n v="0"/>
  </r>
  <r>
    <s v="Vicepresidencia de Recursos Humanos"/>
    <s v="Gerencia de Desarrollo y Capacitación"/>
    <x v="21"/>
    <s v="SSEE"/>
    <n v="0"/>
    <n v="0"/>
    <n v="0"/>
    <n v="0"/>
    <m/>
    <m/>
    <m/>
    <m/>
    <m/>
    <m/>
    <m/>
    <m/>
    <m/>
    <m/>
    <m/>
    <n v="0"/>
  </r>
  <r>
    <s v="Vicepresidencia de SHE"/>
    <s v="Gerencia de Medio Ambiente"/>
    <x v="21"/>
    <s v="SSEE"/>
    <n v="21496"/>
    <n v="21496"/>
    <n v="129"/>
    <n v="129"/>
    <m/>
    <m/>
    <m/>
    <m/>
    <m/>
    <m/>
    <m/>
    <m/>
    <m/>
    <m/>
    <m/>
    <n v="0"/>
  </r>
  <r>
    <s v="Vicepresidencia de SHE"/>
    <s v="Gerencia de Seguridad y Salud"/>
    <x v="21"/>
    <s v="SSEE"/>
    <n v="10484"/>
    <n v="10484"/>
    <n v="58"/>
    <n v="4"/>
    <m/>
    <m/>
    <m/>
    <m/>
    <m/>
    <m/>
    <m/>
    <m/>
    <m/>
    <m/>
    <m/>
    <n v="0"/>
  </r>
  <r>
    <s v="Vicepresidencia de SHE"/>
    <s v="Vicepresidencia de SHE"/>
    <x v="21"/>
    <s v="SSEE"/>
    <n v="0"/>
    <n v="0"/>
    <n v="0"/>
    <n v="0"/>
    <m/>
    <m/>
    <m/>
    <m/>
    <m/>
    <m/>
    <m/>
    <m/>
    <m/>
    <m/>
    <m/>
    <n v="0"/>
  </r>
  <r>
    <s v="Vicepresidencia de Asuntos Legales"/>
    <s v="Gerencia de Adquisición de Tierras y Reasentamiento"/>
    <x v="21"/>
    <s v="SSEE"/>
    <n v="0"/>
    <n v="0"/>
    <n v="0"/>
    <n v="0"/>
    <m/>
    <m/>
    <m/>
    <m/>
    <m/>
    <m/>
    <m/>
    <m/>
    <m/>
    <m/>
    <m/>
    <n v="0"/>
  </r>
  <r>
    <s v="Vicepresidencia de Asuntos Legales"/>
    <s v="Gerencia de Asuntos Legales Mineros"/>
    <x v="21"/>
    <s v="SSEE"/>
    <n v="0"/>
    <n v="0"/>
    <n v="0"/>
    <n v="0"/>
    <m/>
    <m/>
    <m/>
    <m/>
    <m/>
    <m/>
    <m/>
    <m/>
    <m/>
    <m/>
    <m/>
    <n v="0"/>
  </r>
  <r>
    <s v="Vicepresidencia de Asuntos Legales"/>
    <s v="Vicepresidencia de Asuntos Legales"/>
    <x v="21"/>
    <s v="SSEE"/>
    <n v="0"/>
    <n v="0"/>
    <n v="0"/>
    <n v="0"/>
    <m/>
    <m/>
    <m/>
    <m/>
    <m/>
    <m/>
    <m/>
    <m/>
    <m/>
    <m/>
    <m/>
    <n v="0"/>
  </r>
  <r>
    <s v="Vicepresidencia de Desarrollo"/>
    <s v="Gerencia de Challcobamba"/>
    <x v="21"/>
    <s v="SSEE"/>
    <n v="0"/>
    <n v="0"/>
    <n v="0"/>
    <n v="0"/>
    <m/>
    <m/>
    <m/>
    <m/>
    <m/>
    <m/>
    <m/>
    <m/>
    <m/>
    <m/>
    <m/>
    <n v="0"/>
  </r>
  <r>
    <s v="Vicepresidencia de Desarrollo"/>
    <s v="Gerencia de Desarrollo de Recursos"/>
    <x v="21"/>
    <s v="SSEE"/>
    <n v="77477.25"/>
    <n v="77477.25"/>
    <n v="382"/>
    <n v="382"/>
    <m/>
    <m/>
    <m/>
    <m/>
    <m/>
    <n v="1"/>
    <m/>
    <m/>
    <m/>
    <m/>
    <m/>
    <n v="0"/>
  </r>
  <r>
    <s v="Vicepresidencia de Desarrollo"/>
    <s v="Gerencia de Estudios"/>
    <x v="21"/>
    <s v="SSEE"/>
    <n v="0"/>
    <n v="0"/>
    <n v="0"/>
    <n v="0"/>
    <m/>
    <m/>
    <m/>
    <m/>
    <m/>
    <m/>
    <m/>
    <m/>
    <m/>
    <m/>
    <m/>
    <n v="0"/>
  </r>
  <r>
    <s v="Vicepresidencia de Desarrollo"/>
    <s v="Gerencia de Ingenieria"/>
    <x v="21"/>
    <s v="SSEE"/>
    <n v="74068"/>
    <n v="28407"/>
    <n v="431"/>
    <n v="156"/>
    <m/>
    <m/>
    <m/>
    <m/>
    <m/>
    <m/>
    <m/>
    <m/>
    <m/>
    <m/>
    <m/>
    <n v="0"/>
  </r>
  <r>
    <s v="Vicepresidencia de Desarrollo"/>
    <s v="Gerencia de Permisos Ambientales"/>
    <x v="21"/>
    <s v="SSEE"/>
    <n v="1052"/>
    <n v="1052"/>
    <n v="24"/>
    <n v="24"/>
    <m/>
    <m/>
    <m/>
    <m/>
    <m/>
    <m/>
    <m/>
    <m/>
    <m/>
    <m/>
    <m/>
    <n v="0"/>
  </r>
  <r>
    <s v="Vicepresidencia de Desarrollo"/>
    <s v="Gerencia de Servicios a Proyectos"/>
    <x v="21"/>
    <s v="SSEE"/>
    <n v="0"/>
    <n v="0"/>
    <n v="0"/>
    <n v="0"/>
    <m/>
    <m/>
    <m/>
    <m/>
    <m/>
    <m/>
    <m/>
    <m/>
    <m/>
    <m/>
    <m/>
    <n v="0"/>
  </r>
  <r>
    <s v="Vicepresidencia de Desarrollo"/>
    <s v="Gerencia Regional de Servicios Técnicos"/>
    <x v="21"/>
    <s v="SSEE"/>
    <n v="0"/>
    <n v="0"/>
    <n v="0"/>
    <n v="0"/>
    <m/>
    <m/>
    <m/>
    <m/>
    <m/>
    <m/>
    <m/>
    <m/>
    <m/>
    <m/>
    <m/>
    <n v="0"/>
  </r>
  <r>
    <s v="Vicepresidencia de Desarrollo"/>
    <s v="Vicepresidencia de Desarrollo"/>
    <x v="21"/>
    <s v="SSEE"/>
    <n v="0"/>
    <n v="0"/>
    <n v="0"/>
    <n v="0"/>
    <m/>
    <m/>
    <m/>
    <m/>
    <m/>
    <m/>
    <m/>
    <m/>
    <m/>
    <m/>
    <m/>
    <n v="0"/>
  </r>
  <r>
    <s v="Vicepresidencia de Desarrollo"/>
    <s v="Gerencia de Servicios y Soporte a Proyectos"/>
    <x v="21"/>
    <s v="SSEE"/>
    <n v="0"/>
    <n v="0"/>
    <n v="0"/>
    <n v="0"/>
    <m/>
    <m/>
    <m/>
    <m/>
    <m/>
    <m/>
    <m/>
    <m/>
    <m/>
    <m/>
    <m/>
    <n v="0"/>
  </r>
  <r>
    <s v="Vicepresidencia de Excelencia Operacional"/>
    <s v="Vicepresidencia de Excelencia Operacional"/>
    <x v="21"/>
    <s v="SSEE"/>
    <n v="0"/>
    <n v="0"/>
    <n v="0"/>
    <n v="0"/>
    <m/>
    <m/>
    <m/>
    <m/>
    <m/>
    <m/>
    <m/>
    <m/>
    <m/>
    <m/>
    <m/>
    <n v="0"/>
  </r>
  <r>
    <s v="Vicepresidencia de Excelencia Operacional"/>
    <s v="Gerencia de Excelencia Operacional 2"/>
    <x v="21"/>
    <s v="SSEE"/>
    <n v="0"/>
    <n v="0"/>
    <n v="0"/>
    <n v="0"/>
    <m/>
    <m/>
    <m/>
    <m/>
    <m/>
    <m/>
    <m/>
    <m/>
    <m/>
    <m/>
    <m/>
    <n v="0"/>
  </r>
  <r>
    <s v="Vicepresidencia de Excelencia Operacional"/>
    <s v="Gerencia de Excelencia Operacional 3"/>
    <x v="21"/>
    <s v="SSEE"/>
    <n v="0"/>
    <n v="0"/>
    <n v="0"/>
    <n v="0"/>
    <m/>
    <m/>
    <m/>
    <m/>
    <m/>
    <m/>
    <m/>
    <m/>
    <m/>
    <m/>
    <m/>
    <n v="0"/>
  </r>
  <r>
    <s v="Vicepresidencia de Excelencia Operacional"/>
    <s v="Gerencia de Excelencia Operacional 1"/>
    <x v="21"/>
    <s v="SSEE"/>
    <n v="0"/>
    <n v="0"/>
    <n v="0"/>
    <n v="0"/>
    <m/>
    <m/>
    <m/>
    <m/>
    <m/>
    <m/>
    <m/>
    <m/>
    <m/>
    <m/>
    <m/>
    <n v="0"/>
  </r>
  <r>
    <s v="Global Business Services &amp; Technology"/>
    <s v="Technology"/>
    <x v="21"/>
    <s v="SSEE"/>
    <n v="3576"/>
    <n v="3576"/>
    <n v="18"/>
    <n v="18"/>
    <m/>
    <m/>
    <m/>
    <m/>
    <m/>
    <m/>
    <m/>
    <m/>
    <m/>
    <m/>
    <m/>
    <n v="0"/>
  </r>
  <r>
    <s v="Global Business Services &amp; Technology"/>
    <s v="Global Business Services"/>
    <x v="21"/>
    <s v="SSEE"/>
    <n v="4497"/>
    <n v="3048"/>
    <n v="23"/>
    <n v="16"/>
    <m/>
    <m/>
    <m/>
    <m/>
    <m/>
    <m/>
    <m/>
    <m/>
    <m/>
    <m/>
    <m/>
    <n v="0"/>
  </r>
  <r>
    <s v="Group Explorations Management"/>
    <s v="Group Explorations Management"/>
    <x v="21"/>
    <s v="SSEE"/>
    <n v="0"/>
    <n v="0"/>
    <n v="0"/>
    <n v="0"/>
    <m/>
    <m/>
    <m/>
    <m/>
    <m/>
    <m/>
    <m/>
    <m/>
    <m/>
    <m/>
    <m/>
    <n v="0"/>
  </r>
  <r>
    <s v="Gerencia de Logística y Servicios de Sitio"/>
    <s v="Gerencia de Logística y Servicios de Sitio"/>
    <x v="21"/>
    <s v="SSEE"/>
    <n v="304904"/>
    <n v="100507.6"/>
    <n v="448"/>
    <n v="502"/>
    <m/>
    <m/>
    <m/>
    <m/>
    <m/>
    <n v="1"/>
    <m/>
    <m/>
    <m/>
    <m/>
    <m/>
    <n v="0"/>
  </r>
  <r>
    <s v="Vicepresidencia de Relaciones Comunitarias"/>
    <s v="Vicepresidencia de Relaciones Comunitarias"/>
    <x v="21"/>
    <s v="SSEE"/>
    <n v="0"/>
    <n v="0"/>
    <n v="0"/>
    <n v="0"/>
    <m/>
    <m/>
    <m/>
    <m/>
    <m/>
    <m/>
    <m/>
    <m/>
    <m/>
    <m/>
    <m/>
    <n v="0"/>
  </r>
  <r>
    <s v="Vicepresidencia de Relaciones Comunitarias"/>
    <s v="Gerencia de Relaciones Comunitarias Site"/>
    <x v="21"/>
    <s v="SSEE"/>
    <n v="0"/>
    <n v="0"/>
    <n v="0"/>
    <n v="0"/>
    <m/>
    <m/>
    <m/>
    <m/>
    <m/>
    <m/>
    <m/>
    <m/>
    <m/>
    <m/>
    <m/>
    <n v="0"/>
  </r>
  <r>
    <s v="Vicepresidencia de Relaciones Comunitarias"/>
    <s v="Gerencia de Relaciones Comunitarias Zona Sur"/>
    <x v="21"/>
    <s v="SSEE"/>
    <n v="0"/>
    <n v="0"/>
    <n v="0"/>
    <n v="0"/>
    <m/>
    <m/>
    <m/>
    <m/>
    <m/>
    <m/>
    <m/>
    <m/>
    <m/>
    <m/>
    <m/>
    <n v="0"/>
  </r>
  <r>
    <s v="Vicepresidencia de Relaciones Comunitarias"/>
    <s v="Gerencia de Estudios Sociales"/>
    <x v="21"/>
    <s v="SSEE"/>
    <n v="0"/>
    <n v="0"/>
    <n v="0"/>
    <n v="0"/>
    <m/>
    <m/>
    <m/>
    <m/>
    <m/>
    <m/>
    <m/>
    <m/>
    <m/>
    <m/>
    <m/>
    <n v="0"/>
  </r>
  <r>
    <s v="Gerencia de Protección Interna"/>
    <s v="Gerencia de Protección Interna"/>
    <x v="21"/>
    <s v="SSEE"/>
    <n v="62647"/>
    <n v="62647"/>
    <n v="269"/>
    <n v="269"/>
    <m/>
    <m/>
    <m/>
    <m/>
    <n v="1"/>
    <m/>
    <m/>
    <m/>
    <m/>
    <m/>
    <m/>
    <n v="0"/>
  </r>
  <r>
    <s v="Gerencia General Operaciones Las Bambas"/>
    <s v="Gerencia General Operaciones Las Bambas"/>
    <x v="21"/>
    <s v="SSEE"/>
    <n v="0"/>
    <n v="0"/>
    <n v="0"/>
    <n v="0"/>
    <m/>
    <m/>
    <m/>
    <m/>
    <m/>
    <m/>
    <m/>
    <m/>
    <m/>
    <m/>
    <m/>
    <n v="0"/>
  </r>
  <r>
    <s v="Presidencia las Bambas"/>
    <s v="Presidencia las Bambas"/>
    <x v="22"/>
    <s v="Las Bambas"/>
    <n v="924.42857142857144"/>
    <n v="924.42857142857144"/>
    <n v="5"/>
    <n v="5"/>
    <m/>
    <m/>
    <m/>
    <m/>
    <m/>
    <m/>
    <m/>
    <m/>
    <m/>
    <m/>
    <m/>
    <n v="0"/>
  </r>
  <r>
    <s v="Vicepresidencia Comercial"/>
    <s v="Gerencia de Finanzas"/>
    <x v="22"/>
    <s v="Las Bambas"/>
    <n v="1512"/>
    <n v="1512"/>
    <n v="8"/>
    <n v="8"/>
    <m/>
    <m/>
    <m/>
    <m/>
    <m/>
    <m/>
    <m/>
    <m/>
    <m/>
    <m/>
    <m/>
    <n v="0"/>
  </r>
  <r>
    <s v="Vicepresidencia Comercial"/>
    <s v="Gerencia de Impuestos"/>
    <x v="22"/>
    <s v="Las Bambas"/>
    <n v="702"/>
    <n v="702"/>
    <n v="5"/>
    <n v="5"/>
    <m/>
    <m/>
    <m/>
    <m/>
    <m/>
    <m/>
    <m/>
    <m/>
    <m/>
    <m/>
    <m/>
    <n v="0"/>
  </r>
  <r>
    <s v="Vicepresidencia Comercial"/>
    <s v="Vicepresidencia Comercial"/>
    <x v="22"/>
    <s v="Las Bambas"/>
    <n v="189"/>
    <n v="189"/>
    <n v="1"/>
    <n v="1"/>
    <m/>
    <m/>
    <m/>
    <m/>
    <m/>
    <m/>
    <m/>
    <m/>
    <m/>
    <m/>
    <m/>
    <n v="0"/>
  </r>
  <r>
    <s v="Vicepresidencia Comercial"/>
    <s v="Gerencia de Contraloría y Riesgos"/>
    <x v="22"/>
    <s v="Las Bambas"/>
    <n v="679.5"/>
    <n v="679.5"/>
    <n v="4"/>
    <n v="4"/>
    <m/>
    <m/>
    <m/>
    <m/>
    <m/>
    <m/>
    <m/>
    <m/>
    <m/>
    <m/>
    <m/>
    <n v="0"/>
  </r>
  <r>
    <s v="Vicepresidencia Comercial"/>
    <s v="Gerencia de Evaluacion de Negocios"/>
    <x v="22"/>
    <s v="Las Bambas"/>
    <n v="378"/>
    <n v="378"/>
    <n v="2"/>
    <n v="2"/>
    <m/>
    <m/>
    <m/>
    <m/>
    <m/>
    <m/>
    <m/>
    <m/>
    <m/>
    <m/>
    <m/>
    <n v="0"/>
  </r>
  <r>
    <s v="Vicepresidencia de Abastecimiento"/>
    <s v="Gerencia de Contrataciones"/>
    <x v="22"/>
    <s v="Las Bambas"/>
    <n v="3024"/>
    <n v="3024"/>
    <n v="16"/>
    <n v="16"/>
    <m/>
    <m/>
    <m/>
    <m/>
    <m/>
    <m/>
    <m/>
    <m/>
    <m/>
    <m/>
    <m/>
    <n v="0"/>
  </r>
  <r>
    <s v="Vicepresidencia de Abastecimiento"/>
    <s v="Gerencia de Procura - Proyectos"/>
    <x v="22"/>
    <s v="Las Bambas"/>
    <n v="378"/>
    <n v="378"/>
    <n v="2"/>
    <n v="2"/>
    <m/>
    <m/>
    <m/>
    <m/>
    <m/>
    <m/>
    <m/>
    <m/>
    <m/>
    <m/>
    <m/>
    <n v="0"/>
  </r>
  <r>
    <s v="Vicepresidencia de Abastecimiento"/>
    <s v="Vicepresidencia de Abastecimiento"/>
    <x v="22"/>
    <s v="Las Bambas"/>
    <n v="567"/>
    <n v="567"/>
    <n v="3"/>
    <n v="3"/>
    <m/>
    <m/>
    <m/>
    <m/>
    <m/>
    <m/>
    <m/>
    <m/>
    <m/>
    <m/>
    <m/>
    <n v="0"/>
  </r>
  <r>
    <s v="Vicepresidencia de Abastecimiento"/>
    <s v="Gerencia de Planeamiento, Inventario. y Almacenes"/>
    <x v="22"/>
    <s v="Las Bambas"/>
    <n v="4604"/>
    <n v="4604"/>
    <n v="26"/>
    <n v="26"/>
    <m/>
    <m/>
    <m/>
    <m/>
    <m/>
    <m/>
    <m/>
    <m/>
    <m/>
    <m/>
    <m/>
    <n v="0"/>
  </r>
  <r>
    <s v="Vicepresidencia de Asuntos Corporativos"/>
    <s v="Gerencia de Asuntos Publicos"/>
    <x v="22"/>
    <s v="Las Bambas"/>
    <n v="360"/>
    <n v="360"/>
    <n v="2"/>
    <n v="2"/>
    <m/>
    <m/>
    <m/>
    <m/>
    <m/>
    <m/>
    <m/>
    <m/>
    <m/>
    <m/>
    <m/>
    <n v="0"/>
  </r>
  <r>
    <s v="Vicepresidencia de Asuntos Corporativos"/>
    <s v="Gerencia de Asuntos Publicos Regionales"/>
    <x v="22"/>
    <s v="Las Bambas"/>
    <n v="1093.5"/>
    <n v="1093.5"/>
    <n v="6"/>
    <n v="6"/>
    <m/>
    <m/>
    <m/>
    <m/>
    <m/>
    <m/>
    <m/>
    <m/>
    <m/>
    <m/>
    <m/>
    <n v="0"/>
  </r>
  <r>
    <s v="Vicepresidencia de Asuntos Corporativos"/>
    <s v="Gerencia de Comunicaciones"/>
    <x v="22"/>
    <s v="Las Bambas"/>
    <n v="2929.5"/>
    <n v="2929.5"/>
    <n v="15"/>
    <n v="15"/>
    <m/>
    <m/>
    <m/>
    <m/>
    <m/>
    <m/>
    <m/>
    <m/>
    <m/>
    <m/>
    <m/>
    <n v="0"/>
  </r>
  <r>
    <s v="Vicepresidencia de Asuntos Corporativos"/>
    <s v="Vicepresidencia de Asuntos Corporativos"/>
    <x v="22"/>
    <s v="Las Bambas"/>
    <n v="756"/>
    <n v="756"/>
    <n v="4"/>
    <n v="4"/>
    <m/>
    <m/>
    <m/>
    <m/>
    <m/>
    <m/>
    <m/>
    <m/>
    <m/>
    <m/>
    <m/>
    <n v="0"/>
  </r>
  <r>
    <s v="Vicepresidencia de Operaciones"/>
    <s v="Gerencia de Planta Concentradora"/>
    <x v="22"/>
    <s v="Las Bambas"/>
    <n v="39718.5"/>
    <n v="39718.5"/>
    <n v="235"/>
    <n v="235"/>
    <m/>
    <m/>
    <m/>
    <m/>
    <m/>
    <n v="5"/>
    <m/>
    <m/>
    <m/>
    <m/>
    <m/>
    <n v="0"/>
  </r>
  <r>
    <s v="Vicepresidencia de Operaciones"/>
    <s v="Gerencia de Servicios Técnicos"/>
    <x v="22"/>
    <s v="Las Bambas"/>
    <n v="15671.75"/>
    <n v="15671.75"/>
    <n v="88"/>
    <n v="88"/>
    <m/>
    <m/>
    <m/>
    <m/>
    <m/>
    <m/>
    <m/>
    <m/>
    <m/>
    <m/>
    <m/>
    <n v="0"/>
  </r>
  <r>
    <s v="Vicepresidencia de Operaciones"/>
    <s v="Vicepresidencia de Operaciones"/>
    <x v="22"/>
    <s v="Las Bambas"/>
    <n v="357"/>
    <n v="357"/>
    <n v="2"/>
    <n v="2"/>
    <m/>
    <m/>
    <m/>
    <m/>
    <m/>
    <m/>
    <m/>
    <m/>
    <m/>
    <m/>
    <m/>
    <n v="0"/>
  </r>
  <r>
    <s v="Vicepresidencia de Operaciones"/>
    <s v="Gerencia de Mantenimiento"/>
    <x v="22"/>
    <s v="Las Bambas"/>
    <n v="62687.16"/>
    <n v="62687.16"/>
    <n v="386"/>
    <n v="386"/>
    <m/>
    <m/>
    <m/>
    <m/>
    <m/>
    <n v="1"/>
    <m/>
    <m/>
    <m/>
    <m/>
    <m/>
    <n v="0"/>
  </r>
  <r>
    <s v="Vicepresidencia de Operaciones"/>
    <s v="Gerencia de Operaciones Mina"/>
    <x v="22"/>
    <s v="Las Bambas"/>
    <n v="143584.25"/>
    <n v="143584.25"/>
    <n v="862"/>
    <n v="862"/>
    <m/>
    <m/>
    <m/>
    <m/>
    <m/>
    <n v="5"/>
    <m/>
    <m/>
    <m/>
    <m/>
    <m/>
    <n v="0"/>
  </r>
  <r>
    <s v="Vicepresidencia de Proyectos"/>
    <s v="Gerencia de Challcobamba"/>
    <x v="22"/>
    <s v="Las Bambas"/>
    <n v="588"/>
    <n v="588"/>
    <n v="3"/>
    <n v="3"/>
    <m/>
    <m/>
    <m/>
    <m/>
    <m/>
    <m/>
    <m/>
    <m/>
    <m/>
    <m/>
    <m/>
    <n v="0"/>
  </r>
  <r>
    <s v="Vicepresidencia de Proyectos"/>
    <s v="Vicepresidencia de Proyectos"/>
    <x v="22"/>
    <s v="Las Bambas"/>
    <n v="199.5"/>
    <n v="199.5"/>
    <n v="1"/>
    <n v="1"/>
    <m/>
    <m/>
    <m/>
    <m/>
    <m/>
    <m/>
    <m/>
    <m/>
    <m/>
    <m/>
    <m/>
    <n v="0"/>
  </r>
  <r>
    <s v="Vicepresidencia de Proyectos"/>
    <s v="Gerencia de Proyecto - 3er Molino Bolas"/>
    <x v="22"/>
    <s v="Las Bambas"/>
    <n v="787.5"/>
    <n v="787.5"/>
    <n v="4"/>
    <n v="4"/>
    <m/>
    <m/>
    <m/>
    <m/>
    <m/>
    <m/>
    <m/>
    <m/>
    <m/>
    <m/>
    <m/>
    <n v="0"/>
  </r>
  <r>
    <s v="Vicepresidencia de Proyectos"/>
    <s v="Gerencia de Proyectos TSF"/>
    <x v="22"/>
    <s v="Las Bambas"/>
    <n v="798"/>
    <n v="798"/>
    <n v="4"/>
    <n v="4"/>
    <m/>
    <m/>
    <m/>
    <m/>
    <m/>
    <m/>
    <m/>
    <m/>
    <m/>
    <m/>
    <m/>
    <n v="0"/>
  </r>
  <r>
    <s v="Vicepresidencia de Proyectos"/>
    <s v="Gerencias de Construccion de Proyectos"/>
    <x v="22"/>
    <s v="Las Bambas"/>
    <n v="2614.5"/>
    <n v="2614.5"/>
    <n v="14"/>
    <n v="14"/>
    <m/>
    <m/>
    <m/>
    <m/>
    <m/>
    <m/>
    <m/>
    <m/>
    <m/>
    <m/>
    <m/>
    <n v="0"/>
  </r>
  <r>
    <s v="Vicepresidencia de Proyectos"/>
    <s v="Gerencia de Proyecto de Minas y Otros"/>
    <x v="22"/>
    <s v="Las Bambas"/>
    <n v="567"/>
    <n v="567"/>
    <n v="3"/>
    <n v="3"/>
    <m/>
    <m/>
    <m/>
    <m/>
    <m/>
    <m/>
    <m/>
    <m/>
    <m/>
    <m/>
    <m/>
    <n v="0"/>
  </r>
  <r>
    <s v="Vicepresidencia de Proyectos"/>
    <s v="Gerencia de Implementación de Proyectos"/>
    <x v="22"/>
    <s v="Las Bambas"/>
    <n v="997.5"/>
    <n v="997.5"/>
    <n v="5"/>
    <n v="5"/>
    <m/>
    <m/>
    <m/>
    <m/>
    <m/>
    <m/>
    <m/>
    <m/>
    <m/>
    <m/>
    <m/>
    <n v="0"/>
  </r>
  <r>
    <s v="Vicepresidencia de Recursos Humanos"/>
    <s v="Gerencia de Recursos Humanos"/>
    <x v="22"/>
    <s v="Las Bambas"/>
    <n v="2499"/>
    <n v="2499"/>
    <n v="13"/>
    <n v="13"/>
    <m/>
    <m/>
    <m/>
    <m/>
    <m/>
    <m/>
    <m/>
    <m/>
    <m/>
    <m/>
    <m/>
    <n v="0"/>
  </r>
  <r>
    <s v="Vicepresidencia de Recursos Humanos"/>
    <s v="Vicepresidencia de Recursos Humanos"/>
    <x v="22"/>
    <s v="Las Bambas"/>
    <n v="702"/>
    <n v="702"/>
    <n v="4"/>
    <n v="4"/>
    <m/>
    <m/>
    <m/>
    <m/>
    <m/>
    <m/>
    <m/>
    <m/>
    <m/>
    <m/>
    <m/>
    <n v="0"/>
  </r>
  <r>
    <s v="Vicepresidencia de Recursos Humanos"/>
    <s v="Gerencia de Desarrollo y Capacitación"/>
    <x v="22"/>
    <s v="Las Bambas"/>
    <n v="1774.5"/>
    <n v="1774.5"/>
    <n v="10"/>
    <n v="10"/>
    <m/>
    <m/>
    <m/>
    <m/>
    <m/>
    <m/>
    <m/>
    <m/>
    <m/>
    <m/>
    <m/>
    <n v="0"/>
  </r>
  <r>
    <s v="Vicepresidencia de SHE"/>
    <s v="Gerencia de Medio Ambiente"/>
    <x v="22"/>
    <s v="Las Bambas"/>
    <n v="4411"/>
    <n v="4411"/>
    <n v="27"/>
    <n v="27"/>
    <m/>
    <m/>
    <m/>
    <m/>
    <m/>
    <m/>
    <m/>
    <m/>
    <m/>
    <m/>
    <m/>
    <n v="0"/>
  </r>
  <r>
    <s v="Vicepresidencia de SHE"/>
    <s v="Gerencia de Seguridad y Salud"/>
    <x v="22"/>
    <s v="Las Bambas"/>
    <n v="5901"/>
    <n v="5901"/>
    <n v="31"/>
    <n v="31"/>
    <m/>
    <m/>
    <m/>
    <m/>
    <m/>
    <m/>
    <m/>
    <m/>
    <m/>
    <m/>
    <m/>
    <n v="0"/>
  </r>
  <r>
    <s v="Vicepresidencia de SHE"/>
    <s v="Vicepresidencia de SHE"/>
    <x v="22"/>
    <s v="Las Bambas"/>
    <n v="189"/>
    <n v="189"/>
    <n v="1"/>
    <n v="1"/>
    <m/>
    <m/>
    <m/>
    <m/>
    <m/>
    <m/>
    <m/>
    <m/>
    <m/>
    <m/>
    <m/>
    <n v="0"/>
  </r>
  <r>
    <s v="Vicepresidencia de Asuntos Legales"/>
    <s v="Gerencia de Adquisición de Tierras y Reasentamiento"/>
    <x v="22"/>
    <s v="Las Bambas"/>
    <n v="1333.5"/>
    <n v="1333.5"/>
    <n v="7"/>
    <n v="7"/>
    <m/>
    <m/>
    <m/>
    <m/>
    <m/>
    <m/>
    <m/>
    <m/>
    <m/>
    <m/>
    <m/>
    <n v="0"/>
  </r>
  <r>
    <s v="Vicepresidencia de Asuntos Legales"/>
    <s v="Gerencia de Asuntos Legales Mineros"/>
    <x v="22"/>
    <s v="Las Bambas"/>
    <n v="882"/>
    <n v="882"/>
    <n v="5"/>
    <n v="5"/>
    <m/>
    <m/>
    <m/>
    <m/>
    <m/>
    <m/>
    <m/>
    <m/>
    <m/>
    <m/>
    <m/>
    <n v="0"/>
  </r>
  <r>
    <s v="Vicepresidencia de Asuntos Legales"/>
    <s v="Vicepresidencia de Asuntos Legales"/>
    <x v="22"/>
    <s v="Las Bambas"/>
    <n v="720"/>
    <n v="720"/>
    <n v="5"/>
    <n v="5"/>
    <m/>
    <m/>
    <m/>
    <m/>
    <m/>
    <m/>
    <m/>
    <m/>
    <m/>
    <m/>
    <m/>
    <n v="0"/>
  </r>
  <r>
    <s v="Vicepresidencia de Desarrollo"/>
    <s v="Gerencia de Challcobamba"/>
    <x v="22"/>
    <s v="Las Bambas"/>
    <n v="1080"/>
    <n v="1080"/>
    <n v="6"/>
    <n v="6"/>
    <m/>
    <m/>
    <m/>
    <m/>
    <m/>
    <m/>
    <m/>
    <m/>
    <m/>
    <m/>
    <m/>
    <n v="0"/>
  </r>
  <r>
    <s v="Vicepresidencia de Desarrollo"/>
    <s v="Gerencia de Desarrollo de Recursos"/>
    <x v="22"/>
    <s v="Las Bambas"/>
    <n v="5932.25"/>
    <n v="5932.25"/>
    <n v="32"/>
    <n v="32"/>
    <m/>
    <m/>
    <m/>
    <m/>
    <m/>
    <n v="1"/>
    <m/>
    <m/>
    <m/>
    <m/>
    <m/>
    <n v="0"/>
  </r>
  <r>
    <s v="Vicepresidencia de Desarrollo"/>
    <s v="Gerencia de Estudios"/>
    <x v="22"/>
    <s v="Las Bambas"/>
    <n v="1656"/>
    <n v="1656"/>
    <n v="9"/>
    <n v="9"/>
    <m/>
    <m/>
    <m/>
    <m/>
    <m/>
    <m/>
    <m/>
    <m/>
    <m/>
    <m/>
    <m/>
    <n v="0"/>
  </r>
  <r>
    <s v="Vicepresidencia de Desarrollo"/>
    <s v="Gerencia de Ingenieria"/>
    <x v="22"/>
    <s v="Las Bambas"/>
    <n v="1921.5"/>
    <n v="1921.5"/>
    <n v="10"/>
    <n v="10"/>
    <m/>
    <m/>
    <m/>
    <m/>
    <m/>
    <m/>
    <m/>
    <m/>
    <m/>
    <m/>
    <m/>
    <n v="0"/>
  </r>
  <r>
    <s v="Vicepresidencia de Desarrollo"/>
    <s v="Gerencia de Permisos Ambientales"/>
    <x v="22"/>
    <s v="Las Bambas"/>
    <n v="1354.5"/>
    <n v="1354.5"/>
    <n v="7"/>
    <n v="7"/>
    <m/>
    <m/>
    <m/>
    <m/>
    <m/>
    <m/>
    <m/>
    <m/>
    <m/>
    <m/>
    <m/>
    <n v="0"/>
  </r>
  <r>
    <s v="Vicepresidencia de Desarrollo"/>
    <s v="Gerencia de Servicios a Proyectos"/>
    <x v="22"/>
    <s v="Las Bambas"/>
    <n v="189"/>
    <n v="189"/>
    <n v="1"/>
    <n v="1"/>
    <m/>
    <m/>
    <m/>
    <m/>
    <m/>
    <m/>
    <m/>
    <m/>
    <m/>
    <m/>
    <m/>
    <n v="0"/>
  </r>
  <r>
    <s v="Vicepresidencia de Desarrollo"/>
    <s v="Gerencia Regional de Servicios Técnicos"/>
    <x v="22"/>
    <s v="Las Bambas"/>
    <n v="3006"/>
    <n v="3006"/>
    <n v="17"/>
    <n v="17"/>
    <m/>
    <m/>
    <m/>
    <m/>
    <m/>
    <m/>
    <m/>
    <m/>
    <m/>
    <m/>
    <m/>
    <n v="0"/>
  </r>
  <r>
    <s v="Vicepresidencia de Desarrollo"/>
    <s v="Vicepresidencia de Desarrollo"/>
    <x v="22"/>
    <s v="Las Bambas"/>
    <n v="567"/>
    <n v="567"/>
    <n v="3"/>
    <n v="3"/>
    <m/>
    <m/>
    <m/>
    <m/>
    <m/>
    <m/>
    <m/>
    <m/>
    <m/>
    <m/>
    <m/>
    <n v="0"/>
  </r>
  <r>
    <s v="Vicepresidencia de Desarrollo"/>
    <s v="Gerencia de Servicios y Soporte a Proyectos"/>
    <x v="22"/>
    <s v="Las Bambas"/>
    <n v="3730.5"/>
    <n v="3730.5"/>
    <n v="20"/>
    <n v="20"/>
    <m/>
    <m/>
    <m/>
    <m/>
    <m/>
    <m/>
    <m/>
    <m/>
    <m/>
    <m/>
    <m/>
    <n v="0"/>
  </r>
  <r>
    <s v="Vicepresidencia de Excelencia Operacional"/>
    <s v="Vicepresidencia de Excelencia Operacional"/>
    <x v="22"/>
    <s v="Las Bambas"/>
    <n v="199.5"/>
    <n v="199.5"/>
    <n v="1"/>
    <n v="1"/>
    <m/>
    <m/>
    <m/>
    <m/>
    <m/>
    <m/>
    <m/>
    <m/>
    <m/>
    <m/>
    <m/>
    <n v="0"/>
  </r>
  <r>
    <s v="Vicepresidencia de Excelencia Operacional"/>
    <s v="Gerencia de Excelencia Operacional 2"/>
    <x v="22"/>
    <s v="Las Bambas"/>
    <n v="2362.5"/>
    <n v="2362.5"/>
    <n v="12"/>
    <n v="12"/>
    <m/>
    <m/>
    <m/>
    <m/>
    <m/>
    <m/>
    <m/>
    <m/>
    <m/>
    <m/>
    <m/>
    <n v="0"/>
  </r>
  <r>
    <s v="Vicepresidencia de Excelencia Operacional"/>
    <s v="Gerencia de Excelencia Operacional 3"/>
    <x v="22"/>
    <s v="Las Bambas"/>
    <n v="189"/>
    <n v="189"/>
    <n v="1"/>
    <n v="1"/>
    <m/>
    <m/>
    <m/>
    <m/>
    <m/>
    <m/>
    <m/>
    <m/>
    <m/>
    <m/>
    <m/>
    <n v="0"/>
  </r>
  <r>
    <s v="Vicepresidencia de Excelencia Operacional"/>
    <s v="Gerencia de Excelencia Operacional 1"/>
    <x v="22"/>
    <s v="Las Bambas"/>
    <n v="694.5"/>
    <n v="694.5"/>
    <n v="4"/>
    <n v="4"/>
    <m/>
    <m/>
    <m/>
    <m/>
    <m/>
    <m/>
    <m/>
    <m/>
    <m/>
    <m/>
    <m/>
    <n v="0"/>
  </r>
  <r>
    <s v="Global Business Services &amp; Technology"/>
    <s v="Technology"/>
    <x v="22"/>
    <s v="Las Bambas"/>
    <n v="3589.5"/>
    <n v="3589.5"/>
    <n v="20"/>
    <n v="20"/>
    <m/>
    <m/>
    <m/>
    <m/>
    <m/>
    <m/>
    <m/>
    <m/>
    <m/>
    <m/>
    <m/>
    <n v="0"/>
  </r>
  <r>
    <s v="Global Business Services &amp; Technology"/>
    <s v="Global Business Services"/>
    <x v="22"/>
    <s v="Las Bambas"/>
    <n v="3888"/>
    <n v="3888"/>
    <n v="23"/>
    <n v="23"/>
    <m/>
    <m/>
    <m/>
    <m/>
    <m/>
    <m/>
    <m/>
    <m/>
    <m/>
    <m/>
    <m/>
    <n v="0"/>
  </r>
  <r>
    <s v="Group Explorations Management"/>
    <s v="Group Explorations Management"/>
    <x v="22"/>
    <s v="Las Bambas"/>
    <n v="528"/>
    <n v="528"/>
    <n v="3"/>
    <n v="3"/>
    <m/>
    <m/>
    <m/>
    <m/>
    <m/>
    <m/>
    <m/>
    <m/>
    <m/>
    <m/>
    <m/>
    <n v="0"/>
  </r>
  <r>
    <s v="Gerencia de Logística y Servicios de Sitio"/>
    <s v="Gerencia de Logística y Servicios de Sitio"/>
    <x v="22"/>
    <s v="Las Bambas"/>
    <n v="14122.5"/>
    <n v="14122.5"/>
    <n v="82"/>
    <n v="82"/>
    <m/>
    <m/>
    <m/>
    <m/>
    <m/>
    <m/>
    <m/>
    <m/>
    <m/>
    <m/>
    <m/>
    <n v="0"/>
  </r>
  <r>
    <s v="Vicepresidencia de Relaciones Comunitarias"/>
    <s v="Vicepresidencia de Relaciones Comunitarias"/>
    <x v="22"/>
    <s v="Las Bambas"/>
    <n v="2289"/>
    <n v="2289"/>
    <n v="12"/>
    <n v="12"/>
    <m/>
    <m/>
    <m/>
    <m/>
    <m/>
    <m/>
    <m/>
    <m/>
    <m/>
    <m/>
    <m/>
    <n v="0"/>
  </r>
  <r>
    <s v="Vicepresidencia de Relaciones Comunitarias"/>
    <s v="Gerencia de Relaciones Comunitarias Site"/>
    <x v="22"/>
    <s v="Las Bambas"/>
    <n v="7953"/>
    <n v="7953"/>
    <n v="48"/>
    <n v="48"/>
    <m/>
    <m/>
    <m/>
    <m/>
    <m/>
    <m/>
    <m/>
    <m/>
    <m/>
    <m/>
    <m/>
    <n v="0"/>
  </r>
  <r>
    <s v="Vicepresidencia de Relaciones Comunitarias"/>
    <s v="Gerencia de Relaciones Comunitarias Zona Sur"/>
    <x v="22"/>
    <s v="Las Bambas"/>
    <n v="5017.5"/>
    <n v="5017.5"/>
    <n v="31"/>
    <n v="31"/>
    <m/>
    <m/>
    <m/>
    <m/>
    <m/>
    <m/>
    <m/>
    <m/>
    <m/>
    <m/>
    <m/>
    <n v="0"/>
  </r>
  <r>
    <s v="Vicepresidencia de Relaciones Comunitarias"/>
    <s v="Gerencia de Estudios Sociales"/>
    <x v="22"/>
    <s v="Las Bambas"/>
    <n v="409.5"/>
    <n v="409.5"/>
    <n v="2"/>
    <n v="2"/>
    <m/>
    <m/>
    <m/>
    <m/>
    <m/>
    <m/>
    <m/>
    <m/>
    <m/>
    <m/>
    <m/>
    <n v="0"/>
  </r>
  <r>
    <s v="Vicepresidencia de Relaciones Comunitarias"/>
    <s v="Gerencia de Desarrollo Social"/>
    <x v="22"/>
    <s v="Las Bambas"/>
    <n v="199.5"/>
    <n v="199.5"/>
    <n v="1"/>
    <n v="1"/>
    <m/>
    <m/>
    <m/>
    <m/>
    <m/>
    <m/>
    <m/>
    <m/>
    <m/>
    <m/>
    <m/>
    <n v="0"/>
  </r>
  <r>
    <s v="Gerencia de Protección Interna"/>
    <s v="Gerencia de Protección Interna"/>
    <x v="22"/>
    <s v="Las Bambas"/>
    <n v="1312.5"/>
    <n v="1312.5"/>
    <n v="7"/>
    <n v="7"/>
    <m/>
    <m/>
    <m/>
    <m/>
    <m/>
    <m/>
    <m/>
    <m/>
    <m/>
    <m/>
    <m/>
    <n v="0"/>
  </r>
  <r>
    <s v="Gerencia General Operaciones Las Bambas"/>
    <s v="Gerencia General Operaciones Las Bambas"/>
    <x v="22"/>
    <s v="Las Bambas"/>
    <n v="924.21428571428578"/>
    <n v="924.21428571428578"/>
    <n v="5"/>
    <n v="5"/>
    <m/>
    <m/>
    <m/>
    <m/>
    <m/>
    <m/>
    <m/>
    <m/>
    <m/>
    <m/>
    <m/>
    <n v="0"/>
  </r>
  <r>
    <s v="Presidencia las Bambas"/>
    <s v="Presidencia las Bambas"/>
    <x v="22"/>
    <s v="SSEE"/>
    <n v="0"/>
    <n v="0"/>
    <n v="0"/>
    <n v="0"/>
    <m/>
    <m/>
    <m/>
    <m/>
    <m/>
    <m/>
    <m/>
    <m/>
    <m/>
    <m/>
    <m/>
    <n v="0"/>
  </r>
  <r>
    <s v="Vicepresidencia Comercial"/>
    <s v="Gerencia de Finanzas"/>
    <x v="22"/>
    <s v="SSEE"/>
    <n v="0"/>
    <n v="0"/>
    <n v="0"/>
    <n v="0"/>
    <m/>
    <m/>
    <m/>
    <m/>
    <m/>
    <m/>
    <m/>
    <m/>
    <m/>
    <m/>
    <m/>
    <n v="0"/>
  </r>
  <r>
    <s v="Vicepresidencia Comercial"/>
    <s v="Gerencia de Impuestos"/>
    <x v="22"/>
    <s v="SSEE"/>
    <n v="0"/>
    <n v="0"/>
    <n v="0"/>
    <n v="0"/>
    <m/>
    <m/>
    <m/>
    <m/>
    <m/>
    <m/>
    <m/>
    <m/>
    <m/>
    <m/>
    <m/>
    <n v="0"/>
  </r>
  <r>
    <s v="Vicepresidencia Comercial"/>
    <s v="Vicepresidencia Comercial"/>
    <x v="22"/>
    <s v="SSEE"/>
    <n v="0"/>
    <n v="0"/>
    <n v="0"/>
    <n v="0"/>
    <m/>
    <m/>
    <m/>
    <m/>
    <m/>
    <m/>
    <m/>
    <m/>
    <m/>
    <m/>
    <m/>
    <n v="0"/>
  </r>
  <r>
    <s v="Vicepresidencia Comercial"/>
    <s v="Gerencia de Contraloría y Riesgos"/>
    <x v="22"/>
    <s v="SSEE"/>
    <n v="0"/>
    <n v="0"/>
    <n v="0"/>
    <n v="0"/>
    <m/>
    <m/>
    <m/>
    <m/>
    <m/>
    <m/>
    <m/>
    <m/>
    <m/>
    <m/>
    <m/>
    <n v="0"/>
  </r>
  <r>
    <s v="Vicepresidencia Comercial"/>
    <s v="Gerencia de Evaluacion de Negocios"/>
    <x v="22"/>
    <s v="SSEE"/>
    <n v="0"/>
    <n v="0"/>
    <n v="0"/>
    <n v="0"/>
    <m/>
    <m/>
    <m/>
    <m/>
    <m/>
    <m/>
    <m/>
    <m/>
    <m/>
    <m/>
    <m/>
    <n v="0"/>
  </r>
  <r>
    <s v="Vicepresidencia de Abastecimiento"/>
    <s v="Gerencia de Contrataciones"/>
    <x v="22"/>
    <s v="SSEE"/>
    <n v="0"/>
    <n v="0"/>
    <n v="0"/>
    <n v="0"/>
    <m/>
    <m/>
    <m/>
    <m/>
    <m/>
    <m/>
    <m/>
    <m/>
    <m/>
    <m/>
    <m/>
    <n v="0"/>
  </r>
  <r>
    <s v="Vicepresidencia de Abastecimiento"/>
    <s v="Gerencia de Procura - Proyectos"/>
    <x v="22"/>
    <s v="SSEE"/>
    <n v="0"/>
    <n v="0"/>
    <n v="0"/>
    <n v="0"/>
    <m/>
    <m/>
    <m/>
    <m/>
    <m/>
    <m/>
    <m/>
    <m/>
    <m/>
    <m/>
    <m/>
    <n v="0"/>
  </r>
  <r>
    <s v="Vicepresidencia de Abastecimiento"/>
    <s v="Vicepresidencia de Abastecimiento"/>
    <x v="22"/>
    <s v="SSEE"/>
    <n v="0"/>
    <n v="0"/>
    <n v="0"/>
    <n v="0"/>
    <m/>
    <m/>
    <m/>
    <m/>
    <m/>
    <m/>
    <m/>
    <m/>
    <m/>
    <m/>
    <m/>
    <n v="0"/>
  </r>
  <r>
    <s v="Vicepresidencia de Abastecimiento"/>
    <s v="Gerencia de Planeamiento, Inventario. y Almacenes"/>
    <x v="22"/>
    <s v="SSEE"/>
    <n v="0"/>
    <n v="0"/>
    <n v="0"/>
    <n v="0"/>
    <m/>
    <m/>
    <m/>
    <m/>
    <m/>
    <m/>
    <m/>
    <m/>
    <m/>
    <m/>
    <m/>
    <n v="0"/>
  </r>
  <r>
    <s v="Vicepresidencia de Asuntos Corporativos"/>
    <s v="Gerencia de Asuntos Publicos"/>
    <x v="22"/>
    <s v="SSEE"/>
    <n v="0"/>
    <n v="0"/>
    <n v="0"/>
    <n v="0"/>
    <m/>
    <m/>
    <m/>
    <m/>
    <m/>
    <m/>
    <m/>
    <m/>
    <m/>
    <m/>
    <m/>
    <n v="0"/>
  </r>
  <r>
    <s v="Vicepresidencia de Asuntos Corporativos"/>
    <s v="Gerencia de Asuntos Publicos Regionales"/>
    <x v="22"/>
    <s v="SSEE"/>
    <n v="0"/>
    <n v="0"/>
    <n v="0"/>
    <n v="0"/>
    <m/>
    <m/>
    <m/>
    <m/>
    <m/>
    <m/>
    <m/>
    <m/>
    <m/>
    <m/>
    <m/>
    <n v="0"/>
  </r>
  <r>
    <s v="Vicepresidencia de Asuntos Corporativos"/>
    <s v="Gerencia de Comunicaciones"/>
    <x v="22"/>
    <s v="SSEE"/>
    <n v="0"/>
    <n v="0"/>
    <n v="0"/>
    <n v="0"/>
    <m/>
    <m/>
    <m/>
    <m/>
    <m/>
    <m/>
    <m/>
    <m/>
    <m/>
    <m/>
    <m/>
    <n v="0"/>
  </r>
  <r>
    <s v="Vicepresidencia de Asuntos Corporativos"/>
    <s v="Vicepresidencia de Asuntos Corporativos"/>
    <x v="22"/>
    <s v="SSEE"/>
    <n v="0"/>
    <n v="0"/>
    <n v="0"/>
    <n v="0"/>
    <m/>
    <m/>
    <m/>
    <m/>
    <m/>
    <m/>
    <m/>
    <m/>
    <m/>
    <m/>
    <m/>
    <n v="0"/>
  </r>
  <r>
    <s v="Vicepresidencia de Operaciones"/>
    <s v="Gerencia de Planta Concentradora"/>
    <x v="22"/>
    <s v="SSEE"/>
    <n v="8813"/>
    <n v="8813"/>
    <n v="50"/>
    <n v="50"/>
    <m/>
    <m/>
    <m/>
    <m/>
    <m/>
    <n v="1"/>
    <m/>
    <m/>
    <m/>
    <m/>
    <m/>
    <n v="0"/>
  </r>
  <r>
    <s v="Vicepresidencia de Operaciones"/>
    <s v="Gerencia de Servicios Técnicos"/>
    <x v="22"/>
    <s v="SSEE"/>
    <n v="8532"/>
    <n v="8532"/>
    <n v="37"/>
    <n v="37"/>
    <m/>
    <m/>
    <m/>
    <m/>
    <m/>
    <m/>
    <m/>
    <m/>
    <m/>
    <m/>
    <m/>
    <n v="0"/>
  </r>
  <r>
    <s v="Vicepresidencia de Operaciones"/>
    <s v="Vicepresidencia de Operaciones"/>
    <x v="22"/>
    <s v="SSEE"/>
    <n v="0"/>
    <n v="0"/>
    <n v="0"/>
    <n v="0"/>
    <m/>
    <m/>
    <m/>
    <m/>
    <m/>
    <m/>
    <m/>
    <m/>
    <m/>
    <m/>
    <m/>
    <n v="0"/>
  </r>
  <r>
    <s v="Vicepresidencia de Operaciones"/>
    <s v="Gerencia de Mantenimiento"/>
    <x v="22"/>
    <s v="SSEE"/>
    <n v="175201"/>
    <n v="175201"/>
    <n v="985"/>
    <n v="985"/>
    <m/>
    <m/>
    <m/>
    <m/>
    <m/>
    <n v="1"/>
    <m/>
    <m/>
    <m/>
    <m/>
    <m/>
    <n v="0"/>
  </r>
  <r>
    <s v="Vicepresidencia de Operaciones"/>
    <s v="Gerencia de Operaciones Mina"/>
    <x v="22"/>
    <s v="SSEE"/>
    <n v="134640.32000000001"/>
    <n v="132480.32000000001"/>
    <n v="627"/>
    <n v="615"/>
    <m/>
    <m/>
    <m/>
    <m/>
    <m/>
    <n v="2"/>
    <m/>
    <m/>
    <m/>
    <m/>
    <m/>
    <n v="0"/>
  </r>
  <r>
    <s v="Vicepresidencia de Proyectos"/>
    <s v="Vicepresidencia de Proyectos"/>
    <x v="22"/>
    <s v="SSEE"/>
    <n v="155595.5"/>
    <n v="155595.5"/>
    <n v="839"/>
    <n v="839"/>
    <m/>
    <m/>
    <m/>
    <m/>
    <m/>
    <m/>
    <m/>
    <m/>
    <m/>
    <m/>
    <n v="30"/>
    <n v="0"/>
  </r>
  <r>
    <s v="Vicepresidencia de Proyectos"/>
    <s v="Gerencia de Proyecto - 3er Molino Bolas"/>
    <x v="22"/>
    <s v="SSEE"/>
    <n v="220"/>
    <n v="220"/>
    <n v="5"/>
    <n v="5"/>
    <m/>
    <m/>
    <m/>
    <m/>
    <m/>
    <n v="1"/>
    <m/>
    <m/>
    <m/>
    <m/>
    <m/>
    <n v="0"/>
  </r>
  <r>
    <s v="Vicepresidencia de Proyectos"/>
    <s v="Gerencia de Proyectos TSF"/>
    <x v="22"/>
    <s v="SSEE"/>
    <n v="0"/>
    <n v="0"/>
    <n v="0"/>
    <n v="0"/>
    <m/>
    <m/>
    <m/>
    <m/>
    <m/>
    <n v="4"/>
    <m/>
    <m/>
    <m/>
    <m/>
    <m/>
    <n v="0"/>
  </r>
  <r>
    <s v="Vicepresidencia de Proyectos"/>
    <s v="Gerencias de Construccion de Proyectos"/>
    <x v="22"/>
    <s v="SSEE"/>
    <n v="0"/>
    <n v="0"/>
    <n v="0"/>
    <n v="0"/>
    <m/>
    <m/>
    <m/>
    <m/>
    <m/>
    <m/>
    <m/>
    <m/>
    <m/>
    <m/>
    <m/>
    <n v="0"/>
  </r>
  <r>
    <s v="Vicepresidencia de Proyectos"/>
    <s v="Gerencia de Proyecto de Minas y Otros"/>
    <x v="22"/>
    <s v="SSEE"/>
    <n v="0"/>
    <n v="0"/>
    <n v="0"/>
    <n v="0"/>
    <m/>
    <m/>
    <m/>
    <m/>
    <m/>
    <m/>
    <m/>
    <m/>
    <m/>
    <m/>
    <m/>
    <n v="0"/>
  </r>
  <r>
    <s v="Vicepresidencia de Proyectos"/>
    <s v="Gerencia de Implementación de Proyectos"/>
    <x v="22"/>
    <s v="SSEE"/>
    <n v="0"/>
    <n v="0"/>
    <n v="0"/>
    <n v="0"/>
    <m/>
    <m/>
    <m/>
    <m/>
    <m/>
    <m/>
    <m/>
    <m/>
    <m/>
    <m/>
    <m/>
    <n v="0"/>
  </r>
  <r>
    <s v="Vicepresidencia de Recursos Humanos"/>
    <s v="Gerencia de Recursos Humanos"/>
    <x v="22"/>
    <s v="SSEE"/>
    <n v="451"/>
    <n v="451"/>
    <n v="2"/>
    <n v="2"/>
    <m/>
    <m/>
    <m/>
    <m/>
    <m/>
    <m/>
    <m/>
    <m/>
    <m/>
    <m/>
    <m/>
    <n v="0"/>
  </r>
  <r>
    <s v="Vicepresidencia de Recursos Humanos"/>
    <s v="Vicepresidencia de Recursos Humanos"/>
    <x v="22"/>
    <s v="SSEE"/>
    <n v="0"/>
    <n v="0"/>
    <n v="0"/>
    <n v="0"/>
    <m/>
    <m/>
    <m/>
    <m/>
    <m/>
    <m/>
    <m/>
    <m/>
    <m/>
    <m/>
    <m/>
    <n v="0"/>
  </r>
  <r>
    <s v="Vicepresidencia de Recursos Humanos"/>
    <s v="Gerencia de Desarrollo y Capacitación"/>
    <x v="22"/>
    <s v="SSEE"/>
    <n v="0"/>
    <n v="0"/>
    <n v="0"/>
    <n v="0"/>
    <m/>
    <m/>
    <m/>
    <m/>
    <m/>
    <m/>
    <m/>
    <m/>
    <m/>
    <m/>
    <m/>
    <n v="0"/>
  </r>
  <r>
    <s v="Vicepresidencia de SHE"/>
    <s v="Gerencia de Medio Ambiente"/>
    <x v="22"/>
    <s v="SSEE"/>
    <n v="24772"/>
    <n v="24772"/>
    <n v="111"/>
    <n v="111"/>
    <m/>
    <m/>
    <m/>
    <m/>
    <m/>
    <n v="1"/>
    <m/>
    <m/>
    <m/>
    <m/>
    <m/>
    <n v="0"/>
  </r>
  <r>
    <s v="Vicepresidencia de SHE"/>
    <s v="Gerencia de Seguridad y Salud"/>
    <x v="22"/>
    <s v="SSEE"/>
    <n v="11176"/>
    <n v="11176"/>
    <n v="69"/>
    <n v="69"/>
    <m/>
    <m/>
    <m/>
    <m/>
    <m/>
    <m/>
    <m/>
    <m/>
    <m/>
    <m/>
    <m/>
    <n v="0"/>
  </r>
  <r>
    <s v="Vicepresidencia de SHE"/>
    <s v="Vicepresidencia de SHE"/>
    <x v="22"/>
    <s v="SSEE"/>
    <n v="0"/>
    <n v="0"/>
    <n v="0"/>
    <n v="0"/>
    <m/>
    <m/>
    <m/>
    <m/>
    <m/>
    <m/>
    <m/>
    <m/>
    <m/>
    <m/>
    <m/>
    <n v="0"/>
  </r>
  <r>
    <s v="Vicepresidencia de Asuntos Legales"/>
    <s v="Gerencia de Adquisición de Tierras y Reasentamiento"/>
    <x v="22"/>
    <s v="SSEE"/>
    <n v="0"/>
    <n v="0"/>
    <n v="0"/>
    <n v="0"/>
    <m/>
    <m/>
    <m/>
    <m/>
    <m/>
    <m/>
    <m/>
    <m/>
    <m/>
    <m/>
    <m/>
    <n v="0"/>
  </r>
  <r>
    <s v="Vicepresidencia de Asuntos Legales"/>
    <s v="Gerencia de Asuntos Legales Mineros"/>
    <x v="22"/>
    <s v="SSEE"/>
    <n v="0"/>
    <n v="0"/>
    <n v="0"/>
    <n v="0"/>
    <m/>
    <m/>
    <m/>
    <m/>
    <m/>
    <m/>
    <m/>
    <m/>
    <m/>
    <m/>
    <m/>
    <n v="0"/>
  </r>
  <r>
    <s v="Vicepresidencia de Asuntos Legales"/>
    <s v="Vicepresidencia de Asuntos Legales"/>
    <x v="22"/>
    <s v="SSEE"/>
    <n v="0"/>
    <n v="0"/>
    <n v="0"/>
    <n v="0"/>
    <m/>
    <m/>
    <m/>
    <m/>
    <m/>
    <m/>
    <m/>
    <m/>
    <m/>
    <m/>
    <m/>
    <n v="0"/>
  </r>
  <r>
    <s v="Vicepresidencia de Desarrollo"/>
    <s v="Gerencia de Challcobamba"/>
    <x v="22"/>
    <s v="SSEE"/>
    <n v="0"/>
    <n v="0"/>
    <n v="0"/>
    <n v="0"/>
    <m/>
    <m/>
    <m/>
    <m/>
    <m/>
    <m/>
    <m/>
    <m/>
    <m/>
    <m/>
    <m/>
    <n v="0"/>
  </r>
  <r>
    <s v="Vicepresidencia de Desarrollo"/>
    <s v="Gerencia de Desarrollo de Recursos"/>
    <x v="22"/>
    <s v="SSEE"/>
    <n v="106209"/>
    <n v="106209"/>
    <n v="406"/>
    <n v="406"/>
    <m/>
    <m/>
    <m/>
    <m/>
    <m/>
    <n v="1"/>
    <m/>
    <m/>
    <m/>
    <m/>
    <m/>
    <n v="0"/>
  </r>
  <r>
    <s v="Vicepresidencia de Desarrollo"/>
    <s v="Gerencia de Estudios"/>
    <x v="22"/>
    <s v="SSEE"/>
    <n v="0"/>
    <n v="0"/>
    <n v="0"/>
    <n v="0"/>
    <m/>
    <m/>
    <m/>
    <m/>
    <m/>
    <m/>
    <m/>
    <m/>
    <m/>
    <m/>
    <m/>
    <n v="0"/>
  </r>
  <r>
    <s v="Vicepresidencia de Desarrollo"/>
    <s v="Gerencia de Ingenieria"/>
    <x v="22"/>
    <s v="SSEE"/>
    <n v="85012"/>
    <n v="6083"/>
    <n v="399"/>
    <n v="29"/>
    <m/>
    <m/>
    <m/>
    <m/>
    <m/>
    <m/>
    <m/>
    <m/>
    <m/>
    <m/>
    <m/>
    <n v="0"/>
  </r>
  <r>
    <s v="Vicepresidencia de Desarrollo"/>
    <s v="Gerencia de Permisos Ambientales"/>
    <x v="22"/>
    <s v="SSEE"/>
    <n v="12019"/>
    <n v="12019"/>
    <n v="90"/>
    <n v="90"/>
    <m/>
    <m/>
    <m/>
    <m/>
    <m/>
    <m/>
    <m/>
    <m/>
    <m/>
    <m/>
    <m/>
    <n v="0"/>
  </r>
  <r>
    <s v="Vicepresidencia de Desarrollo"/>
    <s v="Gerencia de Servicios a Proyectos"/>
    <x v="22"/>
    <s v="SSEE"/>
    <n v="0"/>
    <n v="0"/>
    <n v="0"/>
    <n v="0"/>
    <m/>
    <m/>
    <m/>
    <m/>
    <m/>
    <m/>
    <m/>
    <m/>
    <m/>
    <m/>
    <m/>
    <n v="0"/>
  </r>
  <r>
    <s v="Vicepresidencia de Desarrollo"/>
    <s v="Gerencia Regional de Servicios Técnicos"/>
    <x v="22"/>
    <s v="SSEE"/>
    <n v="0"/>
    <n v="0"/>
    <n v="0"/>
    <n v="0"/>
    <m/>
    <m/>
    <m/>
    <m/>
    <m/>
    <m/>
    <m/>
    <m/>
    <m/>
    <m/>
    <m/>
    <n v="0"/>
  </r>
  <r>
    <s v="Vicepresidencia de Desarrollo"/>
    <s v="Vicepresidencia de Desarrollo"/>
    <x v="22"/>
    <s v="SSEE"/>
    <n v="0"/>
    <n v="0"/>
    <n v="0"/>
    <n v="0"/>
    <m/>
    <m/>
    <m/>
    <m/>
    <m/>
    <m/>
    <m/>
    <m/>
    <m/>
    <m/>
    <m/>
    <n v="0"/>
  </r>
  <r>
    <s v="Vicepresidencia de Desarrollo"/>
    <s v="Gerencia de Servicios y Soporte a Proyectos"/>
    <x v="22"/>
    <s v="SSEE"/>
    <n v="0"/>
    <n v="0"/>
    <n v="0"/>
    <n v="0"/>
    <m/>
    <m/>
    <m/>
    <m/>
    <m/>
    <m/>
    <m/>
    <m/>
    <m/>
    <m/>
    <m/>
    <n v="0"/>
  </r>
  <r>
    <s v="Vicepresidencia de Excelencia Operacional"/>
    <s v="Vicepresidencia de Excelencia Operacional"/>
    <x v="22"/>
    <s v="SSEE"/>
    <n v="0"/>
    <n v="0"/>
    <n v="0"/>
    <n v="0"/>
    <m/>
    <m/>
    <m/>
    <m/>
    <m/>
    <m/>
    <m/>
    <m/>
    <m/>
    <m/>
    <m/>
    <n v="0"/>
  </r>
  <r>
    <s v="Vicepresidencia de Excelencia Operacional"/>
    <s v="Gerencia de Excelencia Operacional 2"/>
    <x v="22"/>
    <s v="SSEE"/>
    <n v="0"/>
    <n v="0"/>
    <n v="0"/>
    <n v="0"/>
    <m/>
    <m/>
    <m/>
    <m/>
    <m/>
    <m/>
    <m/>
    <m/>
    <m/>
    <m/>
    <m/>
    <n v="0"/>
  </r>
  <r>
    <s v="Vicepresidencia de Excelencia Operacional"/>
    <s v="Gerencia de Excelencia Operacional 3"/>
    <x v="22"/>
    <s v="SSEE"/>
    <n v="0"/>
    <n v="0"/>
    <n v="0"/>
    <n v="0"/>
    <m/>
    <m/>
    <m/>
    <m/>
    <m/>
    <m/>
    <m/>
    <m/>
    <m/>
    <m/>
    <m/>
    <n v="0"/>
  </r>
  <r>
    <s v="Vicepresidencia de Excelencia Operacional"/>
    <s v="Gerencia de Excelencia Operacional 1"/>
    <x v="22"/>
    <s v="SSEE"/>
    <n v="0"/>
    <n v="0"/>
    <n v="0"/>
    <n v="0"/>
    <m/>
    <m/>
    <m/>
    <m/>
    <m/>
    <m/>
    <m/>
    <m/>
    <m/>
    <m/>
    <m/>
    <n v="0"/>
  </r>
  <r>
    <s v="Global Business Services &amp; Technology"/>
    <s v="Technology"/>
    <x v="22"/>
    <s v="SSEE"/>
    <n v="3132"/>
    <n v="3132"/>
    <n v="15"/>
    <n v="15"/>
    <m/>
    <m/>
    <m/>
    <m/>
    <m/>
    <m/>
    <m/>
    <m/>
    <m/>
    <m/>
    <m/>
    <n v="0"/>
  </r>
  <r>
    <s v="Global Business Services &amp; Technology"/>
    <s v="Global Business Services"/>
    <x v="22"/>
    <s v="SSEE"/>
    <n v="1080"/>
    <n v="1080"/>
    <n v="5"/>
    <n v="5"/>
    <m/>
    <m/>
    <m/>
    <m/>
    <m/>
    <m/>
    <m/>
    <m/>
    <m/>
    <m/>
    <m/>
    <n v="0"/>
  </r>
  <r>
    <s v="Group Explorations Management"/>
    <s v="Group Explorations Management"/>
    <x v="22"/>
    <s v="SSEE"/>
    <n v="0"/>
    <n v="0"/>
    <n v="0"/>
    <n v="0"/>
    <m/>
    <m/>
    <m/>
    <m/>
    <m/>
    <m/>
    <m/>
    <m/>
    <m/>
    <m/>
    <m/>
    <n v="0"/>
  </r>
  <r>
    <s v="Gerencia de Logística y Servicios de Sitio"/>
    <s v="Gerencia de Logística y Servicios de Sitio"/>
    <x v="22"/>
    <s v="SSEE"/>
    <n v="395246"/>
    <n v="177460"/>
    <n v="1909"/>
    <n v="1401"/>
    <m/>
    <m/>
    <m/>
    <m/>
    <m/>
    <n v="1"/>
    <m/>
    <m/>
    <m/>
    <m/>
    <m/>
    <n v="0"/>
  </r>
  <r>
    <s v="Vicepresidencia de Relaciones Comunitarias"/>
    <s v="Vicepresidencia de Relaciones Comunitarias"/>
    <x v="22"/>
    <s v="SSEE"/>
    <n v="0"/>
    <n v="0"/>
    <n v="0"/>
    <n v="0"/>
    <m/>
    <m/>
    <m/>
    <m/>
    <m/>
    <m/>
    <m/>
    <m/>
    <m/>
    <m/>
    <m/>
    <n v="0"/>
  </r>
  <r>
    <s v="Vicepresidencia de Relaciones Comunitarias"/>
    <s v="Gerencia de Relaciones Comunitarias Site"/>
    <x v="22"/>
    <s v="SSEE"/>
    <n v="0"/>
    <n v="0"/>
    <n v="0"/>
    <n v="0"/>
    <m/>
    <m/>
    <m/>
    <m/>
    <m/>
    <m/>
    <m/>
    <m/>
    <m/>
    <m/>
    <m/>
    <n v="0"/>
  </r>
  <r>
    <s v="Vicepresidencia de Relaciones Comunitarias"/>
    <s v="Gerencia de Relaciones Comunitarias Zona Sur"/>
    <x v="22"/>
    <s v="SSEE"/>
    <n v="0"/>
    <n v="0"/>
    <n v="0"/>
    <n v="0"/>
    <m/>
    <m/>
    <m/>
    <m/>
    <m/>
    <m/>
    <m/>
    <m/>
    <m/>
    <m/>
    <m/>
    <n v="0"/>
  </r>
  <r>
    <s v="Vicepresidencia de Relaciones Comunitarias"/>
    <s v="Gerencia de Estudios Sociales"/>
    <x v="22"/>
    <s v="SSEE"/>
    <n v="0"/>
    <n v="0"/>
    <n v="0"/>
    <n v="0"/>
    <m/>
    <m/>
    <m/>
    <m/>
    <m/>
    <m/>
    <m/>
    <m/>
    <m/>
    <m/>
    <m/>
    <n v="0"/>
  </r>
  <r>
    <s v="Gerencia de Protección Interna"/>
    <s v="Gerencia de Protección Interna"/>
    <x v="22"/>
    <s v="SSEE"/>
    <n v="63624"/>
    <n v="63624"/>
    <n v="276"/>
    <n v="276"/>
    <m/>
    <m/>
    <m/>
    <m/>
    <m/>
    <m/>
    <m/>
    <m/>
    <m/>
    <m/>
    <m/>
    <n v="0"/>
  </r>
  <r>
    <s v="Gerencia General Operaciones Las Bambas"/>
    <s v="Gerencia General Operaciones Las Bambas"/>
    <x v="22"/>
    <s v="SSEE"/>
    <n v="0"/>
    <n v="0"/>
    <n v="0"/>
    <n v="0"/>
    <m/>
    <m/>
    <m/>
    <m/>
    <m/>
    <m/>
    <m/>
    <m/>
    <m/>
    <m/>
    <m/>
    <n v="0"/>
  </r>
  <r>
    <s v="Presidencia las Bambas"/>
    <s v="Presidencia las Bambas"/>
    <x v="23"/>
    <s v="Las Bambas"/>
    <n v="915"/>
    <n v="915"/>
    <n v="5"/>
    <n v="5"/>
    <m/>
    <m/>
    <m/>
    <m/>
    <m/>
    <m/>
    <m/>
    <m/>
    <m/>
    <m/>
    <m/>
    <n v="0"/>
  </r>
  <r>
    <s v="Vicepresidencia Comercial"/>
    <s v="Gerencia de Finanzas"/>
    <x v="23"/>
    <s v="Las Bambas"/>
    <n v="1668.25"/>
    <n v="1668.25"/>
    <n v="9"/>
    <n v="9"/>
    <m/>
    <m/>
    <m/>
    <m/>
    <m/>
    <m/>
    <m/>
    <m/>
    <m/>
    <m/>
    <m/>
    <n v="0"/>
  </r>
  <r>
    <s v="Vicepresidencia Comercial"/>
    <s v="Gerencia de Impuestos"/>
    <x v="23"/>
    <s v="Las Bambas"/>
    <n v="621"/>
    <n v="621"/>
    <n v="5"/>
    <n v="5"/>
    <m/>
    <m/>
    <m/>
    <m/>
    <m/>
    <m/>
    <m/>
    <m/>
    <m/>
    <m/>
    <m/>
    <n v="0"/>
  </r>
  <r>
    <s v="Vicepresidencia Comercial"/>
    <s v="Vicepresidencia Comercial"/>
    <x v="23"/>
    <s v="Las Bambas"/>
    <n v="366"/>
    <n v="366"/>
    <n v="2"/>
    <n v="2"/>
    <m/>
    <m/>
    <m/>
    <m/>
    <m/>
    <m/>
    <m/>
    <m/>
    <m/>
    <m/>
    <m/>
    <n v="0"/>
  </r>
  <r>
    <s v="Vicepresidencia Comercial"/>
    <s v="Gerencia de Contraloría y Riesgos"/>
    <x v="23"/>
    <s v="Las Bambas"/>
    <n v="553.5"/>
    <n v="553.5"/>
    <n v="4"/>
    <n v="4"/>
    <m/>
    <m/>
    <m/>
    <m/>
    <m/>
    <m/>
    <m/>
    <m/>
    <m/>
    <m/>
    <m/>
    <n v="0"/>
  </r>
  <r>
    <s v="Vicepresidencia Comercial"/>
    <s v="Gerencia de Evaluacion de Negocios"/>
    <x v="23"/>
    <s v="Las Bambas"/>
    <n v="306"/>
    <n v="306"/>
    <n v="2"/>
    <n v="2"/>
    <m/>
    <m/>
    <m/>
    <m/>
    <m/>
    <m/>
    <m/>
    <m/>
    <m/>
    <m/>
    <m/>
    <n v="0"/>
  </r>
  <r>
    <s v="Vicepresidencia de Abastecimiento"/>
    <s v="Gerencia de Contrataciones"/>
    <x v="23"/>
    <s v="Las Bambas"/>
    <n v="1692"/>
    <n v="1692"/>
    <n v="12"/>
    <n v="12"/>
    <m/>
    <m/>
    <m/>
    <m/>
    <m/>
    <m/>
    <m/>
    <m/>
    <m/>
    <m/>
    <m/>
    <n v="0"/>
  </r>
  <r>
    <s v="Vicepresidencia de Abastecimiento"/>
    <s v="Gerencia de Procura - Proyectos"/>
    <x v="23"/>
    <s v="Las Bambas"/>
    <n v="0"/>
    <n v="0"/>
    <n v="1"/>
    <n v="1"/>
    <m/>
    <m/>
    <m/>
    <m/>
    <m/>
    <m/>
    <m/>
    <m/>
    <m/>
    <m/>
    <m/>
    <n v="0"/>
  </r>
  <r>
    <s v="Vicepresidencia de Abastecimiento"/>
    <s v="Vicepresidencia de Abastecimiento"/>
    <x v="23"/>
    <s v="Las Bambas"/>
    <n v="1116"/>
    <n v="1116"/>
    <n v="7"/>
    <n v="7"/>
    <m/>
    <m/>
    <m/>
    <m/>
    <m/>
    <m/>
    <m/>
    <m/>
    <m/>
    <m/>
    <m/>
    <n v="0"/>
  </r>
  <r>
    <s v="Vicepresidencia de Abastecimiento"/>
    <s v="Gerencia de Planeamiento, Inventario. y Almacenes"/>
    <x v="23"/>
    <s v="Las Bambas"/>
    <n v="4590.25"/>
    <n v="4590.25"/>
    <n v="27"/>
    <n v="27"/>
    <m/>
    <m/>
    <m/>
    <m/>
    <m/>
    <m/>
    <m/>
    <m/>
    <m/>
    <m/>
    <m/>
    <n v="0"/>
  </r>
  <r>
    <s v="Vicepresidencia de Asuntos Corporativos"/>
    <s v="Gerencia de Asuntos Publicos"/>
    <x v="23"/>
    <s v="Las Bambas"/>
    <n v="243"/>
    <n v="243"/>
    <n v="2"/>
    <n v="2"/>
    <m/>
    <m/>
    <m/>
    <m/>
    <m/>
    <m/>
    <m/>
    <m/>
    <m/>
    <m/>
    <m/>
    <n v="0"/>
  </r>
  <r>
    <s v="Vicepresidencia de Asuntos Corporativos"/>
    <s v="Gerencia de Asuntos Publicos Regionales"/>
    <x v="23"/>
    <s v="Las Bambas"/>
    <n v="978"/>
    <n v="978"/>
    <n v="6"/>
    <n v="6"/>
    <m/>
    <m/>
    <m/>
    <m/>
    <m/>
    <m/>
    <m/>
    <m/>
    <m/>
    <m/>
    <m/>
    <n v="0"/>
  </r>
  <r>
    <s v="Vicepresidencia de Asuntos Corporativos"/>
    <s v="Gerencia de Comunicaciones"/>
    <x v="23"/>
    <s v="Las Bambas"/>
    <n v="1984.5"/>
    <n v="1984.5"/>
    <n v="14"/>
    <n v="14"/>
    <m/>
    <m/>
    <m/>
    <m/>
    <m/>
    <m/>
    <m/>
    <m/>
    <m/>
    <m/>
    <m/>
    <n v="0"/>
  </r>
  <r>
    <s v="Vicepresidencia de Asuntos Corporativos"/>
    <s v="Vicepresidencia de Asuntos Corporativos"/>
    <x v="23"/>
    <s v="Las Bambas"/>
    <n v="711"/>
    <n v="711"/>
    <n v="4"/>
    <n v="4"/>
    <m/>
    <m/>
    <m/>
    <m/>
    <m/>
    <m/>
    <m/>
    <m/>
    <m/>
    <m/>
    <m/>
    <n v="0"/>
  </r>
  <r>
    <s v="Vicepresidencia de Operaciones"/>
    <s v="Gerencia de Planta Concentradora"/>
    <x v="23"/>
    <s v="Las Bambas"/>
    <n v="36734.5"/>
    <n v="36734.5"/>
    <n v="230"/>
    <n v="230"/>
    <m/>
    <m/>
    <m/>
    <m/>
    <m/>
    <n v="3"/>
    <m/>
    <m/>
    <m/>
    <m/>
    <m/>
    <n v="0"/>
  </r>
  <r>
    <s v="Vicepresidencia de Operaciones"/>
    <s v="Gerencia de Servicios Técnicos"/>
    <x v="23"/>
    <s v="Las Bambas"/>
    <n v="14979.25"/>
    <n v="14979.25"/>
    <n v="86"/>
    <n v="86"/>
    <m/>
    <m/>
    <m/>
    <m/>
    <m/>
    <m/>
    <m/>
    <m/>
    <m/>
    <m/>
    <m/>
    <n v="0"/>
  </r>
  <r>
    <s v="Vicepresidencia de Operaciones"/>
    <s v="Vicepresidencia de Operaciones"/>
    <x v="23"/>
    <s v="Las Bambas"/>
    <n v="388.5"/>
    <n v="388.5"/>
    <n v="2"/>
    <n v="2"/>
    <m/>
    <m/>
    <m/>
    <m/>
    <m/>
    <m/>
    <m/>
    <m/>
    <m/>
    <m/>
    <m/>
    <n v="0"/>
  </r>
  <r>
    <s v="Vicepresidencia de Operaciones"/>
    <s v="Gerencia de Mantenimiento"/>
    <x v="23"/>
    <s v="Las Bambas"/>
    <n v="63792.75"/>
    <n v="63792.75"/>
    <n v="386"/>
    <n v="386"/>
    <m/>
    <m/>
    <m/>
    <m/>
    <m/>
    <m/>
    <m/>
    <m/>
    <m/>
    <m/>
    <m/>
    <n v="0"/>
  </r>
  <r>
    <s v="Vicepresidencia de Operaciones"/>
    <s v="Gerencia de Operaciones Mina"/>
    <x v="23"/>
    <s v="Las Bambas"/>
    <n v="151182.75"/>
    <n v="151182.75"/>
    <n v="865"/>
    <n v="865"/>
    <m/>
    <n v="1"/>
    <m/>
    <m/>
    <n v="1"/>
    <n v="6"/>
    <m/>
    <m/>
    <n v="12"/>
    <m/>
    <m/>
    <n v="1"/>
  </r>
  <r>
    <s v="Vicepresidencia de Proyectos"/>
    <s v="Vicepresidencia de Proyectos"/>
    <x v="23"/>
    <s v="Las Bambas"/>
    <n v="357"/>
    <n v="357"/>
    <n v="2"/>
    <n v="2"/>
    <m/>
    <m/>
    <m/>
    <m/>
    <m/>
    <m/>
    <m/>
    <m/>
    <m/>
    <m/>
    <m/>
    <n v="0"/>
  </r>
  <r>
    <s v="Vicepresidencia de Proyectos"/>
    <s v="Gerencia de Proyecto - 3er Molino Bolas"/>
    <x v="23"/>
    <s v="Las Bambas"/>
    <n v="643.5"/>
    <n v="643.5"/>
    <n v="4"/>
    <n v="4"/>
    <m/>
    <m/>
    <m/>
    <m/>
    <m/>
    <m/>
    <m/>
    <m/>
    <m/>
    <m/>
    <m/>
    <n v="0"/>
  </r>
  <r>
    <s v="Vicepresidencia de Proyectos"/>
    <s v="Gerencia de Proyectos TSF"/>
    <x v="23"/>
    <s v="Las Bambas"/>
    <n v="1039.5"/>
    <n v="1039.5"/>
    <n v="5"/>
    <n v="5"/>
    <m/>
    <m/>
    <m/>
    <m/>
    <m/>
    <m/>
    <m/>
    <m/>
    <m/>
    <m/>
    <m/>
    <n v="0"/>
  </r>
  <r>
    <s v="Vicepresidencia de Proyectos"/>
    <s v="Gerencias de Construccion de Proyectos"/>
    <x v="23"/>
    <s v="Las Bambas"/>
    <n v="1743"/>
    <n v="1743"/>
    <n v="11"/>
    <n v="11"/>
    <m/>
    <m/>
    <m/>
    <m/>
    <m/>
    <m/>
    <m/>
    <m/>
    <m/>
    <m/>
    <m/>
    <n v="0"/>
  </r>
  <r>
    <s v="Vicepresidencia de Proyectos"/>
    <s v="Gerencia de Proyecto de Minas y Otros"/>
    <x v="23"/>
    <s v="Las Bambas"/>
    <n v="556.5"/>
    <n v="556.5"/>
    <n v="3"/>
    <n v="3"/>
    <m/>
    <m/>
    <m/>
    <m/>
    <m/>
    <m/>
    <m/>
    <m/>
    <m/>
    <m/>
    <m/>
    <n v="0"/>
  </r>
  <r>
    <s v="Vicepresidencia de Proyectos"/>
    <s v="Gerencia de Implementación de Proyectos"/>
    <x v="23"/>
    <s v="Las Bambas"/>
    <n v="1281"/>
    <n v="1281"/>
    <n v="6"/>
    <n v="6"/>
    <m/>
    <m/>
    <m/>
    <m/>
    <m/>
    <m/>
    <m/>
    <m/>
    <m/>
    <m/>
    <m/>
    <n v="0"/>
  </r>
  <r>
    <s v="Vicepresidencia de Recursos Humanos"/>
    <s v="Gerencia de Recursos Humanos"/>
    <x v="23"/>
    <s v="Las Bambas"/>
    <n v="1713"/>
    <n v="1713"/>
    <n v="12"/>
    <n v="12"/>
    <m/>
    <m/>
    <m/>
    <m/>
    <m/>
    <m/>
    <m/>
    <m/>
    <m/>
    <m/>
    <m/>
    <n v="0"/>
  </r>
  <r>
    <s v="Vicepresidencia de Recursos Humanos"/>
    <s v="Vicepresidencia de Recursos Humanos"/>
    <x v="23"/>
    <s v="Las Bambas"/>
    <n v="603"/>
    <n v="603"/>
    <n v="5"/>
    <n v="5"/>
    <m/>
    <m/>
    <m/>
    <m/>
    <m/>
    <m/>
    <m/>
    <m/>
    <m/>
    <m/>
    <m/>
    <n v="0"/>
  </r>
  <r>
    <s v="Vicepresidencia de Recursos Humanos"/>
    <s v="Gerencia de Desarrollo y Capacitación"/>
    <x v="23"/>
    <s v="Las Bambas"/>
    <n v="1222.5"/>
    <n v="1222.5"/>
    <n v="10"/>
    <n v="10"/>
    <m/>
    <m/>
    <m/>
    <m/>
    <m/>
    <m/>
    <m/>
    <m/>
    <m/>
    <m/>
    <m/>
    <n v="0"/>
  </r>
  <r>
    <s v="Vicepresidencia de SHE"/>
    <s v="Gerencia de Medio Ambiente"/>
    <x v="23"/>
    <s v="Las Bambas"/>
    <n v="4428.5"/>
    <n v="4428.5"/>
    <n v="26"/>
    <n v="26"/>
    <m/>
    <m/>
    <m/>
    <m/>
    <m/>
    <m/>
    <m/>
    <m/>
    <m/>
    <m/>
    <m/>
    <n v="0"/>
  </r>
  <r>
    <s v="Vicepresidencia de SHE"/>
    <s v="Gerencia de Seguridad y Salud"/>
    <x v="23"/>
    <s v="Las Bambas"/>
    <n v="5103"/>
    <n v="5103"/>
    <n v="31"/>
    <n v="31"/>
    <m/>
    <m/>
    <m/>
    <m/>
    <m/>
    <m/>
    <m/>
    <m/>
    <m/>
    <m/>
    <m/>
    <n v="0"/>
  </r>
  <r>
    <s v="Vicepresidencia de SHE"/>
    <s v="Vicepresidencia de SHE"/>
    <x v="23"/>
    <s v="Las Bambas"/>
    <n v="310.5"/>
    <n v="310.5"/>
    <n v="2"/>
    <n v="2"/>
    <m/>
    <m/>
    <m/>
    <m/>
    <m/>
    <m/>
    <m/>
    <m/>
    <m/>
    <m/>
    <m/>
    <n v="0"/>
  </r>
  <r>
    <s v="Vicepresidencia de Asuntos Legales"/>
    <s v="Gerencia de Adquisición de Tierras y Reasentamiento"/>
    <x v="23"/>
    <s v="Las Bambas"/>
    <n v="966"/>
    <n v="966"/>
    <n v="7"/>
    <n v="7"/>
    <m/>
    <m/>
    <m/>
    <m/>
    <m/>
    <m/>
    <m/>
    <m/>
    <m/>
    <m/>
    <m/>
    <n v="0"/>
  </r>
  <r>
    <s v="Vicepresidencia de Asuntos Legales"/>
    <s v="Gerencia de Asuntos Legales Mineros"/>
    <x v="23"/>
    <s v="Las Bambas"/>
    <n v="816"/>
    <n v="816"/>
    <n v="5"/>
    <n v="5"/>
    <m/>
    <m/>
    <m/>
    <m/>
    <m/>
    <m/>
    <m/>
    <m/>
    <m/>
    <m/>
    <m/>
    <n v="0"/>
  </r>
  <r>
    <s v="Vicepresidencia de Asuntos Legales"/>
    <s v="Vicepresidencia de Asuntos Legales"/>
    <x v="23"/>
    <s v="Las Bambas"/>
    <n v="819"/>
    <n v="819"/>
    <n v="5"/>
    <n v="5"/>
    <m/>
    <m/>
    <m/>
    <m/>
    <m/>
    <m/>
    <m/>
    <m/>
    <m/>
    <m/>
    <m/>
    <n v="0"/>
  </r>
  <r>
    <s v="Vicepresidencia de Desarrollo"/>
    <s v="Gerencia de Challcobamba"/>
    <x v="23"/>
    <s v="Las Bambas"/>
    <n v="685.5"/>
    <n v="685.5"/>
    <n v="6"/>
    <n v="6"/>
    <m/>
    <m/>
    <m/>
    <m/>
    <m/>
    <m/>
    <m/>
    <m/>
    <m/>
    <m/>
    <m/>
    <n v="0"/>
  </r>
  <r>
    <s v="Vicepresidencia de Desarrollo"/>
    <s v="Gerencia de Desarrollo de Recursos"/>
    <x v="23"/>
    <s v="Las Bambas"/>
    <n v="6464.75"/>
    <n v="6464.75"/>
    <n v="36"/>
    <n v="36"/>
    <m/>
    <m/>
    <m/>
    <m/>
    <m/>
    <n v="1"/>
    <m/>
    <m/>
    <m/>
    <m/>
    <m/>
    <n v="0"/>
  </r>
  <r>
    <s v="Vicepresidencia de Desarrollo"/>
    <s v="Gerencia de Estudios"/>
    <x v="23"/>
    <s v="Las Bambas"/>
    <n v="1534.5"/>
    <n v="1534.5"/>
    <n v="10"/>
    <n v="10"/>
    <m/>
    <m/>
    <m/>
    <m/>
    <m/>
    <m/>
    <m/>
    <m/>
    <m/>
    <m/>
    <m/>
    <n v="0"/>
  </r>
  <r>
    <s v="Vicepresidencia de Desarrollo"/>
    <s v="Gerencia de Ingenieria"/>
    <x v="23"/>
    <s v="Las Bambas"/>
    <n v="1612.5"/>
    <n v="1612.5"/>
    <n v="11"/>
    <n v="11"/>
    <m/>
    <m/>
    <m/>
    <m/>
    <m/>
    <m/>
    <m/>
    <m/>
    <m/>
    <m/>
    <m/>
    <n v="0"/>
  </r>
  <r>
    <s v="Vicepresidencia de Desarrollo"/>
    <s v="Gerencia de Permisos Ambientales"/>
    <x v="23"/>
    <s v="Las Bambas"/>
    <n v="1356"/>
    <n v="1356"/>
    <n v="7"/>
    <n v="7"/>
    <m/>
    <m/>
    <m/>
    <m/>
    <m/>
    <m/>
    <m/>
    <m/>
    <m/>
    <m/>
    <m/>
    <n v="0"/>
  </r>
  <r>
    <s v="Vicepresidencia de Desarrollo"/>
    <s v="Gerencia de Servicios a Proyectos"/>
    <x v="23"/>
    <s v="Las Bambas"/>
    <n v="198"/>
    <n v="198"/>
    <n v="1"/>
    <n v="1"/>
    <m/>
    <m/>
    <m/>
    <m/>
    <m/>
    <m/>
    <m/>
    <m/>
    <m/>
    <m/>
    <m/>
    <n v="0"/>
  </r>
  <r>
    <s v="Vicepresidencia de Desarrollo"/>
    <s v="Gerencia Regional de Servicios Técnicos"/>
    <x v="23"/>
    <s v="Las Bambas"/>
    <n v="1890"/>
    <n v="1890"/>
    <n v="13"/>
    <n v="13"/>
    <m/>
    <m/>
    <m/>
    <m/>
    <m/>
    <m/>
    <m/>
    <m/>
    <m/>
    <m/>
    <m/>
    <n v="0"/>
  </r>
  <r>
    <s v="Vicepresidencia de Desarrollo"/>
    <s v="Vicepresidencia de Desarrollo"/>
    <x v="23"/>
    <s v="Las Bambas"/>
    <n v="279"/>
    <n v="279"/>
    <n v="2"/>
    <n v="2"/>
    <m/>
    <m/>
    <m/>
    <m/>
    <m/>
    <m/>
    <m/>
    <m/>
    <m/>
    <m/>
    <m/>
    <n v="0"/>
  </r>
  <r>
    <s v="Vicepresidencia de Desarrollo"/>
    <s v="Gerencia de Servicios y Soporte a Proyectos"/>
    <x v="23"/>
    <s v="Las Bambas"/>
    <n v="3274.5"/>
    <n v="3274.5"/>
    <n v="20"/>
    <n v="20"/>
    <m/>
    <m/>
    <m/>
    <m/>
    <m/>
    <m/>
    <m/>
    <m/>
    <m/>
    <m/>
    <m/>
    <n v="0"/>
  </r>
  <r>
    <s v="Vicepresidencia de Excelencia Operacional"/>
    <s v="Vicepresidencia de Excelencia Operacional"/>
    <x v="23"/>
    <s v="Las Bambas"/>
    <n v="336"/>
    <n v="336"/>
    <n v="3"/>
    <n v="3"/>
    <m/>
    <m/>
    <m/>
    <m/>
    <m/>
    <m/>
    <m/>
    <m/>
    <m/>
    <m/>
    <m/>
    <n v="0"/>
  </r>
  <r>
    <s v="Vicepresidencia de Excelencia Operacional"/>
    <s v="Gerencia de Excelencia Operacional 2"/>
    <x v="23"/>
    <s v="Las Bambas"/>
    <n v="777"/>
    <n v="777"/>
    <n v="7"/>
    <n v="7"/>
    <m/>
    <m/>
    <m/>
    <m/>
    <m/>
    <m/>
    <m/>
    <m/>
    <m/>
    <m/>
    <m/>
    <n v="0"/>
  </r>
  <r>
    <s v="Vicepresidencia de Excelencia Operacional"/>
    <s v="Gerencia de Excelencia Operacional 3"/>
    <x v="23"/>
    <s v="Las Bambas"/>
    <n v="198"/>
    <n v="198"/>
    <n v="1"/>
    <n v="1"/>
    <m/>
    <m/>
    <m/>
    <m/>
    <m/>
    <m/>
    <m/>
    <m/>
    <m/>
    <m/>
    <m/>
    <n v="0"/>
  </r>
  <r>
    <s v="Vicepresidencia de Excelencia Operacional"/>
    <s v="Gerencia de Excelencia Operacional 1"/>
    <x v="23"/>
    <s v="Las Bambas"/>
    <n v="1110"/>
    <n v="1110"/>
    <n v="6"/>
    <n v="6"/>
    <m/>
    <m/>
    <m/>
    <m/>
    <m/>
    <m/>
    <m/>
    <m/>
    <m/>
    <m/>
    <m/>
    <n v="0"/>
  </r>
  <r>
    <s v="Global Business Services &amp; Technology"/>
    <s v="Technology"/>
    <x v="23"/>
    <s v="Las Bambas"/>
    <n v="3580.5"/>
    <n v="3580.5"/>
    <n v="19"/>
    <n v="19"/>
    <m/>
    <m/>
    <m/>
    <m/>
    <m/>
    <n v="1"/>
    <m/>
    <m/>
    <m/>
    <m/>
    <m/>
    <n v="0"/>
  </r>
  <r>
    <s v="Global Business Services &amp; Technology"/>
    <s v="Global Business Services"/>
    <x v="23"/>
    <s v="Las Bambas"/>
    <n v="4095"/>
    <n v="4095"/>
    <n v="22"/>
    <n v="22"/>
    <m/>
    <m/>
    <m/>
    <m/>
    <m/>
    <m/>
    <m/>
    <m/>
    <m/>
    <m/>
    <m/>
    <n v="0"/>
  </r>
  <r>
    <s v="Group Explorations Management"/>
    <s v="Group Explorations Management"/>
    <x v="23"/>
    <s v="Las Bambas"/>
    <n v="441"/>
    <n v="441"/>
    <n v="3"/>
    <n v="3"/>
    <m/>
    <m/>
    <m/>
    <m/>
    <m/>
    <m/>
    <m/>
    <m/>
    <m/>
    <m/>
    <m/>
    <n v="0"/>
  </r>
  <r>
    <s v="Gerencia de Logística y Servicios de Sitio"/>
    <s v="Gerencia de Logística y Servicios de Sitio"/>
    <x v="23"/>
    <s v="Las Bambas"/>
    <n v="13675.25"/>
    <n v="13675.25"/>
    <n v="79"/>
    <n v="79"/>
    <m/>
    <m/>
    <m/>
    <m/>
    <m/>
    <n v="1"/>
    <m/>
    <m/>
    <m/>
    <m/>
    <m/>
    <n v="0"/>
  </r>
  <r>
    <s v="Vicepresidencia de Relaciones Comunitarias"/>
    <s v="Vicepresidencia de Relaciones Comunitarias"/>
    <x v="23"/>
    <s v="Las Bambas"/>
    <n v="3927"/>
    <n v="3927"/>
    <n v="22"/>
    <n v="22"/>
    <m/>
    <m/>
    <m/>
    <m/>
    <m/>
    <m/>
    <m/>
    <m/>
    <m/>
    <m/>
    <m/>
    <n v="0"/>
  </r>
  <r>
    <s v="Vicepresidencia de Relaciones Comunitarias"/>
    <s v="Gerencia de Relaciones Comunitarias Site"/>
    <x v="23"/>
    <s v="Las Bambas"/>
    <n v="6245.25"/>
    <n v="6245.25"/>
    <n v="42"/>
    <n v="42"/>
    <m/>
    <m/>
    <m/>
    <m/>
    <m/>
    <m/>
    <m/>
    <m/>
    <m/>
    <m/>
    <m/>
    <n v="0"/>
  </r>
  <r>
    <s v="Vicepresidencia de Relaciones Comunitarias"/>
    <s v="Gerencia de Relaciones Comunitarias Zona Sur"/>
    <x v="23"/>
    <s v="Las Bambas"/>
    <n v="4588.5"/>
    <n v="4588.5"/>
    <n v="27"/>
    <n v="27"/>
    <m/>
    <m/>
    <m/>
    <m/>
    <m/>
    <m/>
    <m/>
    <m/>
    <m/>
    <m/>
    <m/>
    <n v="0"/>
  </r>
  <r>
    <s v="Vicepresidencia de Relaciones Comunitarias"/>
    <s v="Gerencia de Estudios Sociales"/>
    <x v="23"/>
    <s v="Las Bambas"/>
    <n v="0"/>
    <n v="0"/>
    <n v="1"/>
    <n v="1"/>
    <m/>
    <m/>
    <m/>
    <m/>
    <m/>
    <m/>
    <m/>
    <m/>
    <m/>
    <m/>
    <m/>
    <n v="0"/>
  </r>
  <r>
    <s v="Vicepresidencia de Relaciones Comunitarias"/>
    <s v="Gerencia de Desarrollo Social"/>
    <x v="23"/>
    <s v="Las Bambas"/>
    <n v="556.5"/>
    <n v="556.5"/>
    <n v="3"/>
    <n v="3"/>
    <m/>
    <m/>
    <m/>
    <m/>
    <m/>
    <m/>
    <m/>
    <m/>
    <m/>
    <m/>
    <m/>
    <n v="0"/>
  </r>
  <r>
    <s v="Gerencia de Protección Interna"/>
    <s v="Gerencia de Protección Interna"/>
    <x v="23"/>
    <s v="Las Bambas"/>
    <n v="1140.5"/>
    <n v="1140.5"/>
    <n v="7"/>
    <n v="7"/>
    <m/>
    <m/>
    <m/>
    <m/>
    <m/>
    <m/>
    <m/>
    <m/>
    <m/>
    <m/>
    <m/>
    <n v="0"/>
  </r>
  <r>
    <s v="Gerencia General Operaciones Las Bambas"/>
    <s v="Gerencia General Operaciones Las Bambas"/>
    <x v="23"/>
    <s v="Las Bambas"/>
    <n v="495"/>
    <n v="495"/>
    <n v="3"/>
    <n v="3"/>
    <m/>
    <m/>
    <m/>
    <m/>
    <m/>
    <m/>
    <m/>
    <m/>
    <m/>
    <m/>
    <m/>
    <n v="0"/>
  </r>
  <r>
    <s v="Gerencia Senior de Excelencia Operacional y Estrategia"/>
    <s v="Gerencia Senior de Excelencia Operacional y Estrategia"/>
    <x v="23"/>
    <s v="Las Bambas"/>
    <n v="153"/>
    <n v="153"/>
    <n v="1"/>
    <n v="1"/>
    <m/>
    <m/>
    <m/>
    <m/>
    <m/>
    <m/>
    <m/>
    <m/>
    <m/>
    <m/>
    <m/>
    <n v="0"/>
  </r>
  <r>
    <s v="Presidencia las Bambas"/>
    <s v="Presidencia las Bambas"/>
    <x v="23"/>
    <s v="SSEE"/>
    <n v="0"/>
    <n v="0"/>
    <n v="0"/>
    <n v="0"/>
    <m/>
    <m/>
    <m/>
    <m/>
    <m/>
    <m/>
    <m/>
    <m/>
    <m/>
    <m/>
    <m/>
    <n v="0"/>
  </r>
  <r>
    <s v="Vicepresidencia Comercial"/>
    <s v="Gerencia de Finanzas"/>
    <x v="23"/>
    <s v="SSEE"/>
    <n v="0"/>
    <n v="0"/>
    <n v="0"/>
    <n v="0"/>
    <m/>
    <m/>
    <m/>
    <m/>
    <m/>
    <m/>
    <m/>
    <m/>
    <m/>
    <m/>
    <m/>
    <n v="0"/>
  </r>
  <r>
    <s v="Vicepresidencia Comercial"/>
    <s v="Gerencia de Impuestos"/>
    <x v="23"/>
    <s v="SSEE"/>
    <n v="0"/>
    <n v="0"/>
    <n v="0"/>
    <n v="0"/>
    <m/>
    <m/>
    <m/>
    <m/>
    <m/>
    <m/>
    <m/>
    <m/>
    <m/>
    <m/>
    <m/>
    <n v="0"/>
  </r>
  <r>
    <s v="Vicepresidencia Comercial"/>
    <s v="Vicepresidencia Comercial"/>
    <x v="23"/>
    <s v="SSEE"/>
    <n v="0"/>
    <n v="0"/>
    <n v="0"/>
    <n v="0"/>
    <m/>
    <m/>
    <m/>
    <m/>
    <m/>
    <m/>
    <m/>
    <m/>
    <m/>
    <m/>
    <m/>
    <n v="0"/>
  </r>
  <r>
    <s v="Vicepresidencia Comercial"/>
    <s v="Gerencia de Contraloría y Riesgos"/>
    <x v="23"/>
    <s v="SSEE"/>
    <n v="0"/>
    <n v="0"/>
    <n v="0"/>
    <n v="0"/>
    <m/>
    <m/>
    <m/>
    <m/>
    <m/>
    <m/>
    <m/>
    <m/>
    <m/>
    <m/>
    <m/>
    <n v="0"/>
  </r>
  <r>
    <s v="Vicepresidencia Comercial"/>
    <s v="Gerencia de Evaluacion de Negocios"/>
    <x v="23"/>
    <s v="SSEE"/>
    <n v="0"/>
    <n v="0"/>
    <n v="0"/>
    <n v="0"/>
    <m/>
    <m/>
    <m/>
    <m/>
    <m/>
    <m/>
    <m/>
    <m/>
    <m/>
    <m/>
    <m/>
    <n v="0"/>
  </r>
  <r>
    <s v="Vicepresidencia de Abastecimiento"/>
    <s v="Gerencia de Contrataciones"/>
    <x v="23"/>
    <s v="SSEE"/>
    <n v="0"/>
    <n v="0"/>
    <n v="0"/>
    <n v="0"/>
    <m/>
    <m/>
    <m/>
    <m/>
    <m/>
    <m/>
    <m/>
    <m/>
    <m/>
    <m/>
    <m/>
    <n v="0"/>
  </r>
  <r>
    <s v="Vicepresidencia de Abastecimiento"/>
    <s v="Gerencia de Procura - Proyectos"/>
    <x v="23"/>
    <s v="SSEE"/>
    <n v="0"/>
    <n v="0"/>
    <n v="0"/>
    <n v="0"/>
    <m/>
    <m/>
    <m/>
    <m/>
    <m/>
    <m/>
    <m/>
    <m/>
    <m/>
    <m/>
    <m/>
    <n v="0"/>
  </r>
  <r>
    <s v="Vicepresidencia de Abastecimiento"/>
    <s v="Vicepresidencia de Abastecimiento"/>
    <x v="23"/>
    <s v="SSEE"/>
    <n v="0"/>
    <n v="0"/>
    <n v="0"/>
    <n v="0"/>
    <m/>
    <m/>
    <m/>
    <m/>
    <m/>
    <m/>
    <m/>
    <m/>
    <m/>
    <m/>
    <m/>
    <n v="0"/>
  </r>
  <r>
    <s v="Vicepresidencia de Abastecimiento"/>
    <s v="Gerencia de Planeamiento, Inventario. y Almacenes"/>
    <x v="23"/>
    <s v="SSEE"/>
    <n v="88556"/>
    <n v="15243.599999999999"/>
    <n v="379"/>
    <n v="427"/>
    <m/>
    <m/>
    <m/>
    <m/>
    <m/>
    <n v="1"/>
    <m/>
    <m/>
    <m/>
    <m/>
    <m/>
    <n v="0"/>
  </r>
  <r>
    <s v="Vicepresidencia de Asuntos Corporativos"/>
    <s v="Gerencia de Asuntos Publicos"/>
    <x v="23"/>
    <s v="SSEE"/>
    <n v="0"/>
    <n v="0"/>
    <n v="0"/>
    <n v="0"/>
    <m/>
    <m/>
    <m/>
    <m/>
    <m/>
    <m/>
    <m/>
    <m/>
    <m/>
    <m/>
    <m/>
    <n v="0"/>
  </r>
  <r>
    <s v="Vicepresidencia de Asuntos Corporativos"/>
    <s v="Gerencia de Asuntos Publicos Regionales"/>
    <x v="23"/>
    <s v="SSEE"/>
    <n v="0"/>
    <n v="0"/>
    <n v="0"/>
    <n v="0"/>
    <m/>
    <m/>
    <m/>
    <m/>
    <m/>
    <m/>
    <m/>
    <m/>
    <m/>
    <m/>
    <m/>
    <n v="0"/>
  </r>
  <r>
    <s v="Vicepresidencia de Asuntos Corporativos"/>
    <s v="Gerencia de Comunicaciones"/>
    <x v="23"/>
    <s v="SSEE"/>
    <n v="0"/>
    <n v="0"/>
    <n v="0"/>
    <n v="0"/>
    <m/>
    <m/>
    <m/>
    <m/>
    <m/>
    <m/>
    <m/>
    <m/>
    <m/>
    <m/>
    <m/>
    <n v="0"/>
  </r>
  <r>
    <s v="Vicepresidencia de Asuntos Corporativos"/>
    <s v="Vicepresidencia de Asuntos Corporativos"/>
    <x v="23"/>
    <s v="SSEE"/>
    <n v="0"/>
    <n v="0"/>
    <n v="0"/>
    <n v="0"/>
    <m/>
    <m/>
    <m/>
    <m/>
    <m/>
    <m/>
    <m/>
    <m/>
    <m/>
    <m/>
    <m/>
    <n v="0"/>
  </r>
  <r>
    <s v="Vicepresidencia de Operaciones"/>
    <s v="Gerencia de Planta Concentradora"/>
    <x v="23"/>
    <s v="SSEE"/>
    <n v="7535"/>
    <n v="7535"/>
    <n v="42"/>
    <n v="42"/>
    <m/>
    <m/>
    <m/>
    <m/>
    <m/>
    <m/>
    <m/>
    <m/>
    <m/>
    <m/>
    <m/>
    <n v="0"/>
  </r>
  <r>
    <s v="Vicepresidencia de Operaciones"/>
    <s v="Gerencia de Servicios Técnicos"/>
    <x v="23"/>
    <s v="SSEE"/>
    <n v="12348"/>
    <n v="12348"/>
    <n v="69"/>
    <n v="69"/>
    <m/>
    <m/>
    <m/>
    <m/>
    <m/>
    <m/>
    <m/>
    <m/>
    <m/>
    <m/>
    <m/>
    <n v="0"/>
  </r>
  <r>
    <s v="Vicepresidencia de Operaciones"/>
    <s v="Vicepresidencia de Operaciones"/>
    <x v="23"/>
    <s v="SSEE"/>
    <n v="0"/>
    <n v="0"/>
    <n v="0"/>
    <n v="0"/>
    <m/>
    <m/>
    <m/>
    <m/>
    <m/>
    <m/>
    <m/>
    <m/>
    <m/>
    <m/>
    <m/>
    <n v="0"/>
  </r>
  <r>
    <s v="Vicepresidencia de Operaciones"/>
    <s v="Gerencia de Mantenimiento"/>
    <x v="23"/>
    <s v="SSEE"/>
    <n v="360"/>
    <n v="360"/>
    <n v="3"/>
    <n v="3"/>
    <m/>
    <m/>
    <m/>
    <m/>
    <m/>
    <n v="1"/>
    <m/>
    <m/>
    <m/>
    <m/>
    <m/>
    <n v="0"/>
  </r>
  <r>
    <s v="Vicepresidencia de Operaciones"/>
    <s v="Gerencia de Operaciones Mina"/>
    <x v="23"/>
    <s v="SSEE"/>
    <n v="175265.08000000002"/>
    <n v="155357.08000000002"/>
    <n v="789"/>
    <n v="711"/>
    <m/>
    <m/>
    <m/>
    <m/>
    <m/>
    <m/>
    <m/>
    <m/>
    <m/>
    <m/>
    <m/>
    <n v="0"/>
  </r>
  <r>
    <s v="Vicepresidencia de Proyectos"/>
    <s v="Vicepresidencia de Proyectos"/>
    <x v="23"/>
    <s v="SSEE"/>
    <n v="31429"/>
    <n v="31429"/>
    <n v="197"/>
    <n v="197"/>
    <m/>
    <m/>
    <m/>
    <m/>
    <m/>
    <m/>
    <m/>
    <m/>
    <m/>
    <m/>
    <n v="12"/>
    <n v="0"/>
  </r>
  <r>
    <s v="Vicepresidencia de Proyectos"/>
    <s v="Gerencia de Proyecto - 3er Molino Bolas"/>
    <x v="23"/>
    <s v="SSEE"/>
    <n v="100010"/>
    <n v="100010"/>
    <n v="549"/>
    <n v="549"/>
    <m/>
    <m/>
    <m/>
    <n v="1"/>
    <m/>
    <m/>
    <m/>
    <m/>
    <m/>
    <m/>
    <m/>
    <n v="1"/>
  </r>
  <r>
    <s v="Vicepresidencia de Proyectos"/>
    <s v="Gerencia de Proyectos TSF"/>
    <x v="23"/>
    <s v="SSEE"/>
    <n v="120969.5"/>
    <n v="127809.5"/>
    <n v="729"/>
    <n v="759"/>
    <m/>
    <m/>
    <m/>
    <m/>
    <m/>
    <n v="3"/>
    <m/>
    <m/>
    <m/>
    <m/>
    <m/>
    <n v="0"/>
  </r>
  <r>
    <s v="Vicepresidencia de Proyectos"/>
    <s v="Gerencias de Construccion de Proyectos"/>
    <x v="23"/>
    <s v="SSEE"/>
    <n v="0"/>
    <n v="0"/>
    <n v="0"/>
    <n v="0"/>
    <m/>
    <m/>
    <m/>
    <m/>
    <m/>
    <m/>
    <m/>
    <m/>
    <m/>
    <m/>
    <m/>
    <n v="0"/>
  </r>
  <r>
    <s v="Vicepresidencia de Proyectos"/>
    <s v="Gerencia de Proyecto de Minas y Otros"/>
    <x v="23"/>
    <s v="SSEE"/>
    <n v="0"/>
    <n v="0"/>
    <n v="0"/>
    <n v="0"/>
    <m/>
    <m/>
    <m/>
    <m/>
    <m/>
    <m/>
    <m/>
    <m/>
    <m/>
    <m/>
    <m/>
    <n v="0"/>
  </r>
  <r>
    <s v="Vicepresidencia de Proyectos"/>
    <s v="Gerencia de Implementación de Proyectos"/>
    <x v="23"/>
    <s v="SSEE"/>
    <n v="105498"/>
    <n v="105498"/>
    <n v="468"/>
    <n v="468"/>
    <m/>
    <m/>
    <m/>
    <m/>
    <m/>
    <n v="2"/>
    <m/>
    <m/>
    <m/>
    <m/>
    <m/>
    <n v="0"/>
  </r>
  <r>
    <s v="Vicepresidencia de Recursos Humanos"/>
    <s v="Gerencia de Recursos Humanos"/>
    <x v="23"/>
    <s v="SSEE"/>
    <n v="308"/>
    <n v="308"/>
    <n v="2"/>
    <n v="2"/>
    <m/>
    <m/>
    <m/>
    <m/>
    <m/>
    <m/>
    <m/>
    <m/>
    <m/>
    <m/>
    <m/>
    <n v="0"/>
  </r>
  <r>
    <s v="Vicepresidencia de Recursos Humanos"/>
    <s v="Vicepresidencia de Recursos Humanos"/>
    <x v="23"/>
    <s v="SSEE"/>
    <n v="0"/>
    <n v="0"/>
    <n v="0"/>
    <n v="0"/>
    <m/>
    <m/>
    <m/>
    <m/>
    <m/>
    <m/>
    <m/>
    <m/>
    <m/>
    <m/>
    <m/>
    <n v="0"/>
  </r>
  <r>
    <s v="Vicepresidencia de Recursos Humanos"/>
    <s v="Gerencia de Desarrollo y Capacitación"/>
    <x v="23"/>
    <s v="SSEE"/>
    <n v="0"/>
    <n v="0"/>
    <n v="0"/>
    <n v="0"/>
    <m/>
    <m/>
    <m/>
    <m/>
    <m/>
    <m/>
    <m/>
    <m/>
    <m/>
    <m/>
    <m/>
    <n v="0"/>
  </r>
  <r>
    <s v="Vicepresidencia de SHE"/>
    <s v="Gerencia de Medio Ambiente"/>
    <x v="23"/>
    <s v="SSEE"/>
    <n v="27036"/>
    <n v="27036"/>
    <n v="135"/>
    <n v="135"/>
    <m/>
    <m/>
    <m/>
    <m/>
    <m/>
    <m/>
    <m/>
    <m/>
    <m/>
    <m/>
    <m/>
    <n v="0"/>
  </r>
  <r>
    <s v="Vicepresidencia de SHE"/>
    <s v="Gerencia de Seguridad y Salud"/>
    <x v="23"/>
    <s v="SSEE"/>
    <n v="10892"/>
    <n v="10892"/>
    <n v="61"/>
    <n v="61"/>
    <m/>
    <m/>
    <m/>
    <m/>
    <m/>
    <m/>
    <m/>
    <m/>
    <m/>
    <m/>
    <m/>
    <n v="0"/>
  </r>
  <r>
    <s v="Vicepresidencia de SHE"/>
    <s v="Vicepresidencia de SHE"/>
    <x v="23"/>
    <s v="SSEE"/>
    <n v="0"/>
    <n v="0"/>
    <n v="0"/>
    <n v="0"/>
    <m/>
    <m/>
    <m/>
    <m/>
    <m/>
    <m/>
    <m/>
    <m/>
    <m/>
    <m/>
    <m/>
    <n v="0"/>
  </r>
  <r>
    <s v="Vicepresidencia de Asuntos Legales"/>
    <s v="Gerencia de Adquisición de Tierras y Reasentamiento"/>
    <x v="23"/>
    <s v="SSEE"/>
    <n v="0"/>
    <n v="0"/>
    <n v="0"/>
    <n v="0"/>
    <m/>
    <m/>
    <m/>
    <m/>
    <m/>
    <m/>
    <m/>
    <m/>
    <m/>
    <m/>
    <m/>
    <n v="0"/>
  </r>
  <r>
    <s v="Vicepresidencia de Asuntos Legales"/>
    <s v="Gerencia de Asuntos Legales Mineros"/>
    <x v="23"/>
    <s v="SSEE"/>
    <n v="0"/>
    <n v="0"/>
    <n v="0"/>
    <n v="0"/>
    <m/>
    <m/>
    <m/>
    <m/>
    <m/>
    <m/>
    <m/>
    <m/>
    <m/>
    <m/>
    <m/>
    <n v="0"/>
  </r>
  <r>
    <s v="Vicepresidencia de Asuntos Legales"/>
    <s v="Vicepresidencia de Asuntos Legales"/>
    <x v="23"/>
    <s v="SSEE"/>
    <n v="0"/>
    <n v="0"/>
    <n v="0"/>
    <n v="0"/>
    <m/>
    <m/>
    <m/>
    <m/>
    <m/>
    <m/>
    <m/>
    <m/>
    <m/>
    <m/>
    <m/>
    <n v="0"/>
  </r>
  <r>
    <s v="Vicepresidencia de Desarrollo"/>
    <s v="Gerencia de Challcobamba"/>
    <x v="23"/>
    <s v="SSEE"/>
    <n v="0"/>
    <n v="0"/>
    <n v="0"/>
    <n v="0"/>
    <m/>
    <m/>
    <m/>
    <m/>
    <m/>
    <m/>
    <m/>
    <m/>
    <m/>
    <m/>
    <m/>
    <n v="0"/>
  </r>
  <r>
    <s v="Vicepresidencia de Desarrollo"/>
    <s v="Gerencia de Desarrollo de Recursos"/>
    <x v="23"/>
    <s v="SSEE"/>
    <n v="50856"/>
    <n v="50856"/>
    <n v="287"/>
    <n v="287"/>
    <m/>
    <m/>
    <m/>
    <m/>
    <m/>
    <m/>
    <m/>
    <m/>
    <m/>
    <m/>
    <m/>
    <n v="0"/>
  </r>
  <r>
    <s v="Vicepresidencia de Desarrollo"/>
    <s v="Gerencia de Estudios"/>
    <x v="23"/>
    <s v="SSEE"/>
    <n v="0"/>
    <n v="0"/>
    <n v="0"/>
    <n v="0"/>
    <m/>
    <m/>
    <m/>
    <m/>
    <m/>
    <m/>
    <m/>
    <m/>
    <m/>
    <m/>
    <m/>
    <n v="0"/>
  </r>
  <r>
    <s v="Vicepresidencia de Desarrollo"/>
    <s v="Gerencia de Ingenieria"/>
    <x v="23"/>
    <s v="SSEE"/>
    <n v="0"/>
    <n v="0"/>
    <n v="0"/>
    <n v="0"/>
    <m/>
    <m/>
    <m/>
    <m/>
    <m/>
    <m/>
    <m/>
    <m/>
    <m/>
    <m/>
    <m/>
    <n v="0"/>
  </r>
  <r>
    <s v="Vicepresidencia de Desarrollo"/>
    <s v="Gerencia de Permisos Ambientales"/>
    <x v="23"/>
    <s v="SSEE"/>
    <n v="2168"/>
    <n v="2168"/>
    <n v="27"/>
    <n v="27"/>
    <m/>
    <m/>
    <m/>
    <m/>
    <m/>
    <m/>
    <m/>
    <m/>
    <m/>
    <m/>
    <m/>
    <n v="0"/>
  </r>
  <r>
    <s v="Vicepresidencia de Desarrollo"/>
    <s v="Gerencia de Servicios a Proyectos"/>
    <x v="23"/>
    <s v="SSEE"/>
    <n v="0"/>
    <n v="0"/>
    <n v="0"/>
    <n v="0"/>
    <m/>
    <m/>
    <m/>
    <m/>
    <m/>
    <m/>
    <m/>
    <m/>
    <m/>
    <m/>
    <m/>
    <n v="0"/>
  </r>
  <r>
    <s v="Vicepresidencia de Desarrollo"/>
    <s v="Gerencia Regional de Servicios Técnicos"/>
    <x v="23"/>
    <s v="SSEE"/>
    <n v="0"/>
    <n v="0"/>
    <n v="0"/>
    <n v="0"/>
    <m/>
    <m/>
    <m/>
    <m/>
    <m/>
    <m/>
    <m/>
    <m/>
    <m/>
    <m/>
    <m/>
    <n v="0"/>
  </r>
  <r>
    <s v="Vicepresidencia de Desarrollo"/>
    <s v="Vicepresidencia de Desarrollo"/>
    <x v="23"/>
    <s v="SSEE"/>
    <n v="0"/>
    <n v="0"/>
    <n v="0"/>
    <n v="0"/>
    <m/>
    <m/>
    <m/>
    <m/>
    <m/>
    <m/>
    <m/>
    <m/>
    <m/>
    <m/>
    <m/>
    <n v="0"/>
  </r>
  <r>
    <s v="Vicepresidencia de Desarrollo"/>
    <s v="Gerencia de Servicios y Soporte a Proyectos"/>
    <x v="23"/>
    <s v="SSEE"/>
    <n v="0"/>
    <n v="0"/>
    <n v="0"/>
    <n v="0"/>
    <m/>
    <m/>
    <m/>
    <m/>
    <m/>
    <m/>
    <m/>
    <m/>
    <m/>
    <m/>
    <m/>
    <n v="0"/>
  </r>
  <r>
    <s v="Vicepresidencia de Excelencia Operacional"/>
    <s v="Vicepresidencia de Excelencia Operacional"/>
    <x v="23"/>
    <s v="SSEE"/>
    <n v="0"/>
    <n v="0"/>
    <n v="0"/>
    <n v="0"/>
    <m/>
    <m/>
    <m/>
    <m/>
    <m/>
    <m/>
    <m/>
    <m/>
    <m/>
    <m/>
    <m/>
    <n v="0"/>
  </r>
  <r>
    <s v="Vicepresidencia de Excelencia Operacional"/>
    <s v="Gerencia de Excelencia Operacional 2"/>
    <x v="23"/>
    <s v="SSEE"/>
    <n v="0"/>
    <n v="0"/>
    <n v="0"/>
    <n v="0"/>
    <m/>
    <m/>
    <m/>
    <m/>
    <m/>
    <m/>
    <m/>
    <m/>
    <m/>
    <m/>
    <m/>
    <n v="0"/>
  </r>
  <r>
    <s v="Vicepresidencia de Excelencia Operacional"/>
    <s v="Gerencia de Excelencia Operacional 3"/>
    <x v="23"/>
    <s v="SSEE"/>
    <n v="0"/>
    <n v="0"/>
    <n v="0"/>
    <n v="0"/>
    <m/>
    <m/>
    <m/>
    <m/>
    <m/>
    <m/>
    <m/>
    <m/>
    <m/>
    <m/>
    <m/>
    <n v="0"/>
  </r>
  <r>
    <s v="Vicepresidencia de Excelencia Operacional"/>
    <s v="Gerencia de Excelencia Operacional 1"/>
    <x v="23"/>
    <s v="SSEE"/>
    <n v="0"/>
    <n v="0"/>
    <n v="0"/>
    <n v="0"/>
    <m/>
    <m/>
    <m/>
    <m/>
    <m/>
    <m/>
    <m/>
    <m/>
    <m/>
    <m/>
    <m/>
    <n v="0"/>
  </r>
  <r>
    <s v="Global Business Services &amp; Technology"/>
    <s v="Technology"/>
    <x v="23"/>
    <s v="SSEE"/>
    <n v="0"/>
    <n v="0"/>
    <n v="0"/>
    <n v="0"/>
    <m/>
    <m/>
    <m/>
    <m/>
    <m/>
    <m/>
    <m/>
    <m/>
    <m/>
    <m/>
    <m/>
    <n v="0"/>
  </r>
  <r>
    <s v="Global Business Services &amp; Technology"/>
    <s v="Global Business Services"/>
    <x v="23"/>
    <s v="SSEE"/>
    <n v="0"/>
    <n v="0"/>
    <n v="0"/>
    <n v="0"/>
    <m/>
    <m/>
    <m/>
    <m/>
    <m/>
    <m/>
    <m/>
    <m/>
    <m/>
    <m/>
    <m/>
    <n v="0"/>
  </r>
  <r>
    <s v="Group Explorations Management"/>
    <s v="Group Explorations Management"/>
    <x v="23"/>
    <s v="SSEE"/>
    <n v="0"/>
    <n v="0"/>
    <n v="0"/>
    <n v="0"/>
    <m/>
    <m/>
    <m/>
    <m/>
    <m/>
    <m/>
    <m/>
    <m/>
    <m/>
    <m/>
    <m/>
    <n v="0"/>
  </r>
  <r>
    <s v="Gerencia de Logística y Servicios de Sitio"/>
    <s v="Gerencia de Logística y Servicios de Sitio"/>
    <x v="23"/>
    <s v="SSEE"/>
    <n v="206717"/>
    <n v="115899"/>
    <n v="953"/>
    <n v="541"/>
    <m/>
    <m/>
    <m/>
    <m/>
    <n v="2"/>
    <n v="1"/>
    <m/>
    <m/>
    <m/>
    <m/>
    <m/>
    <n v="0"/>
  </r>
  <r>
    <s v="Vicepresidencia de Relaciones Comunitarias"/>
    <s v="Vicepresidencia de Relaciones Comunitarias"/>
    <x v="23"/>
    <s v="SSEE"/>
    <n v="0"/>
    <n v="0"/>
    <n v="0"/>
    <n v="0"/>
    <m/>
    <m/>
    <m/>
    <m/>
    <m/>
    <m/>
    <m/>
    <m/>
    <m/>
    <m/>
    <m/>
    <n v="0"/>
  </r>
  <r>
    <s v="Vicepresidencia de Relaciones Comunitarias"/>
    <s v="Gerencia de Relaciones Comunitarias Site"/>
    <x v="23"/>
    <s v="SSEE"/>
    <n v="0"/>
    <n v="0"/>
    <n v="0"/>
    <n v="0"/>
    <m/>
    <m/>
    <m/>
    <m/>
    <m/>
    <m/>
    <m/>
    <m/>
    <m/>
    <m/>
    <m/>
    <n v="0"/>
  </r>
  <r>
    <s v="Vicepresidencia de Relaciones Comunitarias"/>
    <s v="Gerencia de Relaciones Comunitarias Zona Sur"/>
    <x v="23"/>
    <s v="SSEE"/>
    <n v="0"/>
    <n v="0"/>
    <n v="0"/>
    <n v="0"/>
    <m/>
    <m/>
    <m/>
    <m/>
    <m/>
    <m/>
    <m/>
    <m/>
    <m/>
    <m/>
    <m/>
    <n v="0"/>
  </r>
  <r>
    <s v="Vicepresidencia de Relaciones Comunitarias"/>
    <s v="Gerencia de Estudios Sociales"/>
    <x v="23"/>
    <s v="SSEE"/>
    <n v="0"/>
    <n v="0"/>
    <n v="0"/>
    <n v="0"/>
    <m/>
    <m/>
    <m/>
    <m/>
    <m/>
    <m/>
    <m/>
    <m/>
    <m/>
    <m/>
    <m/>
    <n v="0"/>
  </r>
  <r>
    <s v="Gerencia de Protección Interna"/>
    <s v="Gerencia de Protección Interna"/>
    <x v="23"/>
    <s v="SSEE"/>
    <n v="2136"/>
    <n v="2136"/>
    <n v="13"/>
    <n v="13"/>
    <m/>
    <m/>
    <m/>
    <m/>
    <m/>
    <m/>
    <m/>
    <m/>
    <m/>
    <m/>
    <m/>
    <n v="0"/>
  </r>
  <r>
    <s v="Gerencia General Operaciones Las Bambas"/>
    <s v="Gerencia General Operaciones Las Bambas"/>
    <x v="23"/>
    <s v="SSEE"/>
    <n v="0"/>
    <n v="0"/>
    <n v="0"/>
    <n v="0"/>
    <m/>
    <m/>
    <m/>
    <m/>
    <m/>
    <m/>
    <m/>
    <m/>
    <m/>
    <m/>
    <m/>
    <n v="0"/>
  </r>
  <r>
    <s v="Presidencia las Bambas"/>
    <s v="Presidencia las Bambas"/>
    <x v="24"/>
    <s v="Las Bambas"/>
    <n v="974.0322580645161"/>
    <n v="974.0322580645161"/>
    <m/>
    <m/>
    <m/>
    <m/>
    <m/>
    <m/>
    <m/>
    <m/>
    <m/>
    <m/>
    <m/>
    <m/>
    <m/>
    <n v="0"/>
  </r>
  <r>
    <s v="Vicepresidencia Comercial"/>
    <s v="Gerencia de Finanzas"/>
    <x v="24"/>
    <s v="Las Bambas"/>
    <n v="1775.8790322580646"/>
    <n v="1775.8790322580646"/>
    <m/>
    <m/>
    <m/>
    <m/>
    <m/>
    <m/>
    <m/>
    <m/>
    <m/>
    <m/>
    <m/>
    <m/>
    <m/>
    <n v="0"/>
  </r>
  <r>
    <s v="Vicepresidencia Comercial"/>
    <s v="Gerencia de Impuestos"/>
    <x v="24"/>
    <s v="Las Bambas"/>
    <n v="661.06451612903231"/>
    <n v="661.06451612903231"/>
    <m/>
    <m/>
    <m/>
    <m/>
    <m/>
    <m/>
    <m/>
    <m/>
    <m/>
    <m/>
    <m/>
    <m/>
    <m/>
    <n v="0"/>
  </r>
  <r>
    <s v="Vicepresidencia Comercial"/>
    <s v="Vicepresidencia Comercial"/>
    <x v="24"/>
    <s v="Las Bambas"/>
    <n v="389.61290322580646"/>
    <n v="389.61290322580646"/>
    <m/>
    <m/>
    <m/>
    <m/>
    <m/>
    <m/>
    <m/>
    <m/>
    <m/>
    <m/>
    <m/>
    <m/>
    <m/>
    <n v="0"/>
  </r>
  <r>
    <s v="Vicepresidencia Comercial"/>
    <s v="Gerencia de Contraloría y Riesgos"/>
    <x v="24"/>
    <s v="Las Bambas"/>
    <n v="589.20967741935488"/>
    <n v="589.20967741935488"/>
    <m/>
    <m/>
    <m/>
    <m/>
    <m/>
    <m/>
    <m/>
    <m/>
    <m/>
    <m/>
    <m/>
    <m/>
    <m/>
    <n v="0"/>
  </r>
  <r>
    <s v="Vicepresidencia Comercial"/>
    <s v="Gerencia de Evaluacion de Negocios"/>
    <x v="24"/>
    <s v="Las Bambas"/>
    <n v="325.74193548387098"/>
    <n v="325.74193548387098"/>
    <m/>
    <m/>
    <m/>
    <m/>
    <m/>
    <m/>
    <m/>
    <m/>
    <m/>
    <m/>
    <m/>
    <m/>
    <m/>
    <n v="0"/>
  </r>
  <r>
    <s v="Vicepresidencia de Abastecimiento"/>
    <s v="Gerencia de Contrataciones"/>
    <x v="24"/>
    <s v="Las Bambas"/>
    <n v="1801.1612903225807"/>
    <n v="1801.1612903225807"/>
    <m/>
    <m/>
    <m/>
    <m/>
    <m/>
    <m/>
    <m/>
    <m/>
    <m/>
    <m/>
    <m/>
    <m/>
    <m/>
    <n v="0"/>
  </r>
  <r>
    <s v="Vicepresidencia de Abastecimiento"/>
    <s v="Gerencia de Procura - Proyectos"/>
    <x v="24"/>
    <s v="Las Bambas"/>
    <n v="0"/>
    <n v="0"/>
    <m/>
    <m/>
    <m/>
    <m/>
    <m/>
    <m/>
    <m/>
    <m/>
    <m/>
    <m/>
    <m/>
    <m/>
    <m/>
    <n v="0"/>
  </r>
  <r>
    <s v="Vicepresidencia de Abastecimiento"/>
    <s v="Vicepresidencia de Abastecimiento"/>
    <x v="24"/>
    <s v="Las Bambas"/>
    <n v="1188"/>
    <n v="1188"/>
    <m/>
    <m/>
    <m/>
    <m/>
    <m/>
    <m/>
    <m/>
    <m/>
    <m/>
    <m/>
    <m/>
    <m/>
    <m/>
    <n v="0"/>
  </r>
  <r>
    <s v="Vicepresidencia de Abastecimiento"/>
    <s v="Gerencia de Planeamiento, Inventario. y Almacenes"/>
    <x v="24"/>
    <s v="Las Bambas"/>
    <n v="4886.3951612903229"/>
    <n v="4886.3951612903229"/>
    <m/>
    <m/>
    <m/>
    <m/>
    <m/>
    <m/>
    <m/>
    <m/>
    <m/>
    <m/>
    <m/>
    <m/>
    <m/>
    <n v="0"/>
  </r>
  <r>
    <s v="Vicepresidencia de Asuntos Corporativos"/>
    <s v="Gerencia de Asuntos Publicos"/>
    <x v="24"/>
    <s v="Las Bambas"/>
    <n v="258.67741935483872"/>
    <n v="258.67741935483872"/>
    <m/>
    <m/>
    <m/>
    <m/>
    <m/>
    <m/>
    <m/>
    <m/>
    <m/>
    <m/>
    <m/>
    <m/>
    <m/>
    <n v="0"/>
  </r>
  <r>
    <s v="Vicepresidencia de Asuntos Corporativos"/>
    <s v="Gerencia de Asuntos Publicos Regionales"/>
    <x v="24"/>
    <s v="Las Bambas"/>
    <n v="1041.0967741935483"/>
    <n v="1041.0967741935483"/>
    <m/>
    <m/>
    <m/>
    <m/>
    <m/>
    <m/>
    <m/>
    <m/>
    <m/>
    <m/>
    <m/>
    <m/>
    <m/>
    <n v="0"/>
  </r>
  <r>
    <s v="Vicepresidencia de Asuntos Corporativos"/>
    <s v="Gerencia de Comunicaciones"/>
    <x v="24"/>
    <s v="Las Bambas"/>
    <n v="2112.5322580645161"/>
    <n v="2112.5322580645161"/>
    <m/>
    <m/>
    <m/>
    <m/>
    <m/>
    <m/>
    <m/>
    <m/>
    <m/>
    <m/>
    <m/>
    <m/>
    <m/>
    <n v="0"/>
  </r>
  <r>
    <s v="Vicepresidencia de Asuntos Corporativos"/>
    <s v="Vicepresidencia de Asuntos Corporativos"/>
    <x v="24"/>
    <s v="Las Bambas"/>
    <n v="756.87096774193549"/>
    <n v="756.87096774193549"/>
    <m/>
    <m/>
    <m/>
    <m/>
    <m/>
    <m/>
    <m/>
    <m/>
    <m/>
    <m/>
    <m/>
    <m/>
    <m/>
    <n v="0"/>
  </r>
  <r>
    <s v="Vicepresidencia de Operaciones"/>
    <s v="Gerencia de Planta Concentradora"/>
    <x v="24"/>
    <s v="Las Bambas"/>
    <n v="39104.467741935485"/>
    <n v="39104.467741935485"/>
    <m/>
    <m/>
    <m/>
    <m/>
    <m/>
    <m/>
    <m/>
    <n v="2"/>
    <m/>
    <m/>
    <m/>
    <m/>
    <m/>
    <n v="0"/>
  </r>
  <r>
    <s v="Vicepresidencia de Operaciones"/>
    <s v="Gerencia de Servicios Técnicos"/>
    <x v="24"/>
    <s v="Las Bambas"/>
    <n v="15945.653225806451"/>
    <n v="15945.653225806451"/>
    <m/>
    <m/>
    <m/>
    <m/>
    <m/>
    <m/>
    <m/>
    <n v="1"/>
    <m/>
    <m/>
    <m/>
    <m/>
    <m/>
    <n v="0"/>
  </r>
  <r>
    <s v="Vicepresidencia de Operaciones"/>
    <s v="Vicepresidencia de Operaciones"/>
    <x v="24"/>
    <s v="Las Bambas"/>
    <n v="413.56451612903226"/>
    <n v="413.56451612903226"/>
    <m/>
    <m/>
    <m/>
    <m/>
    <m/>
    <m/>
    <m/>
    <m/>
    <m/>
    <m/>
    <m/>
    <m/>
    <m/>
    <n v="0"/>
  </r>
  <r>
    <s v="Vicepresidencia de Operaciones"/>
    <s v="Gerencia de Mantenimiento"/>
    <x v="24"/>
    <s v="Las Bambas"/>
    <n v="67908.411290322576"/>
    <n v="67908.411290322576"/>
    <m/>
    <m/>
    <m/>
    <m/>
    <m/>
    <m/>
    <n v="1"/>
    <m/>
    <m/>
    <m/>
    <m/>
    <m/>
    <m/>
    <n v="0"/>
  </r>
  <r>
    <s v="Vicepresidencia de Operaciones"/>
    <s v="Gerencia de Operaciones Mina"/>
    <x v="24"/>
    <s v="Las Bambas"/>
    <n v="160936.47580645161"/>
    <n v="160936.47580645161"/>
    <m/>
    <m/>
    <m/>
    <m/>
    <n v="1"/>
    <m/>
    <m/>
    <m/>
    <m/>
    <m/>
    <m/>
    <m/>
    <n v="19"/>
    <n v="1"/>
  </r>
  <r>
    <s v="Vicepresidencia de Proyectos"/>
    <s v="Vicepresidencia de Proyectos"/>
    <x v="24"/>
    <s v="Las Bambas"/>
    <n v="380.03225806451616"/>
    <n v="380.03225806451616"/>
    <m/>
    <m/>
    <m/>
    <m/>
    <m/>
    <m/>
    <m/>
    <m/>
    <m/>
    <m/>
    <m/>
    <m/>
    <m/>
    <n v="0"/>
  </r>
  <r>
    <s v="Vicepresidencia de Proyectos"/>
    <s v="Gerencia de Proyecto - 3er Molino Bolas"/>
    <x v="24"/>
    <s v="Las Bambas"/>
    <n v="685.01612903225805"/>
    <n v="685.01612903225805"/>
    <m/>
    <m/>
    <m/>
    <m/>
    <m/>
    <m/>
    <m/>
    <m/>
    <m/>
    <m/>
    <m/>
    <m/>
    <m/>
    <n v="0"/>
  </r>
  <r>
    <s v="Vicepresidencia de Proyectos"/>
    <s v="Gerencia de Proyectos TSF"/>
    <x v="24"/>
    <s v="Las Bambas"/>
    <n v="1106.5645161290322"/>
    <n v="1106.5645161290322"/>
    <m/>
    <m/>
    <m/>
    <m/>
    <m/>
    <m/>
    <m/>
    <m/>
    <m/>
    <m/>
    <m/>
    <m/>
    <m/>
    <n v="0"/>
  </r>
  <r>
    <s v="Vicepresidencia de Proyectos"/>
    <s v="Gerencias de Construccion de Proyectos"/>
    <x v="24"/>
    <s v="Las Bambas"/>
    <n v="1855.4516129032259"/>
    <n v="1855.4516129032259"/>
    <m/>
    <m/>
    <m/>
    <m/>
    <m/>
    <m/>
    <m/>
    <m/>
    <m/>
    <m/>
    <m/>
    <m/>
    <m/>
    <n v="0"/>
  </r>
  <r>
    <s v="Vicepresidencia de Proyectos"/>
    <s v="Gerencia de Proyecto de Minas y Otros"/>
    <x v="24"/>
    <s v="Las Bambas"/>
    <n v="592.40322580645159"/>
    <n v="592.40322580645159"/>
    <m/>
    <m/>
    <m/>
    <m/>
    <m/>
    <m/>
    <m/>
    <m/>
    <m/>
    <m/>
    <m/>
    <m/>
    <m/>
    <n v="0"/>
  </r>
  <r>
    <s v="Vicepresidencia de Proyectos"/>
    <s v="Gerencia de Implementación de Proyectos"/>
    <x v="24"/>
    <s v="Las Bambas"/>
    <n v="1363.6451612903227"/>
    <n v="1363.6451612903227"/>
    <m/>
    <m/>
    <m/>
    <m/>
    <m/>
    <m/>
    <m/>
    <m/>
    <m/>
    <m/>
    <m/>
    <m/>
    <m/>
    <n v="0"/>
  </r>
  <r>
    <s v="Vicepresidencia de Recursos Humanos"/>
    <s v="Gerencia de Recursos Humanos"/>
    <x v="24"/>
    <s v="Las Bambas"/>
    <n v="1823.516129032258"/>
    <n v="1823.516129032258"/>
    <m/>
    <m/>
    <m/>
    <m/>
    <m/>
    <m/>
    <m/>
    <m/>
    <m/>
    <m/>
    <m/>
    <m/>
    <m/>
    <n v="0"/>
  </r>
  <r>
    <s v="Vicepresidencia de Recursos Humanos"/>
    <s v="Vicepresidencia de Recursos Humanos"/>
    <x v="24"/>
    <s v="Las Bambas"/>
    <n v="641.90322580645159"/>
    <n v="641.90322580645159"/>
    <m/>
    <m/>
    <m/>
    <m/>
    <m/>
    <m/>
    <m/>
    <m/>
    <m/>
    <m/>
    <m/>
    <m/>
    <m/>
    <n v="0"/>
  </r>
  <r>
    <s v="Vicepresidencia de Recursos Humanos"/>
    <s v="Gerencia de Desarrollo y Capacitación"/>
    <x v="24"/>
    <s v="Las Bambas"/>
    <n v="1301.3709677419354"/>
    <n v="1301.3709677419354"/>
    <m/>
    <m/>
    <m/>
    <m/>
    <m/>
    <m/>
    <m/>
    <m/>
    <m/>
    <m/>
    <m/>
    <m/>
    <m/>
    <n v="0"/>
  </r>
  <r>
    <s v="Vicepresidencia de SHE"/>
    <s v="Gerencia de Medio Ambiente"/>
    <x v="24"/>
    <s v="Las Bambas"/>
    <n v="4714.2096774193551"/>
    <n v="4714.2096774193551"/>
    <m/>
    <m/>
    <m/>
    <m/>
    <m/>
    <m/>
    <m/>
    <m/>
    <m/>
    <m/>
    <m/>
    <m/>
    <m/>
    <n v="0"/>
  </r>
  <r>
    <s v="Vicepresidencia de SHE"/>
    <s v="Gerencia de Seguridad y Salud"/>
    <x v="24"/>
    <s v="Las Bambas"/>
    <n v="5432.2258064516127"/>
    <n v="5432.2258064516127"/>
    <m/>
    <m/>
    <m/>
    <m/>
    <m/>
    <m/>
    <m/>
    <m/>
    <m/>
    <m/>
    <m/>
    <m/>
    <m/>
    <n v="0"/>
  </r>
  <r>
    <s v="Vicepresidencia de SHE"/>
    <s v="Vicepresidencia de SHE"/>
    <x v="24"/>
    <s v="Las Bambas"/>
    <n v="330.53225806451616"/>
    <n v="330.53225806451616"/>
    <m/>
    <m/>
    <m/>
    <m/>
    <m/>
    <m/>
    <m/>
    <m/>
    <m/>
    <m/>
    <m/>
    <m/>
    <m/>
    <n v="0"/>
  </r>
  <r>
    <s v="Vicepresidencia de Asuntos Legales"/>
    <s v="Gerencia de Adquisición de Tierras y Reasentamiento"/>
    <x v="24"/>
    <s v="Las Bambas"/>
    <n v="1028.3225806451612"/>
    <n v="1028.3225806451612"/>
    <m/>
    <m/>
    <m/>
    <m/>
    <m/>
    <m/>
    <m/>
    <m/>
    <m/>
    <m/>
    <m/>
    <m/>
    <m/>
    <n v="0"/>
  </r>
  <r>
    <s v="Vicepresidencia de Asuntos Legales"/>
    <s v="Gerencia de Asuntos Legales Mineros"/>
    <x v="24"/>
    <s v="Las Bambas"/>
    <n v="868.64516129032256"/>
    <n v="868.64516129032256"/>
    <m/>
    <m/>
    <m/>
    <m/>
    <m/>
    <m/>
    <m/>
    <m/>
    <m/>
    <m/>
    <m/>
    <m/>
    <m/>
    <n v="0"/>
  </r>
  <r>
    <s v="Vicepresidencia de Asuntos Legales"/>
    <s v="Vicepresidencia de Asuntos Legales"/>
    <x v="24"/>
    <s v="Las Bambas"/>
    <n v="871.83870967741939"/>
    <n v="871.83870967741939"/>
    <m/>
    <m/>
    <m/>
    <m/>
    <m/>
    <m/>
    <m/>
    <m/>
    <m/>
    <m/>
    <m/>
    <m/>
    <m/>
    <n v="0"/>
  </r>
  <r>
    <s v="Vicepresidencia de Desarrollo"/>
    <s v="Gerencia de Challcobamba"/>
    <x v="24"/>
    <s v="Las Bambas"/>
    <n v="729.72580645161293"/>
    <n v="729.72580645161293"/>
    <m/>
    <m/>
    <m/>
    <m/>
    <m/>
    <m/>
    <m/>
    <m/>
    <m/>
    <m/>
    <m/>
    <m/>
    <m/>
    <n v="0"/>
  </r>
  <r>
    <s v="Vicepresidencia de Desarrollo"/>
    <s v="Gerencia de Desarrollo de Recursos"/>
    <x v="24"/>
    <s v="Las Bambas"/>
    <n v="6881.8306451612907"/>
    <n v="6881.8306451612907"/>
    <m/>
    <m/>
    <m/>
    <m/>
    <m/>
    <m/>
    <m/>
    <m/>
    <m/>
    <m/>
    <m/>
    <m/>
    <m/>
    <n v="0"/>
  </r>
  <r>
    <s v="Vicepresidencia de Desarrollo"/>
    <s v="Gerencia de Estudios"/>
    <x v="24"/>
    <s v="Las Bambas"/>
    <n v="1633.5"/>
    <n v="1633.5"/>
    <m/>
    <m/>
    <m/>
    <m/>
    <m/>
    <m/>
    <m/>
    <m/>
    <m/>
    <m/>
    <m/>
    <m/>
    <m/>
    <n v="0"/>
  </r>
  <r>
    <s v="Vicepresidencia de Desarrollo"/>
    <s v="Gerencia de Ingenieria"/>
    <x v="24"/>
    <s v="Las Bambas"/>
    <n v="1716.5322580645161"/>
    <n v="1716.5322580645161"/>
    <m/>
    <m/>
    <m/>
    <m/>
    <m/>
    <m/>
    <m/>
    <m/>
    <m/>
    <m/>
    <m/>
    <m/>
    <m/>
    <n v="0"/>
  </r>
  <r>
    <s v="Vicepresidencia de Desarrollo"/>
    <s v="Gerencia de Permisos Ambientales"/>
    <x v="24"/>
    <s v="Las Bambas"/>
    <n v="1443.483870967742"/>
    <n v="1443.483870967742"/>
    <m/>
    <m/>
    <m/>
    <m/>
    <m/>
    <m/>
    <m/>
    <m/>
    <m/>
    <m/>
    <m/>
    <m/>
    <m/>
    <n v="0"/>
  </r>
  <r>
    <s v="Vicepresidencia de Desarrollo"/>
    <s v="Gerencia de Servicios a Proyectos"/>
    <x v="24"/>
    <s v="Las Bambas"/>
    <n v="210.7741935483871"/>
    <n v="210.7741935483871"/>
    <m/>
    <m/>
    <m/>
    <m/>
    <m/>
    <m/>
    <m/>
    <m/>
    <m/>
    <m/>
    <m/>
    <m/>
    <m/>
    <n v="0"/>
  </r>
  <r>
    <s v="Vicepresidencia de Desarrollo"/>
    <s v="Gerencia Regional de Servicios Técnicos"/>
    <x v="24"/>
    <s v="Las Bambas"/>
    <n v="2011.9354838709678"/>
    <n v="2011.9354838709678"/>
    <m/>
    <m/>
    <m/>
    <m/>
    <m/>
    <m/>
    <m/>
    <m/>
    <m/>
    <m/>
    <m/>
    <m/>
    <m/>
    <n v="0"/>
  </r>
  <r>
    <s v="Vicepresidencia de Desarrollo"/>
    <s v="Vicepresidencia de Desarrollo"/>
    <x v="24"/>
    <s v="Las Bambas"/>
    <n v="297"/>
    <n v="297"/>
    <m/>
    <m/>
    <m/>
    <m/>
    <m/>
    <m/>
    <m/>
    <m/>
    <m/>
    <m/>
    <m/>
    <m/>
    <m/>
    <n v="0"/>
  </r>
  <r>
    <s v="Vicepresidencia de Desarrollo"/>
    <s v="Gerencia de Servicios y Soporte a Proyectos"/>
    <x v="24"/>
    <s v="Las Bambas"/>
    <n v="3485.7580645161293"/>
    <n v="3485.7580645161293"/>
    <m/>
    <m/>
    <m/>
    <m/>
    <m/>
    <m/>
    <m/>
    <m/>
    <m/>
    <m/>
    <m/>
    <m/>
    <m/>
    <n v="0"/>
  </r>
  <r>
    <s v="Vicepresidencia de Excelencia Operacional"/>
    <s v="Vicepresidencia de Excelencia Operacional"/>
    <x v="24"/>
    <s v="Las Bambas"/>
    <n v="357.67741935483872"/>
    <n v="357.67741935483872"/>
    <m/>
    <m/>
    <m/>
    <m/>
    <m/>
    <m/>
    <m/>
    <m/>
    <m/>
    <m/>
    <m/>
    <m/>
    <m/>
    <n v="0"/>
  </r>
  <r>
    <s v="Vicepresidencia de Excelencia Operacional"/>
    <s v="Gerencia de Excelencia Operacional 2"/>
    <x v="24"/>
    <s v="Las Bambas"/>
    <n v="827.12903225806451"/>
    <n v="827.12903225806451"/>
    <m/>
    <m/>
    <m/>
    <m/>
    <m/>
    <m/>
    <m/>
    <m/>
    <m/>
    <m/>
    <m/>
    <m/>
    <m/>
    <n v="0"/>
  </r>
  <r>
    <s v="Vicepresidencia de Excelencia Operacional"/>
    <s v="Gerencia de Excelencia Operacional 3"/>
    <x v="24"/>
    <s v="Las Bambas"/>
    <n v="210.7741935483871"/>
    <n v="210.7741935483871"/>
    <m/>
    <m/>
    <m/>
    <m/>
    <m/>
    <m/>
    <m/>
    <m/>
    <m/>
    <m/>
    <m/>
    <m/>
    <m/>
    <n v="0"/>
  </r>
  <r>
    <s v="Vicepresidencia de Excelencia Operacional"/>
    <s v="Gerencia de Excelencia Operacional 1"/>
    <x v="24"/>
    <s v="Las Bambas"/>
    <n v="1181.6129032258063"/>
    <n v="1181.6129032258063"/>
    <m/>
    <m/>
    <m/>
    <m/>
    <m/>
    <m/>
    <m/>
    <m/>
    <m/>
    <m/>
    <m/>
    <m/>
    <m/>
    <n v="0"/>
  </r>
  <r>
    <s v="Global Business Services &amp; Technology"/>
    <s v="Technology"/>
    <x v="24"/>
    <s v="Las Bambas"/>
    <n v="3811.5"/>
    <n v="3811.5"/>
    <m/>
    <m/>
    <m/>
    <m/>
    <m/>
    <m/>
    <m/>
    <m/>
    <m/>
    <m/>
    <m/>
    <m/>
    <m/>
    <n v="0"/>
  </r>
  <r>
    <s v="Global Business Services &amp; Technology"/>
    <s v="Global Business Services"/>
    <x v="24"/>
    <s v="Las Bambas"/>
    <n v="4359.1935483870966"/>
    <n v="4359.1935483870966"/>
    <m/>
    <m/>
    <m/>
    <m/>
    <m/>
    <m/>
    <m/>
    <m/>
    <m/>
    <m/>
    <m/>
    <m/>
    <m/>
    <n v="0"/>
  </r>
  <r>
    <s v="Group Explorations Management"/>
    <s v="Group Explorations Management"/>
    <x v="24"/>
    <s v="Las Bambas"/>
    <n v="469.45161290322579"/>
    <n v="469.45161290322579"/>
    <m/>
    <m/>
    <m/>
    <m/>
    <m/>
    <m/>
    <m/>
    <m/>
    <m/>
    <m/>
    <m/>
    <m/>
    <m/>
    <n v="0"/>
  </r>
  <r>
    <s v="Gerencia de Logística y Servicios de Sitio"/>
    <s v="Gerencia de Logística y Servicios de Sitio"/>
    <x v="24"/>
    <s v="Las Bambas"/>
    <n v="14557.524193548386"/>
    <n v="14557.524193548386"/>
    <m/>
    <m/>
    <m/>
    <m/>
    <m/>
    <m/>
    <m/>
    <m/>
    <m/>
    <m/>
    <m/>
    <m/>
    <m/>
    <n v="0"/>
  </r>
  <r>
    <s v="Vicepresidencia de Relaciones Comunitarias"/>
    <s v="Vicepresidencia de Relaciones Comunitarias"/>
    <x v="24"/>
    <s v="Las Bambas"/>
    <n v="4180.3548387096771"/>
    <n v="4180.3548387096771"/>
    <m/>
    <m/>
    <m/>
    <m/>
    <m/>
    <m/>
    <m/>
    <m/>
    <m/>
    <m/>
    <m/>
    <m/>
    <m/>
    <n v="0"/>
  </r>
  <r>
    <s v="Vicepresidencia de Relaciones Comunitarias"/>
    <s v="Gerencia de Relaciones Comunitarias Site"/>
    <x v="24"/>
    <s v="Las Bambas"/>
    <n v="6648.1693548387093"/>
    <n v="6648.1693548387093"/>
    <m/>
    <m/>
    <m/>
    <m/>
    <m/>
    <m/>
    <m/>
    <m/>
    <m/>
    <m/>
    <m/>
    <m/>
    <m/>
    <n v="0"/>
  </r>
  <r>
    <s v="Vicepresidencia de Relaciones Comunitarias"/>
    <s v="Gerencia de Relaciones Comunitarias Zona Sur"/>
    <x v="24"/>
    <s v="Las Bambas"/>
    <n v="4884.5322580645161"/>
    <n v="4884.5322580645161"/>
    <m/>
    <m/>
    <m/>
    <m/>
    <m/>
    <m/>
    <m/>
    <m/>
    <m/>
    <m/>
    <m/>
    <m/>
    <m/>
    <n v="0"/>
  </r>
  <r>
    <s v="Vicepresidencia de Relaciones Comunitarias"/>
    <s v="Gerencia de Estudios Sociales"/>
    <x v="24"/>
    <s v="Las Bambas"/>
    <n v="0"/>
    <n v="0"/>
    <m/>
    <m/>
    <m/>
    <m/>
    <m/>
    <m/>
    <m/>
    <m/>
    <m/>
    <m/>
    <m/>
    <m/>
    <m/>
    <n v="0"/>
  </r>
  <r>
    <s v="Vicepresidencia de Relaciones Comunitarias"/>
    <s v="Gerencia de Desarrollo Social"/>
    <x v="24"/>
    <s v="Las Bambas"/>
    <n v="592.40322580645159"/>
    <n v="592.40322580645159"/>
    <m/>
    <m/>
    <m/>
    <m/>
    <m/>
    <m/>
    <m/>
    <m/>
    <m/>
    <m/>
    <m/>
    <m/>
    <m/>
    <n v="0"/>
  </r>
  <r>
    <s v="Gerencia de Protección Interna"/>
    <s v="Gerencia de Protección Interna"/>
    <x v="24"/>
    <s v="Las Bambas"/>
    <n v="1214.0806451612902"/>
    <n v="1214.0806451612902"/>
    <m/>
    <m/>
    <m/>
    <m/>
    <m/>
    <m/>
    <m/>
    <m/>
    <m/>
    <m/>
    <m/>
    <m/>
    <m/>
    <n v="0"/>
  </r>
  <r>
    <s v="Gerencia General Operaciones Las Bambas"/>
    <s v="Gerencia General Operaciones Las Bambas"/>
    <x v="24"/>
    <s v="Las Bambas"/>
    <n v="526.93548387096769"/>
    <n v="526.93548387096769"/>
    <m/>
    <m/>
    <m/>
    <m/>
    <m/>
    <m/>
    <m/>
    <m/>
    <m/>
    <m/>
    <m/>
    <m/>
    <m/>
    <n v="0"/>
  </r>
  <r>
    <s v="Gerencia Senior de Excelencia Operacional y Estrategia"/>
    <s v="Gerencia Senior de Excelencia Operacional y Estrategia"/>
    <x v="24"/>
    <s v="Las Bambas"/>
    <n v="162.87096774193549"/>
    <n v="162.87096774193549"/>
    <m/>
    <m/>
    <m/>
    <m/>
    <m/>
    <m/>
    <m/>
    <m/>
    <m/>
    <m/>
    <m/>
    <m/>
    <m/>
    <n v="0"/>
  </r>
  <r>
    <s v="Presidencia las Bambas"/>
    <s v="Presidencia las Bambas"/>
    <x v="24"/>
    <s v="SSEE"/>
    <n v="0"/>
    <n v="0"/>
    <m/>
    <m/>
    <m/>
    <m/>
    <m/>
    <m/>
    <m/>
    <m/>
    <m/>
    <m/>
    <m/>
    <m/>
    <m/>
    <n v="0"/>
  </r>
  <r>
    <s v="Vicepresidencia Comercial"/>
    <s v="Gerencia de Finanzas"/>
    <x v="24"/>
    <s v="SSEE"/>
    <n v="0"/>
    <n v="0"/>
    <m/>
    <m/>
    <m/>
    <m/>
    <m/>
    <m/>
    <m/>
    <m/>
    <m/>
    <m/>
    <m/>
    <m/>
    <m/>
    <n v="0"/>
  </r>
  <r>
    <s v="Vicepresidencia Comercial"/>
    <s v="Gerencia de Impuestos"/>
    <x v="24"/>
    <s v="SSEE"/>
    <n v="0"/>
    <n v="0"/>
    <m/>
    <m/>
    <m/>
    <m/>
    <m/>
    <m/>
    <m/>
    <m/>
    <m/>
    <m/>
    <m/>
    <m/>
    <m/>
    <n v="0"/>
  </r>
  <r>
    <s v="Vicepresidencia Comercial"/>
    <s v="Vicepresidencia Comercial"/>
    <x v="24"/>
    <s v="SSEE"/>
    <n v="0"/>
    <n v="0"/>
    <m/>
    <m/>
    <m/>
    <m/>
    <m/>
    <m/>
    <m/>
    <m/>
    <m/>
    <m/>
    <m/>
    <m/>
    <m/>
    <n v="0"/>
  </r>
  <r>
    <s v="Vicepresidencia Comercial"/>
    <s v="Gerencia de Contraloría y Riesgos"/>
    <x v="24"/>
    <s v="SSEE"/>
    <n v="0"/>
    <n v="0"/>
    <m/>
    <m/>
    <m/>
    <m/>
    <m/>
    <m/>
    <m/>
    <m/>
    <m/>
    <m/>
    <m/>
    <m/>
    <m/>
    <n v="0"/>
  </r>
  <r>
    <s v="Vicepresidencia Comercial"/>
    <s v="Gerencia de Evaluacion de Negocios"/>
    <x v="24"/>
    <s v="SSEE"/>
    <n v="0"/>
    <n v="0"/>
    <m/>
    <m/>
    <m/>
    <m/>
    <m/>
    <m/>
    <m/>
    <m/>
    <m/>
    <m/>
    <m/>
    <m/>
    <m/>
    <n v="0"/>
  </r>
  <r>
    <s v="Vicepresidencia de Abastecimiento"/>
    <s v="Gerencia de Contrataciones"/>
    <x v="24"/>
    <s v="SSEE"/>
    <n v="0"/>
    <n v="0"/>
    <m/>
    <m/>
    <m/>
    <m/>
    <m/>
    <m/>
    <m/>
    <m/>
    <m/>
    <m/>
    <m/>
    <m/>
    <m/>
    <n v="0"/>
  </r>
  <r>
    <s v="Vicepresidencia de Abastecimiento"/>
    <s v="Gerencia de Procura - Proyectos"/>
    <x v="24"/>
    <s v="SSEE"/>
    <n v="0"/>
    <n v="0"/>
    <m/>
    <m/>
    <m/>
    <m/>
    <m/>
    <m/>
    <m/>
    <m/>
    <m/>
    <m/>
    <m/>
    <m/>
    <m/>
    <n v="0"/>
  </r>
  <r>
    <s v="Vicepresidencia de Abastecimiento"/>
    <s v="Vicepresidencia de Abastecimiento"/>
    <x v="24"/>
    <s v="SSEE"/>
    <n v="0"/>
    <n v="0"/>
    <m/>
    <m/>
    <m/>
    <m/>
    <m/>
    <m/>
    <m/>
    <m/>
    <m/>
    <m/>
    <m/>
    <m/>
    <m/>
    <n v="0"/>
  </r>
  <r>
    <s v="Vicepresidencia de Abastecimiento"/>
    <s v="Gerencia de Planeamiento, Inventario. y Almacenes"/>
    <x v="24"/>
    <s v="SSEE"/>
    <n v="94269.290322580651"/>
    <n v="16227.058064516126"/>
    <m/>
    <m/>
    <m/>
    <m/>
    <m/>
    <m/>
    <m/>
    <m/>
    <m/>
    <m/>
    <m/>
    <m/>
    <m/>
    <n v="0"/>
  </r>
  <r>
    <s v="Vicepresidencia de Asuntos Corporativos"/>
    <s v="Gerencia de Asuntos Publicos"/>
    <x v="24"/>
    <s v="SSEE"/>
    <n v="0"/>
    <n v="0"/>
    <m/>
    <m/>
    <m/>
    <m/>
    <m/>
    <m/>
    <m/>
    <m/>
    <m/>
    <m/>
    <m/>
    <m/>
    <m/>
    <n v="0"/>
  </r>
  <r>
    <s v="Vicepresidencia de Asuntos Corporativos"/>
    <s v="Gerencia de Asuntos Publicos Regionales"/>
    <x v="24"/>
    <s v="SSEE"/>
    <n v="0"/>
    <n v="0"/>
    <m/>
    <m/>
    <m/>
    <m/>
    <m/>
    <m/>
    <m/>
    <m/>
    <m/>
    <m/>
    <m/>
    <m/>
    <m/>
    <n v="0"/>
  </r>
  <r>
    <s v="Vicepresidencia de Asuntos Corporativos"/>
    <s v="Gerencia de Comunicaciones"/>
    <x v="24"/>
    <s v="SSEE"/>
    <n v="0"/>
    <n v="0"/>
    <m/>
    <m/>
    <m/>
    <m/>
    <m/>
    <m/>
    <m/>
    <m/>
    <m/>
    <m/>
    <m/>
    <m/>
    <m/>
    <n v="0"/>
  </r>
  <r>
    <s v="Vicepresidencia de Asuntos Corporativos"/>
    <s v="Vicepresidencia de Asuntos Corporativos"/>
    <x v="24"/>
    <s v="SSEE"/>
    <n v="0"/>
    <n v="0"/>
    <m/>
    <m/>
    <m/>
    <m/>
    <m/>
    <m/>
    <m/>
    <m/>
    <m/>
    <m/>
    <m/>
    <m/>
    <m/>
    <n v="0"/>
  </r>
  <r>
    <s v="Vicepresidencia de Operaciones"/>
    <s v="Gerencia de Planta Concentradora"/>
    <x v="24"/>
    <s v="SSEE"/>
    <n v="8021.1290322580644"/>
    <n v="8021.1290322580644"/>
    <m/>
    <m/>
    <m/>
    <m/>
    <m/>
    <m/>
    <n v="1"/>
    <m/>
    <m/>
    <m/>
    <m/>
    <m/>
    <m/>
    <n v="0"/>
  </r>
  <r>
    <s v="Vicepresidencia de Operaciones"/>
    <s v="Gerencia de Servicios Técnicos"/>
    <x v="24"/>
    <s v="SSEE"/>
    <n v="13144.645161290322"/>
    <n v="13144.645161290322"/>
    <m/>
    <m/>
    <m/>
    <m/>
    <m/>
    <m/>
    <m/>
    <m/>
    <m/>
    <m/>
    <m/>
    <n v="3"/>
    <m/>
    <n v="0"/>
  </r>
  <r>
    <s v="Vicepresidencia de Operaciones"/>
    <s v="Vicepresidencia de Operaciones"/>
    <x v="24"/>
    <s v="SSEE"/>
    <n v="0"/>
    <n v="0"/>
    <m/>
    <m/>
    <m/>
    <m/>
    <m/>
    <m/>
    <m/>
    <m/>
    <m/>
    <m/>
    <m/>
    <m/>
    <m/>
    <n v="0"/>
  </r>
  <r>
    <s v="Vicepresidencia de Operaciones"/>
    <s v="Gerencia de Mantenimiento"/>
    <x v="24"/>
    <s v="SSEE"/>
    <n v="383.22580645161293"/>
    <n v="383.22580645161293"/>
    <m/>
    <m/>
    <m/>
    <m/>
    <m/>
    <m/>
    <n v="1"/>
    <n v="4"/>
    <m/>
    <m/>
    <m/>
    <m/>
    <m/>
    <n v="0"/>
  </r>
  <r>
    <s v="Vicepresidencia de Operaciones"/>
    <s v="Gerencia de Operaciones Mina"/>
    <x v="24"/>
    <s v="SSEE"/>
    <n v="186572.50451612906"/>
    <n v="165380.11741935485"/>
    <m/>
    <m/>
    <m/>
    <m/>
    <m/>
    <m/>
    <n v="1"/>
    <n v="1"/>
    <m/>
    <m/>
    <m/>
    <m/>
    <m/>
    <n v="0"/>
  </r>
  <r>
    <s v="Vicepresidencia de Proyectos"/>
    <s v="Vicepresidencia de Proyectos"/>
    <x v="24"/>
    <s v="SSEE"/>
    <n v="33456.677419354841"/>
    <n v="33456.677419354841"/>
    <m/>
    <m/>
    <m/>
    <m/>
    <m/>
    <m/>
    <m/>
    <m/>
    <m/>
    <m/>
    <m/>
    <n v="3"/>
    <m/>
    <n v="0"/>
  </r>
  <r>
    <s v="Vicepresidencia de Proyectos"/>
    <s v="Gerencia de Proyecto - 3er Molino Bolas"/>
    <x v="24"/>
    <s v="SSEE"/>
    <n v="106462.25806451614"/>
    <n v="106462.25806451614"/>
    <m/>
    <m/>
    <m/>
    <m/>
    <m/>
    <m/>
    <m/>
    <m/>
    <m/>
    <m/>
    <m/>
    <m/>
    <m/>
    <n v="0"/>
  </r>
  <r>
    <s v="Vicepresidencia de Proyectos"/>
    <s v="Gerencia de Proyectos TSF"/>
    <x v="24"/>
    <s v="SSEE"/>
    <n v="128773.98387096774"/>
    <n v="136055.27419354839"/>
    <m/>
    <m/>
    <m/>
    <m/>
    <m/>
    <m/>
    <m/>
    <n v="3"/>
    <m/>
    <m/>
    <m/>
    <m/>
    <m/>
    <n v="0"/>
  </r>
  <r>
    <s v="Vicepresidencia de Proyectos"/>
    <s v="Gerencias de Construccion de Proyectos"/>
    <x v="24"/>
    <s v="SSEE"/>
    <n v="0"/>
    <n v="0"/>
    <m/>
    <m/>
    <m/>
    <m/>
    <m/>
    <m/>
    <m/>
    <m/>
    <m/>
    <m/>
    <m/>
    <m/>
    <m/>
    <n v="0"/>
  </r>
  <r>
    <s v="Vicepresidencia de Proyectos"/>
    <s v="Gerencia de Proyecto de Minas y Otros"/>
    <x v="24"/>
    <s v="SSEE"/>
    <n v="0"/>
    <n v="0"/>
    <m/>
    <m/>
    <m/>
    <m/>
    <m/>
    <m/>
    <m/>
    <m/>
    <m/>
    <m/>
    <m/>
    <m/>
    <m/>
    <n v="0"/>
  </r>
  <r>
    <s v="Vicepresidencia de Proyectos"/>
    <s v="Gerencia de Implementación de Proyectos"/>
    <x v="24"/>
    <s v="SSEE"/>
    <n v="112304.32258064517"/>
    <n v="112304.32258064517"/>
    <m/>
    <m/>
    <m/>
    <m/>
    <m/>
    <m/>
    <n v="3"/>
    <m/>
    <m/>
    <m/>
    <m/>
    <m/>
    <m/>
    <n v="0"/>
  </r>
  <r>
    <s v="Vicepresidencia de Recursos Humanos"/>
    <s v="Gerencia de Recursos Humanos"/>
    <x v="24"/>
    <s v="SSEE"/>
    <n v="327.87096774193549"/>
    <n v="327.87096774193549"/>
    <m/>
    <m/>
    <m/>
    <m/>
    <m/>
    <m/>
    <m/>
    <m/>
    <m/>
    <m/>
    <m/>
    <m/>
    <m/>
    <n v="0"/>
  </r>
  <r>
    <s v="Vicepresidencia de Recursos Humanos"/>
    <s v="Vicepresidencia de Recursos Humanos"/>
    <x v="24"/>
    <s v="SSEE"/>
    <n v="0"/>
    <n v="0"/>
    <m/>
    <m/>
    <m/>
    <m/>
    <m/>
    <m/>
    <m/>
    <m/>
    <m/>
    <m/>
    <m/>
    <m/>
    <m/>
    <n v="0"/>
  </r>
  <r>
    <s v="Vicepresidencia de Recursos Humanos"/>
    <s v="Gerencia de Desarrollo y Capacitación"/>
    <x v="24"/>
    <s v="SSEE"/>
    <n v="0"/>
    <n v="0"/>
    <m/>
    <m/>
    <m/>
    <m/>
    <m/>
    <m/>
    <m/>
    <m/>
    <m/>
    <m/>
    <m/>
    <m/>
    <m/>
    <n v="0"/>
  </r>
  <r>
    <s v="Vicepresidencia de SHE"/>
    <s v="Gerencia de Medio Ambiente"/>
    <x v="24"/>
    <s v="SSEE"/>
    <n v="28780.258064516129"/>
    <n v="28780.258064516129"/>
    <m/>
    <m/>
    <m/>
    <m/>
    <m/>
    <m/>
    <m/>
    <m/>
    <m/>
    <m/>
    <m/>
    <m/>
    <m/>
    <n v="0"/>
  </r>
  <r>
    <s v="Vicepresidencia de SHE"/>
    <s v="Gerencia de Seguridad y Salud"/>
    <x v="24"/>
    <s v="SSEE"/>
    <n v="11594.709677419354"/>
    <n v="11594.709677419354"/>
    <m/>
    <m/>
    <m/>
    <m/>
    <m/>
    <m/>
    <m/>
    <m/>
    <m/>
    <m/>
    <m/>
    <m/>
    <m/>
    <n v="0"/>
  </r>
  <r>
    <s v="Vicepresidencia de SHE"/>
    <s v="Vicepresidencia de SHE"/>
    <x v="24"/>
    <s v="SSEE"/>
    <n v="0"/>
    <n v="0"/>
    <m/>
    <m/>
    <m/>
    <m/>
    <m/>
    <m/>
    <m/>
    <n v="1"/>
    <m/>
    <m/>
    <m/>
    <m/>
    <m/>
    <n v="0"/>
  </r>
  <r>
    <s v="Vicepresidencia de Asuntos Legales"/>
    <s v="Gerencia de Adquisición de Tierras y Reasentamiento"/>
    <x v="24"/>
    <s v="SSEE"/>
    <n v="0"/>
    <n v="0"/>
    <m/>
    <m/>
    <m/>
    <m/>
    <m/>
    <m/>
    <m/>
    <m/>
    <m/>
    <m/>
    <m/>
    <m/>
    <m/>
    <n v="0"/>
  </r>
  <r>
    <s v="Vicepresidencia de Asuntos Legales"/>
    <s v="Gerencia de Asuntos Legales Mineros"/>
    <x v="24"/>
    <s v="SSEE"/>
    <n v="0"/>
    <n v="0"/>
    <m/>
    <m/>
    <m/>
    <m/>
    <m/>
    <m/>
    <m/>
    <m/>
    <m/>
    <m/>
    <m/>
    <m/>
    <m/>
    <n v="0"/>
  </r>
  <r>
    <s v="Vicepresidencia de Asuntos Legales"/>
    <s v="Vicepresidencia de Asuntos Legales"/>
    <x v="24"/>
    <s v="SSEE"/>
    <n v="0"/>
    <n v="0"/>
    <m/>
    <m/>
    <m/>
    <m/>
    <m/>
    <m/>
    <m/>
    <m/>
    <m/>
    <m/>
    <m/>
    <m/>
    <m/>
    <n v="0"/>
  </r>
  <r>
    <s v="Vicepresidencia de Desarrollo"/>
    <s v="Gerencia de Challcobamba"/>
    <x v="24"/>
    <s v="SSEE"/>
    <n v="0"/>
    <n v="0"/>
    <m/>
    <m/>
    <m/>
    <m/>
    <m/>
    <m/>
    <m/>
    <m/>
    <m/>
    <m/>
    <m/>
    <m/>
    <m/>
    <n v="0"/>
  </r>
  <r>
    <s v="Vicepresidencia de Desarrollo"/>
    <s v="Gerencia de Desarrollo de Recursos"/>
    <x v="24"/>
    <s v="SSEE"/>
    <n v="54137.032258064515"/>
    <n v="54137.032258064515"/>
    <m/>
    <m/>
    <m/>
    <m/>
    <m/>
    <m/>
    <m/>
    <m/>
    <m/>
    <m/>
    <m/>
    <m/>
    <m/>
    <n v="0"/>
  </r>
  <r>
    <s v="Vicepresidencia de Desarrollo"/>
    <s v="Gerencia de Estudios"/>
    <x v="24"/>
    <s v="SSEE"/>
    <n v="0"/>
    <n v="0"/>
    <m/>
    <m/>
    <m/>
    <m/>
    <m/>
    <m/>
    <m/>
    <m/>
    <m/>
    <m/>
    <m/>
    <m/>
    <m/>
    <n v="0"/>
  </r>
  <r>
    <s v="Vicepresidencia de Desarrollo"/>
    <s v="Gerencia de Ingenieria"/>
    <x v="24"/>
    <s v="SSEE"/>
    <n v="0"/>
    <n v="0"/>
    <m/>
    <m/>
    <m/>
    <m/>
    <m/>
    <m/>
    <m/>
    <m/>
    <m/>
    <m/>
    <m/>
    <m/>
    <m/>
    <n v="0"/>
  </r>
  <r>
    <s v="Vicepresidencia de Desarrollo"/>
    <s v="Gerencia de Permisos Ambientales"/>
    <x v="24"/>
    <s v="SSEE"/>
    <n v="2307.8709677419356"/>
    <n v="2307.8709677419356"/>
    <m/>
    <m/>
    <m/>
    <m/>
    <m/>
    <m/>
    <m/>
    <m/>
    <m/>
    <m/>
    <m/>
    <m/>
    <m/>
    <n v="0"/>
  </r>
  <r>
    <s v="Vicepresidencia de Desarrollo"/>
    <s v="Gerencia de Servicios a Proyectos"/>
    <x v="24"/>
    <s v="SSEE"/>
    <n v="0"/>
    <n v="0"/>
    <m/>
    <m/>
    <m/>
    <m/>
    <m/>
    <m/>
    <m/>
    <m/>
    <m/>
    <m/>
    <m/>
    <m/>
    <m/>
    <n v="0"/>
  </r>
  <r>
    <s v="Vicepresidencia de Desarrollo"/>
    <s v="Gerencia Regional de Servicios Técnicos"/>
    <x v="24"/>
    <s v="SSEE"/>
    <n v="0"/>
    <n v="0"/>
    <m/>
    <m/>
    <m/>
    <m/>
    <m/>
    <m/>
    <m/>
    <m/>
    <m/>
    <m/>
    <m/>
    <m/>
    <m/>
    <n v="0"/>
  </r>
  <r>
    <s v="Vicepresidencia de Desarrollo"/>
    <s v="Vicepresidencia de Desarrollo"/>
    <x v="24"/>
    <s v="SSEE"/>
    <n v="0"/>
    <n v="0"/>
    <m/>
    <m/>
    <m/>
    <m/>
    <m/>
    <m/>
    <m/>
    <m/>
    <m/>
    <m/>
    <m/>
    <m/>
    <m/>
    <n v="0"/>
  </r>
  <r>
    <s v="Vicepresidencia de Desarrollo"/>
    <s v="Gerencia de Servicios y Soporte a Proyectos"/>
    <x v="24"/>
    <s v="SSEE"/>
    <n v="0"/>
    <n v="0"/>
    <m/>
    <m/>
    <m/>
    <m/>
    <m/>
    <m/>
    <m/>
    <m/>
    <m/>
    <m/>
    <m/>
    <m/>
    <m/>
    <n v="0"/>
  </r>
  <r>
    <s v="Vicepresidencia de Excelencia Operacional"/>
    <s v="Vicepresidencia de Excelencia Operacional"/>
    <x v="24"/>
    <s v="SSEE"/>
    <n v="0"/>
    <n v="0"/>
    <m/>
    <m/>
    <m/>
    <m/>
    <m/>
    <m/>
    <m/>
    <m/>
    <m/>
    <m/>
    <m/>
    <m/>
    <m/>
    <n v="0"/>
  </r>
  <r>
    <s v="Vicepresidencia de Excelencia Operacional"/>
    <s v="Gerencia de Excelencia Operacional 2"/>
    <x v="24"/>
    <s v="SSEE"/>
    <n v="0"/>
    <n v="0"/>
    <m/>
    <m/>
    <m/>
    <m/>
    <m/>
    <m/>
    <m/>
    <m/>
    <m/>
    <m/>
    <m/>
    <m/>
    <m/>
    <n v="0"/>
  </r>
  <r>
    <s v="Vicepresidencia de Excelencia Operacional"/>
    <s v="Gerencia de Excelencia Operacional 3"/>
    <x v="24"/>
    <s v="SSEE"/>
    <n v="0"/>
    <n v="0"/>
    <m/>
    <m/>
    <m/>
    <m/>
    <m/>
    <m/>
    <m/>
    <m/>
    <m/>
    <m/>
    <m/>
    <m/>
    <m/>
    <n v="0"/>
  </r>
  <r>
    <s v="Vicepresidencia de Excelencia Operacional"/>
    <s v="Gerencia de Excelencia Operacional 1"/>
    <x v="24"/>
    <s v="SSEE"/>
    <n v="0"/>
    <n v="0"/>
    <m/>
    <m/>
    <m/>
    <m/>
    <m/>
    <m/>
    <m/>
    <m/>
    <m/>
    <m/>
    <m/>
    <m/>
    <m/>
    <n v="0"/>
  </r>
  <r>
    <s v="Global Business Services &amp; Technology"/>
    <s v="Technology"/>
    <x v="24"/>
    <s v="SSEE"/>
    <n v="0"/>
    <n v="0"/>
    <m/>
    <m/>
    <m/>
    <m/>
    <m/>
    <m/>
    <m/>
    <m/>
    <m/>
    <m/>
    <m/>
    <m/>
    <m/>
    <n v="0"/>
  </r>
  <r>
    <s v="Global Business Services &amp; Technology"/>
    <s v="Global Business Services"/>
    <x v="24"/>
    <s v="SSEE"/>
    <n v="0"/>
    <n v="0"/>
    <m/>
    <m/>
    <m/>
    <m/>
    <m/>
    <m/>
    <m/>
    <m/>
    <m/>
    <m/>
    <m/>
    <m/>
    <m/>
    <n v="0"/>
  </r>
  <r>
    <s v="Group Explorations Management"/>
    <s v="Group Explorations Management"/>
    <x v="24"/>
    <s v="SSEE"/>
    <n v="0"/>
    <n v="0"/>
    <m/>
    <m/>
    <m/>
    <m/>
    <m/>
    <m/>
    <m/>
    <m/>
    <m/>
    <m/>
    <m/>
    <m/>
    <m/>
    <n v="0"/>
  </r>
  <r>
    <s v="Gerencia de Logística y Servicios de Sitio"/>
    <s v="Gerencia de Logística y Servicios de Sitio"/>
    <x v="24"/>
    <s v="SSEE"/>
    <n v="220053.5806451613"/>
    <n v="123376.35483870968"/>
    <m/>
    <m/>
    <m/>
    <m/>
    <m/>
    <m/>
    <m/>
    <n v="2"/>
    <m/>
    <m/>
    <m/>
    <m/>
    <m/>
    <n v="0"/>
  </r>
  <r>
    <s v="Vicepresidencia de Relaciones Comunitarias"/>
    <s v="Vicepresidencia de Relaciones Comunitarias"/>
    <x v="24"/>
    <s v="SSEE"/>
    <n v="0"/>
    <n v="0"/>
    <m/>
    <m/>
    <m/>
    <m/>
    <m/>
    <m/>
    <m/>
    <m/>
    <m/>
    <m/>
    <m/>
    <m/>
    <m/>
    <n v="0"/>
  </r>
  <r>
    <s v="Vicepresidencia de Relaciones Comunitarias"/>
    <s v="Gerencia de Relaciones Comunitarias Site"/>
    <x v="24"/>
    <s v="SSEE"/>
    <n v="0"/>
    <n v="0"/>
    <m/>
    <m/>
    <m/>
    <m/>
    <m/>
    <m/>
    <m/>
    <m/>
    <m/>
    <m/>
    <m/>
    <m/>
    <m/>
    <n v="0"/>
  </r>
  <r>
    <s v="Vicepresidencia de Relaciones Comunitarias"/>
    <s v="Gerencia de Relaciones Comunitarias Zona Sur"/>
    <x v="24"/>
    <s v="SSEE"/>
    <n v="0"/>
    <n v="0"/>
    <m/>
    <m/>
    <m/>
    <m/>
    <m/>
    <m/>
    <m/>
    <m/>
    <m/>
    <m/>
    <m/>
    <m/>
    <m/>
    <n v="0"/>
  </r>
  <r>
    <s v="Vicepresidencia de Relaciones Comunitarias"/>
    <s v="Gerencia de Estudios Sociales"/>
    <x v="24"/>
    <s v="SSEE"/>
    <n v="0"/>
    <n v="0"/>
    <m/>
    <m/>
    <m/>
    <m/>
    <m/>
    <m/>
    <m/>
    <m/>
    <m/>
    <m/>
    <m/>
    <m/>
    <m/>
    <n v="0"/>
  </r>
  <r>
    <s v="Gerencia de Protección Interna"/>
    <s v="Gerencia de Protección Interna"/>
    <x v="24"/>
    <s v="SSEE"/>
    <n v="2273.8064516129034"/>
    <n v="2273.8064516129034"/>
    <m/>
    <m/>
    <m/>
    <m/>
    <m/>
    <m/>
    <m/>
    <m/>
    <m/>
    <m/>
    <m/>
    <m/>
    <m/>
    <n v="0"/>
  </r>
  <r>
    <s v="Gerencia General Operaciones Las Bambas"/>
    <s v="Gerencia General Operaciones Las Bambas"/>
    <x v="24"/>
    <s v="SSEE"/>
    <n v="0"/>
    <n v="0"/>
    <m/>
    <m/>
    <m/>
    <m/>
    <m/>
    <m/>
    <m/>
    <m/>
    <m/>
    <m/>
    <m/>
    <m/>
    <m/>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89">
  <r>
    <s v="TOTAL"/>
    <x v="0"/>
    <x v="0"/>
    <x v="0"/>
    <n v="298712"/>
    <n v="298712"/>
    <n v="1821"/>
    <n v="1821"/>
    <m/>
    <m/>
    <m/>
    <n v="1"/>
    <n v="1"/>
    <m/>
    <x v="0"/>
    <m/>
    <m/>
    <m/>
    <m/>
    <n v="2"/>
  </r>
  <r>
    <s v="TOTAL"/>
    <x v="0"/>
    <x v="0"/>
    <x v="1"/>
    <n v="1399046"/>
    <n v="1037086"/>
    <n v="8366"/>
    <n v="6321"/>
    <m/>
    <m/>
    <m/>
    <m/>
    <n v="1"/>
    <m/>
    <x v="1"/>
    <m/>
    <m/>
    <m/>
    <m/>
    <n v="1"/>
  </r>
  <r>
    <s v="TOTAL"/>
    <x v="0"/>
    <x v="1"/>
    <x v="0"/>
    <n v="275205"/>
    <n v="275205"/>
    <n v="1849"/>
    <n v="1849"/>
    <m/>
    <m/>
    <m/>
    <m/>
    <n v="1"/>
    <m/>
    <x v="0"/>
    <n v="1"/>
    <m/>
    <m/>
    <m/>
    <n v="1"/>
  </r>
  <r>
    <s v="TOTAL"/>
    <x v="0"/>
    <x v="1"/>
    <x v="1"/>
    <n v="1141278.05"/>
    <n v="832376"/>
    <n v="7716"/>
    <n v="6863"/>
    <m/>
    <m/>
    <m/>
    <m/>
    <m/>
    <m/>
    <x v="1"/>
    <m/>
    <m/>
    <m/>
    <m/>
    <n v="0"/>
  </r>
  <r>
    <s v="TOTAL"/>
    <x v="0"/>
    <x v="2"/>
    <x v="0"/>
    <n v="319180.75"/>
    <n v="319180.75"/>
    <n v="1862"/>
    <n v="1862"/>
    <m/>
    <m/>
    <m/>
    <m/>
    <n v="1"/>
    <n v="12"/>
    <x v="1"/>
    <n v="1"/>
    <m/>
    <m/>
    <m/>
    <n v="1"/>
  </r>
  <r>
    <s v="TOTAL"/>
    <x v="0"/>
    <x v="2"/>
    <x v="1"/>
    <n v="1214932.5"/>
    <n v="878397.85000000009"/>
    <n v="7335"/>
    <n v="6608"/>
    <m/>
    <m/>
    <m/>
    <m/>
    <m/>
    <n v="7"/>
    <x v="1"/>
    <m/>
    <m/>
    <m/>
    <m/>
    <n v="0"/>
  </r>
  <r>
    <s v="TOTAL"/>
    <x v="0"/>
    <x v="3"/>
    <x v="0"/>
    <n v="317657"/>
    <n v="317657"/>
    <n v="1881"/>
    <n v="1881"/>
    <m/>
    <m/>
    <m/>
    <m/>
    <m/>
    <n v="11"/>
    <x v="0"/>
    <n v="2"/>
    <m/>
    <m/>
    <m/>
    <n v="0"/>
  </r>
  <r>
    <s v="TOTAL"/>
    <x v="0"/>
    <x v="3"/>
    <x v="1"/>
    <n v="1555360"/>
    <n v="1170307.7"/>
    <n v="9893"/>
    <n v="9012"/>
    <m/>
    <m/>
    <m/>
    <m/>
    <m/>
    <n v="3"/>
    <x v="1"/>
    <m/>
    <m/>
    <m/>
    <m/>
    <n v="0"/>
  </r>
  <r>
    <s v="TOTAL"/>
    <x v="0"/>
    <x v="4"/>
    <x v="0"/>
    <n v="332346"/>
    <n v="332346"/>
    <n v="1888"/>
    <n v="1888"/>
    <m/>
    <n v="1"/>
    <m/>
    <n v="1"/>
    <m/>
    <n v="10"/>
    <x v="0"/>
    <n v="1"/>
    <n v="17"/>
    <m/>
    <m/>
    <n v="2"/>
  </r>
  <r>
    <s v="TOTAL"/>
    <x v="0"/>
    <x v="4"/>
    <x v="1"/>
    <n v="1339521"/>
    <n v="935379"/>
    <n v="7621"/>
    <n v="7155"/>
    <m/>
    <m/>
    <m/>
    <m/>
    <n v="2"/>
    <n v="10"/>
    <x v="1"/>
    <m/>
    <m/>
    <m/>
    <m/>
    <n v="2"/>
  </r>
  <r>
    <s v="TOTAL"/>
    <x v="0"/>
    <x v="5"/>
    <x v="0"/>
    <n v="323831.75"/>
    <n v="323831.75"/>
    <n v="1909"/>
    <n v="1909"/>
    <m/>
    <n v="1"/>
    <m/>
    <m/>
    <n v="3"/>
    <n v="9"/>
    <x v="0"/>
    <n v="1"/>
    <n v="15"/>
    <n v="94"/>
    <n v="30"/>
    <n v="4"/>
  </r>
  <r>
    <s v="TOTAL"/>
    <x v="0"/>
    <x v="5"/>
    <x v="1"/>
    <n v="1315611"/>
    <n v="940724.54999999993"/>
    <n v="7385"/>
    <n v="7155"/>
    <m/>
    <m/>
    <m/>
    <m/>
    <m/>
    <n v="6"/>
    <x v="1"/>
    <m/>
    <m/>
    <m/>
    <m/>
    <n v="0"/>
  </r>
  <r>
    <s v="TOTAL"/>
    <x v="0"/>
    <x v="6"/>
    <x v="0"/>
    <n v="361847.25"/>
    <n v="361847.25"/>
    <n v="1907"/>
    <n v="1907"/>
    <m/>
    <m/>
    <m/>
    <m/>
    <m/>
    <n v="3"/>
    <x v="0"/>
    <n v="2"/>
    <m/>
    <m/>
    <n v="56"/>
    <n v="0"/>
  </r>
  <r>
    <s v="TOTAL"/>
    <x v="0"/>
    <x v="6"/>
    <x v="1"/>
    <n v="1482257"/>
    <n v="1133284.95"/>
    <n v="9248"/>
    <n v="9083"/>
    <m/>
    <m/>
    <m/>
    <m/>
    <n v="1"/>
    <m/>
    <x v="1"/>
    <m/>
    <m/>
    <m/>
    <m/>
    <n v="1"/>
  </r>
  <r>
    <s v="TOTAL"/>
    <x v="0"/>
    <x v="7"/>
    <x v="0"/>
    <n v="333041"/>
    <n v="333041"/>
    <n v="1905"/>
    <n v="1905"/>
    <m/>
    <m/>
    <m/>
    <m/>
    <n v="1"/>
    <n v="3"/>
    <x v="2"/>
    <n v="1"/>
    <m/>
    <m/>
    <n v="29"/>
    <n v="1"/>
  </r>
  <r>
    <s v="TOTAL"/>
    <x v="0"/>
    <x v="7"/>
    <x v="1"/>
    <n v="1433013"/>
    <n v="1433013"/>
    <n v="8212"/>
    <n v="8212"/>
    <m/>
    <m/>
    <m/>
    <m/>
    <n v="1"/>
    <n v="1"/>
    <x v="1"/>
    <m/>
    <m/>
    <m/>
    <m/>
    <n v="1"/>
  </r>
  <r>
    <s v="TOTAL"/>
    <x v="0"/>
    <x v="8"/>
    <x v="0"/>
    <n v="324155"/>
    <n v="324155"/>
    <n v="1903"/>
    <n v="1903"/>
    <m/>
    <m/>
    <m/>
    <m/>
    <m/>
    <n v="2"/>
    <x v="0"/>
    <m/>
    <m/>
    <m/>
    <m/>
    <n v="0"/>
  </r>
  <r>
    <s v="TOTAL"/>
    <x v="0"/>
    <x v="8"/>
    <x v="1"/>
    <n v="1314211"/>
    <n v="1006814"/>
    <n v="8124"/>
    <n v="8124"/>
    <m/>
    <m/>
    <m/>
    <n v="1"/>
    <n v="3"/>
    <n v="2"/>
    <x v="1"/>
    <m/>
    <m/>
    <m/>
    <m/>
    <n v="4"/>
  </r>
  <r>
    <s v="TOTAL"/>
    <x v="0"/>
    <x v="9"/>
    <x v="0"/>
    <n v="341342"/>
    <n v="341342"/>
    <n v="1897"/>
    <n v="1897"/>
    <m/>
    <m/>
    <m/>
    <m/>
    <m/>
    <n v="2"/>
    <x v="3"/>
    <m/>
    <m/>
    <m/>
    <m/>
    <n v="0"/>
  </r>
  <r>
    <s v="TOTAL"/>
    <x v="0"/>
    <x v="9"/>
    <x v="1"/>
    <n v="1463012"/>
    <n v="1059010"/>
    <n v="8684"/>
    <n v="8684"/>
    <m/>
    <n v="1"/>
    <m/>
    <n v="1"/>
    <n v="3"/>
    <n v="4"/>
    <x v="1"/>
    <m/>
    <n v="24"/>
    <m/>
    <m/>
    <n v="5"/>
  </r>
  <r>
    <s v="TOTAL"/>
    <x v="0"/>
    <x v="10"/>
    <x v="0"/>
    <n v="332069"/>
    <n v="332069"/>
    <n v="1908"/>
    <n v="1908"/>
    <m/>
    <m/>
    <m/>
    <m/>
    <n v="2"/>
    <n v="2"/>
    <x v="0"/>
    <m/>
    <m/>
    <m/>
    <m/>
    <n v="2"/>
  </r>
  <r>
    <s v="TOTAL"/>
    <x v="0"/>
    <x v="10"/>
    <x v="1"/>
    <n v="1281798"/>
    <n v="1251944"/>
    <n v="7294"/>
    <n v="7294"/>
    <m/>
    <m/>
    <m/>
    <n v="1"/>
    <n v="1"/>
    <n v="1"/>
    <x v="1"/>
    <m/>
    <m/>
    <m/>
    <n v="30"/>
    <n v="2"/>
  </r>
  <r>
    <s v="TOTAL"/>
    <x v="0"/>
    <x v="11"/>
    <x v="0"/>
    <n v="331817"/>
    <n v="331817"/>
    <n v="1917"/>
    <n v="1917"/>
    <m/>
    <m/>
    <m/>
    <m/>
    <m/>
    <n v="8"/>
    <x v="1"/>
    <m/>
    <m/>
    <m/>
    <m/>
    <n v="0"/>
  </r>
  <r>
    <s v="TOTAL"/>
    <x v="0"/>
    <x v="11"/>
    <x v="1"/>
    <n v="1419251"/>
    <n v="1419251"/>
    <n v="9764"/>
    <n v="9764"/>
    <m/>
    <m/>
    <m/>
    <m/>
    <n v="3"/>
    <n v="4"/>
    <x v="1"/>
    <m/>
    <m/>
    <m/>
    <m/>
    <n v="3"/>
  </r>
  <r>
    <s v="Vicepresidencia de Relaciones Comunitarias"/>
    <x v="1"/>
    <x v="12"/>
    <x v="0"/>
    <n v="1858.5"/>
    <n v="1858.5"/>
    <n v="9"/>
    <n v="9"/>
    <m/>
    <m/>
    <m/>
    <m/>
    <m/>
    <m/>
    <x v="1"/>
    <m/>
    <m/>
    <m/>
    <m/>
    <n v="0"/>
  </r>
  <r>
    <s v="Vicepresidencia de Relaciones Comunitarias"/>
    <x v="1"/>
    <x v="12"/>
    <x v="1"/>
    <n v="0"/>
    <n v="0"/>
    <n v="0"/>
    <n v="0"/>
    <m/>
    <m/>
    <m/>
    <m/>
    <m/>
    <m/>
    <x v="1"/>
    <m/>
    <m/>
    <m/>
    <m/>
    <n v="0"/>
  </r>
  <r>
    <s v="Vicepresidencia de Asuntos Legales"/>
    <x v="2"/>
    <x v="12"/>
    <x v="0"/>
    <n v="849"/>
    <n v="849"/>
    <n v="4"/>
    <n v="4"/>
    <m/>
    <m/>
    <m/>
    <m/>
    <m/>
    <m/>
    <x v="1"/>
    <m/>
    <m/>
    <m/>
    <m/>
    <n v="0"/>
  </r>
  <r>
    <s v="Vicepresidencia de Asuntos Legales"/>
    <x v="2"/>
    <x v="12"/>
    <x v="1"/>
    <n v="0"/>
    <n v="0"/>
    <n v="0"/>
    <n v="0"/>
    <m/>
    <m/>
    <m/>
    <m/>
    <m/>
    <m/>
    <x v="1"/>
    <m/>
    <m/>
    <m/>
    <m/>
    <n v="0"/>
  </r>
  <r>
    <s v="Vicepresidencia de Asuntos Corporativos"/>
    <x v="3"/>
    <x v="12"/>
    <x v="0"/>
    <n v="396"/>
    <n v="396"/>
    <n v="2"/>
    <n v="2"/>
    <m/>
    <m/>
    <m/>
    <m/>
    <m/>
    <m/>
    <x v="1"/>
    <m/>
    <m/>
    <m/>
    <m/>
    <n v="0"/>
  </r>
  <r>
    <s v="Vicepresidencia de Asuntos Corporativos"/>
    <x v="3"/>
    <x v="12"/>
    <x v="1"/>
    <n v="552"/>
    <n v="552"/>
    <n v="2"/>
    <n v="2"/>
    <m/>
    <m/>
    <m/>
    <m/>
    <m/>
    <m/>
    <x v="1"/>
    <m/>
    <m/>
    <m/>
    <m/>
    <n v="0"/>
  </r>
  <r>
    <s v="Vicepresidencia de Asuntos Corporativos"/>
    <x v="4"/>
    <x v="12"/>
    <x v="0"/>
    <n v="990"/>
    <n v="990"/>
    <n v="6"/>
    <n v="6"/>
    <m/>
    <m/>
    <m/>
    <m/>
    <m/>
    <m/>
    <x v="1"/>
    <m/>
    <m/>
    <m/>
    <m/>
    <n v="0"/>
  </r>
  <r>
    <s v="Vicepresidencia de Asuntos Corporativos"/>
    <x v="4"/>
    <x v="12"/>
    <x v="1"/>
    <n v="0"/>
    <n v="0"/>
    <n v="0"/>
    <n v="0"/>
    <m/>
    <m/>
    <m/>
    <m/>
    <m/>
    <m/>
    <x v="1"/>
    <m/>
    <m/>
    <m/>
    <m/>
    <n v="0"/>
  </r>
  <r>
    <s v="Vicepresidencia de Desarrollo"/>
    <x v="5"/>
    <x v="12"/>
    <x v="0"/>
    <n v="1954.5"/>
    <n v="1954.5"/>
    <n v="10"/>
    <n v="10"/>
    <m/>
    <m/>
    <m/>
    <m/>
    <m/>
    <m/>
    <x v="1"/>
    <m/>
    <m/>
    <m/>
    <m/>
    <n v="0"/>
  </r>
  <r>
    <s v="Vicepresidencia de Desarrollo"/>
    <x v="5"/>
    <x v="12"/>
    <x v="1"/>
    <n v="4320"/>
    <n v="4320"/>
    <n v="43"/>
    <n v="43"/>
    <m/>
    <m/>
    <m/>
    <m/>
    <m/>
    <m/>
    <x v="1"/>
    <m/>
    <m/>
    <m/>
    <m/>
    <n v="0"/>
  </r>
  <r>
    <s v="Vicepresidencia de Asuntos Corporativos"/>
    <x v="6"/>
    <x v="12"/>
    <x v="0"/>
    <n v="2745"/>
    <n v="2745"/>
    <n v="14"/>
    <n v="14"/>
    <m/>
    <m/>
    <m/>
    <m/>
    <m/>
    <m/>
    <x v="1"/>
    <m/>
    <m/>
    <m/>
    <m/>
    <n v="0"/>
  </r>
  <r>
    <s v="Vicepresidencia de Asuntos Corporativos"/>
    <x v="6"/>
    <x v="12"/>
    <x v="1"/>
    <n v="0"/>
    <n v="0"/>
    <n v="0"/>
    <n v="0"/>
    <m/>
    <m/>
    <m/>
    <m/>
    <m/>
    <m/>
    <x v="1"/>
    <m/>
    <m/>
    <m/>
    <m/>
    <n v="0"/>
  </r>
  <r>
    <s v="Vicepresidencia de Abastecimiento"/>
    <x v="7"/>
    <x v="12"/>
    <x v="0"/>
    <n v="2502"/>
    <n v="2502"/>
    <n v="14"/>
    <n v="14"/>
    <m/>
    <m/>
    <m/>
    <m/>
    <m/>
    <m/>
    <x v="1"/>
    <m/>
    <m/>
    <m/>
    <m/>
    <n v="0"/>
  </r>
  <r>
    <s v="Vicepresidencia de Abastecimiento"/>
    <x v="7"/>
    <x v="12"/>
    <x v="1"/>
    <n v="0"/>
    <n v="0"/>
    <n v="0"/>
    <n v="0"/>
    <m/>
    <m/>
    <m/>
    <m/>
    <m/>
    <m/>
    <x v="1"/>
    <m/>
    <m/>
    <m/>
    <m/>
    <n v="0"/>
  </r>
  <r>
    <s v="Vicepresidencia de Desarrollo"/>
    <x v="8"/>
    <x v="12"/>
    <x v="0"/>
    <n v="7098"/>
    <n v="7098"/>
    <n v="38"/>
    <n v="38"/>
    <m/>
    <m/>
    <m/>
    <m/>
    <m/>
    <m/>
    <x v="1"/>
    <m/>
    <m/>
    <m/>
    <m/>
    <n v="0"/>
  </r>
  <r>
    <s v="Vicepresidencia de Desarrollo"/>
    <x v="8"/>
    <x v="12"/>
    <x v="1"/>
    <n v="51409"/>
    <n v="51409"/>
    <n v="259"/>
    <n v="259"/>
    <m/>
    <m/>
    <m/>
    <m/>
    <m/>
    <n v="1"/>
    <x v="1"/>
    <m/>
    <m/>
    <m/>
    <m/>
    <n v="0"/>
  </r>
  <r>
    <s v="Vicepresidencia de Relaciones Comunitarias"/>
    <x v="9"/>
    <x v="12"/>
    <x v="0"/>
    <n v="2739"/>
    <n v="2739"/>
    <n v="14"/>
    <n v="14"/>
    <m/>
    <m/>
    <m/>
    <m/>
    <m/>
    <m/>
    <x v="1"/>
    <m/>
    <m/>
    <m/>
    <m/>
    <n v="0"/>
  </r>
  <r>
    <s v="Vicepresidencia de Relaciones Comunitarias"/>
    <x v="9"/>
    <x v="12"/>
    <x v="1"/>
    <n v="0"/>
    <n v="0"/>
    <n v="0"/>
    <n v="0"/>
    <m/>
    <m/>
    <m/>
    <m/>
    <m/>
    <m/>
    <x v="1"/>
    <m/>
    <m/>
    <m/>
    <m/>
    <n v="0"/>
  </r>
  <r>
    <s v="Vicepresidencia de Recursos Humanos"/>
    <x v="10"/>
    <x v="12"/>
    <x v="0"/>
    <n v="1687.5"/>
    <n v="1687.5"/>
    <n v="11"/>
    <n v="11"/>
    <m/>
    <m/>
    <m/>
    <m/>
    <m/>
    <m/>
    <x v="1"/>
    <m/>
    <m/>
    <m/>
    <m/>
    <n v="0"/>
  </r>
  <r>
    <s v="Vicepresidencia de Recursos Humanos"/>
    <x v="10"/>
    <x v="12"/>
    <x v="1"/>
    <n v="0"/>
    <n v="0"/>
    <n v="0"/>
    <n v="0"/>
    <m/>
    <m/>
    <m/>
    <m/>
    <m/>
    <m/>
    <x v="1"/>
    <m/>
    <m/>
    <m/>
    <m/>
    <n v="0"/>
  </r>
  <r>
    <s v="Vicepresidencia de Proyectos"/>
    <x v="11"/>
    <x v="12"/>
    <x v="0"/>
    <n v="1708.5"/>
    <n v="1708.5"/>
    <n v="9"/>
    <n v="9"/>
    <m/>
    <m/>
    <m/>
    <m/>
    <m/>
    <m/>
    <x v="1"/>
    <m/>
    <m/>
    <m/>
    <m/>
    <n v="0"/>
  </r>
  <r>
    <s v="Vicepresidencia de Proyectos"/>
    <x v="11"/>
    <x v="12"/>
    <x v="1"/>
    <n v="0"/>
    <n v="0"/>
    <n v="0"/>
    <n v="0"/>
    <m/>
    <m/>
    <m/>
    <m/>
    <m/>
    <m/>
    <x v="1"/>
    <m/>
    <m/>
    <m/>
    <m/>
    <n v="0"/>
  </r>
  <r>
    <s v="Vicepresidencia Comercial"/>
    <x v="12"/>
    <x v="12"/>
    <x v="0"/>
    <n v="1626"/>
    <n v="1626"/>
    <n v="8"/>
    <n v="8"/>
    <m/>
    <m/>
    <m/>
    <m/>
    <m/>
    <m/>
    <x v="1"/>
    <m/>
    <m/>
    <m/>
    <m/>
    <n v="0"/>
  </r>
  <r>
    <s v="Vicepresidencia Comercial"/>
    <x v="12"/>
    <x v="12"/>
    <x v="1"/>
    <n v="0"/>
    <n v="0"/>
    <n v="0"/>
    <n v="0"/>
    <m/>
    <m/>
    <m/>
    <m/>
    <m/>
    <m/>
    <x v="1"/>
    <m/>
    <m/>
    <m/>
    <m/>
    <n v="0"/>
  </r>
  <r>
    <s v="Vicepresidencia Comercial"/>
    <x v="13"/>
    <x v="12"/>
    <x v="0"/>
    <n v="864"/>
    <n v="864"/>
    <n v="5"/>
    <n v="5"/>
    <m/>
    <m/>
    <m/>
    <m/>
    <m/>
    <m/>
    <x v="1"/>
    <m/>
    <m/>
    <m/>
    <m/>
    <n v="0"/>
  </r>
  <r>
    <s v="Vicepresidencia Comercial"/>
    <x v="13"/>
    <x v="12"/>
    <x v="1"/>
    <n v="0"/>
    <n v="0"/>
    <n v="0"/>
    <n v="0"/>
    <m/>
    <m/>
    <m/>
    <m/>
    <m/>
    <m/>
    <x v="1"/>
    <m/>
    <m/>
    <m/>
    <m/>
    <n v="0"/>
  </r>
  <r>
    <s v="Vicepresidencia de Desarrollo"/>
    <x v="14"/>
    <x v="12"/>
    <x v="0"/>
    <n v="126"/>
    <n v="126"/>
    <n v="1"/>
    <n v="1"/>
    <m/>
    <m/>
    <m/>
    <m/>
    <m/>
    <m/>
    <x v="1"/>
    <m/>
    <m/>
    <m/>
    <m/>
    <n v="0"/>
  </r>
  <r>
    <s v="Vicepresidencia de Desarrollo"/>
    <x v="14"/>
    <x v="12"/>
    <x v="1"/>
    <n v="93349"/>
    <n v="22376.400000000001"/>
    <n v="442"/>
    <n v="114"/>
    <m/>
    <m/>
    <m/>
    <m/>
    <m/>
    <m/>
    <x v="1"/>
    <m/>
    <m/>
    <m/>
    <m/>
    <n v="0"/>
  </r>
  <r>
    <s v="Gerencia de Logística y Servicios de Sitio"/>
    <x v="15"/>
    <x v="12"/>
    <x v="0"/>
    <n v="13971.5"/>
    <n v="13971.5"/>
    <n v="72"/>
    <n v="72"/>
    <m/>
    <m/>
    <m/>
    <m/>
    <m/>
    <m/>
    <x v="1"/>
    <m/>
    <m/>
    <m/>
    <m/>
    <n v="0"/>
  </r>
  <r>
    <s v="Gerencia de Logística y Servicios de Sitio"/>
    <x v="15"/>
    <x v="12"/>
    <x v="1"/>
    <n v="406638.48333333334"/>
    <n v="116179.15"/>
    <n v="2136"/>
    <n v="1950"/>
    <m/>
    <m/>
    <m/>
    <m/>
    <m/>
    <n v="4"/>
    <x v="1"/>
    <m/>
    <m/>
    <m/>
    <m/>
    <n v="0"/>
  </r>
  <r>
    <s v="Vicepresidencia de Operaciones"/>
    <x v="16"/>
    <x v="12"/>
    <x v="0"/>
    <n v="20896.25"/>
    <n v="20896.25"/>
    <n v="126"/>
    <n v="126"/>
    <m/>
    <m/>
    <m/>
    <m/>
    <m/>
    <n v="1"/>
    <x v="1"/>
    <m/>
    <m/>
    <m/>
    <m/>
    <n v="0"/>
  </r>
  <r>
    <s v="Vicepresidencia de Operaciones"/>
    <x v="16"/>
    <x v="12"/>
    <x v="1"/>
    <n v="177572"/>
    <n v="177572"/>
    <n v="1035"/>
    <n v="1035"/>
    <m/>
    <m/>
    <m/>
    <m/>
    <m/>
    <m/>
    <x v="1"/>
    <m/>
    <m/>
    <m/>
    <m/>
    <n v="0"/>
  </r>
  <r>
    <s v="Vicepresidencia de Operaciones"/>
    <x v="16"/>
    <x v="12"/>
    <x v="0"/>
    <n v="28722.25"/>
    <n v="28722.25"/>
    <n v="181"/>
    <n v="181"/>
    <m/>
    <m/>
    <m/>
    <m/>
    <m/>
    <m/>
    <x v="1"/>
    <m/>
    <m/>
    <m/>
    <m/>
    <n v="0"/>
  </r>
  <r>
    <s v="Vicepresidencia de Operaciones"/>
    <x v="16"/>
    <x v="12"/>
    <x v="1"/>
    <n v="74041"/>
    <n v="74041"/>
    <n v="1072"/>
    <n v="1072"/>
    <m/>
    <m/>
    <m/>
    <m/>
    <m/>
    <n v="1"/>
    <x v="1"/>
    <m/>
    <m/>
    <m/>
    <m/>
    <n v="0"/>
  </r>
  <r>
    <s v="Vicepresidencia de SHE"/>
    <x v="17"/>
    <x v="12"/>
    <x v="0"/>
    <n v="2667"/>
    <n v="2667"/>
    <n v="14"/>
    <n v="14"/>
    <m/>
    <m/>
    <m/>
    <m/>
    <m/>
    <m/>
    <x v="1"/>
    <m/>
    <m/>
    <m/>
    <m/>
    <n v="0"/>
  </r>
  <r>
    <s v="Vicepresidencia de SHE"/>
    <x v="17"/>
    <x v="12"/>
    <x v="1"/>
    <n v="2068"/>
    <n v="2068"/>
    <n v="19"/>
    <n v="19"/>
    <m/>
    <m/>
    <m/>
    <m/>
    <m/>
    <m/>
    <x v="1"/>
    <m/>
    <m/>
    <m/>
    <m/>
    <n v="0"/>
  </r>
  <r>
    <s v="Vicepresidencia de Operaciones"/>
    <x v="18"/>
    <x v="12"/>
    <x v="0"/>
    <n v="121690.75"/>
    <n v="121690.75"/>
    <n v="736"/>
    <n v="736"/>
    <m/>
    <m/>
    <m/>
    <m/>
    <m/>
    <n v="2"/>
    <x v="1"/>
    <m/>
    <m/>
    <m/>
    <m/>
    <n v="0"/>
  </r>
  <r>
    <s v="Vicepresidencia de Operaciones"/>
    <x v="18"/>
    <x v="12"/>
    <x v="1"/>
    <n v="70625"/>
    <n v="70625"/>
    <n v="367"/>
    <n v="367"/>
    <m/>
    <m/>
    <m/>
    <m/>
    <m/>
    <n v="1"/>
    <x v="1"/>
    <m/>
    <m/>
    <m/>
    <m/>
    <n v="0"/>
  </r>
  <r>
    <s v="Vicepresidencia de Desarrollo"/>
    <x v="19"/>
    <x v="12"/>
    <x v="0"/>
    <n v="1249.5"/>
    <n v="1249.5"/>
    <n v="6"/>
    <n v="6"/>
    <m/>
    <m/>
    <m/>
    <m/>
    <m/>
    <m/>
    <x v="1"/>
    <m/>
    <m/>
    <m/>
    <m/>
    <n v="0"/>
  </r>
  <r>
    <s v="Vicepresidencia de Desarrollo"/>
    <x v="19"/>
    <x v="12"/>
    <x v="1"/>
    <n v="1148"/>
    <n v="1148"/>
    <n v="12"/>
    <n v="12"/>
    <m/>
    <m/>
    <m/>
    <m/>
    <m/>
    <m/>
    <x v="1"/>
    <m/>
    <m/>
    <m/>
    <m/>
    <n v="0"/>
  </r>
  <r>
    <s v="Vicepresidencia de Abastecimiento"/>
    <x v="20"/>
    <x v="12"/>
    <x v="0"/>
    <n v="3618"/>
    <n v="3618"/>
    <n v="21"/>
    <n v="21"/>
    <m/>
    <m/>
    <m/>
    <m/>
    <m/>
    <m/>
    <x v="1"/>
    <m/>
    <m/>
    <m/>
    <m/>
    <n v="0"/>
  </r>
  <r>
    <s v="Vicepresidencia de Abastecimiento"/>
    <x v="20"/>
    <x v="12"/>
    <x v="1"/>
    <n v="129666"/>
    <n v="129666"/>
    <n v="598"/>
    <n v="598"/>
    <m/>
    <m/>
    <m/>
    <m/>
    <m/>
    <m/>
    <x v="1"/>
    <m/>
    <m/>
    <m/>
    <m/>
    <n v="0"/>
  </r>
  <r>
    <s v="Vicepresidencia de Operaciones"/>
    <x v="21"/>
    <x v="12"/>
    <x v="0"/>
    <n v="37138.25"/>
    <n v="37138.25"/>
    <n v="228"/>
    <n v="228"/>
    <m/>
    <m/>
    <n v="1"/>
    <m/>
    <m/>
    <m/>
    <x v="1"/>
    <m/>
    <m/>
    <m/>
    <m/>
    <n v="1"/>
  </r>
  <r>
    <s v="Vicepresidencia de Operaciones"/>
    <x v="21"/>
    <x v="12"/>
    <x v="1"/>
    <n v="14416"/>
    <n v="14416"/>
    <n v="104"/>
    <n v="104"/>
    <m/>
    <m/>
    <m/>
    <m/>
    <m/>
    <n v="1"/>
    <x v="1"/>
    <m/>
    <m/>
    <m/>
    <m/>
    <n v="0"/>
  </r>
  <r>
    <s v="Vicepresidencia de Abastecimiento"/>
    <x v="22"/>
    <x v="12"/>
    <x v="0"/>
    <n v="414"/>
    <n v="414"/>
    <n v="2"/>
    <n v="2"/>
    <m/>
    <m/>
    <m/>
    <m/>
    <m/>
    <m/>
    <x v="1"/>
    <m/>
    <m/>
    <m/>
    <m/>
    <n v="0"/>
  </r>
  <r>
    <s v="Vicepresidencia de Abastecimiento"/>
    <x v="22"/>
    <x v="12"/>
    <x v="1"/>
    <n v="0"/>
    <n v="0"/>
    <n v="0"/>
    <n v="0"/>
    <m/>
    <m/>
    <m/>
    <m/>
    <m/>
    <m/>
    <x v="1"/>
    <m/>
    <m/>
    <m/>
    <m/>
    <n v="0"/>
  </r>
  <r>
    <s v="Gerencia de Protección Interna"/>
    <x v="23"/>
    <x v="12"/>
    <x v="0"/>
    <n v="1386"/>
    <n v="1386"/>
    <n v="7"/>
    <n v="7"/>
    <m/>
    <m/>
    <m/>
    <m/>
    <m/>
    <m/>
    <x v="1"/>
    <m/>
    <m/>
    <m/>
    <m/>
    <n v="0"/>
  </r>
  <r>
    <s v="Gerencia de Protección Interna"/>
    <x v="23"/>
    <x v="12"/>
    <x v="1"/>
    <n v="28868"/>
    <n v="28868"/>
    <n v="138"/>
    <n v="138"/>
    <m/>
    <m/>
    <m/>
    <m/>
    <n v="1"/>
    <m/>
    <x v="1"/>
    <m/>
    <m/>
    <m/>
    <m/>
    <n v="0"/>
  </r>
  <r>
    <s v="Vicepresidencia de Recursos Humanos"/>
    <x v="24"/>
    <x v="12"/>
    <x v="0"/>
    <n v="2730"/>
    <n v="2730"/>
    <n v="15"/>
    <n v="15"/>
    <m/>
    <m/>
    <m/>
    <m/>
    <m/>
    <m/>
    <x v="1"/>
    <m/>
    <m/>
    <m/>
    <m/>
    <n v="0"/>
  </r>
  <r>
    <s v="Vicepresidencia de Recursos Humanos"/>
    <x v="24"/>
    <x v="12"/>
    <x v="1"/>
    <n v="2278"/>
    <n v="2278"/>
    <n v="13"/>
    <n v="13"/>
    <m/>
    <m/>
    <m/>
    <m/>
    <m/>
    <m/>
    <x v="1"/>
    <m/>
    <m/>
    <m/>
    <m/>
    <n v="0"/>
  </r>
  <r>
    <s v="Vicepresidencia de Relaciones Comunitarias"/>
    <x v="25"/>
    <x v="12"/>
    <x v="0"/>
    <n v="16727.75"/>
    <n v="16727.75"/>
    <n v="102"/>
    <n v="102"/>
    <m/>
    <m/>
    <m/>
    <m/>
    <m/>
    <m/>
    <x v="1"/>
    <m/>
    <m/>
    <m/>
    <m/>
    <n v="0"/>
  </r>
  <r>
    <s v="Vicepresidencia de Relaciones Comunitarias"/>
    <x v="25"/>
    <x v="12"/>
    <x v="1"/>
    <n v="0"/>
    <n v="0"/>
    <n v="0"/>
    <n v="0"/>
    <m/>
    <m/>
    <m/>
    <m/>
    <m/>
    <m/>
    <x v="1"/>
    <m/>
    <m/>
    <m/>
    <m/>
    <n v="0"/>
  </r>
  <r>
    <s v="Vicepresidencia de SHE"/>
    <x v="26"/>
    <x v="12"/>
    <x v="0"/>
    <n v="5932.5"/>
    <n v="5932.5"/>
    <n v="31"/>
    <n v="31"/>
    <m/>
    <m/>
    <m/>
    <m/>
    <m/>
    <n v="1"/>
    <x v="1"/>
    <m/>
    <m/>
    <m/>
    <m/>
    <n v="0"/>
  </r>
  <r>
    <s v="Vicepresidencia de SHE"/>
    <x v="26"/>
    <x v="12"/>
    <x v="1"/>
    <n v="9960"/>
    <n v="9960"/>
    <n v="57"/>
    <n v="57"/>
    <m/>
    <m/>
    <m/>
    <m/>
    <m/>
    <m/>
    <x v="1"/>
    <m/>
    <m/>
    <m/>
    <m/>
    <n v="0"/>
  </r>
  <r>
    <s v="Vicepresidencia de Desarrollo"/>
    <x v="27"/>
    <x v="12"/>
    <x v="0"/>
    <n v="5425.5"/>
    <n v="5425.5"/>
    <n v="27"/>
    <n v="27"/>
    <m/>
    <m/>
    <m/>
    <m/>
    <m/>
    <m/>
    <x v="1"/>
    <m/>
    <m/>
    <m/>
    <m/>
    <n v="0"/>
  </r>
  <r>
    <s v="Vicepresidencia de Desarrollo"/>
    <x v="27"/>
    <x v="12"/>
    <x v="1"/>
    <n v="0"/>
    <n v="0"/>
    <n v="0"/>
    <n v="0"/>
    <m/>
    <m/>
    <m/>
    <m/>
    <m/>
    <m/>
    <x v="1"/>
    <m/>
    <m/>
    <m/>
    <m/>
    <n v="0"/>
  </r>
  <r>
    <s v="Vicepresidencia de Operaciones"/>
    <x v="28"/>
    <x v="12"/>
    <x v="0"/>
    <n v="14895.5"/>
    <n v="14895.5"/>
    <n v="85"/>
    <n v="85"/>
    <m/>
    <m/>
    <m/>
    <m/>
    <m/>
    <m/>
    <x v="1"/>
    <m/>
    <m/>
    <m/>
    <m/>
    <n v="0"/>
  </r>
  <r>
    <s v="Vicepresidencia de Operaciones"/>
    <x v="28"/>
    <x v="12"/>
    <x v="1"/>
    <n v="45568"/>
    <n v="45568"/>
    <n v="266"/>
    <n v="266"/>
    <m/>
    <m/>
    <m/>
    <m/>
    <m/>
    <m/>
    <x v="1"/>
    <m/>
    <m/>
    <m/>
    <m/>
    <n v="0"/>
  </r>
  <r>
    <s v="Vicepresidencia de Desarrollo"/>
    <x v="29"/>
    <x v="12"/>
    <x v="0"/>
    <n v="1350"/>
    <n v="1350"/>
    <n v="7"/>
    <n v="7"/>
    <m/>
    <m/>
    <m/>
    <m/>
    <m/>
    <m/>
    <x v="1"/>
    <m/>
    <m/>
    <m/>
    <m/>
    <n v="0"/>
  </r>
  <r>
    <s v="Vicepresidencia de Desarrollo"/>
    <x v="29"/>
    <x v="12"/>
    <x v="1"/>
    <n v="0"/>
    <n v="0"/>
    <n v="0"/>
    <n v="0"/>
    <m/>
    <m/>
    <m/>
    <m/>
    <m/>
    <m/>
    <x v="1"/>
    <m/>
    <m/>
    <m/>
    <m/>
    <n v="0"/>
  </r>
  <r>
    <s v="Global Business Services &amp; Technology"/>
    <x v="30"/>
    <x v="12"/>
    <x v="0"/>
    <n v="3555"/>
    <n v="3555"/>
    <n v="20"/>
    <n v="20"/>
    <m/>
    <m/>
    <m/>
    <m/>
    <m/>
    <m/>
    <x v="1"/>
    <m/>
    <m/>
    <m/>
    <m/>
    <n v="0"/>
  </r>
  <r>
    <s v="Global Business Services &amp; Technology"/>
    <x v="30"/>
    <x v="12"/>
    <x v="1"/>
    <n v="0"/>
    <n v="0"/>
    <n v="0"/>
    <n v="0"/>
    <m/>
    <m/>
    <m/>
    <m/>
    <m/>
    <m/>
    <x v="1"/>
    <m/>
    <m/>
    <m/>
    <m/>
    <n v="0"/>
  </r>
  <r>
    <s v="Group Explorations Management"/>
    <x v="31"/>
    <x v="12"/>
    <x v="0"/>
    <n v="438"/>
    <n v="438"/>
    <n v="2"/>
    <n v="2"/>
    <m/>
    <m/>
    <m/>
    <m/>
    <m/>
    <m/>
    <x v="1"/>
    <m/>
    <m/>
    <m/>
    <m/>
    <n v="0"/>
  </r>
  <r>
    <s v="Group Explorations Management"/>
    <x v="31"/>
    <x v="12"/>
    <x v="1"/>
    <n v="0"/>
    <n v="0"/>
    <n v="0"/>
    <n v="0"/>
    <m/>
    <m/>
    <m/>
    <m/>
    <m/>
    <m/>
    <x v="1"/>
    <m/>
    <m/>
    <m/>
    <m/>
    <n v="0"/>
  </r>
  <r>
    <s v="Presidencia las Bambas"/>
    <x v="32"/>
    <x v="12"/>
    <x v="0"/>
    <n v="951.6521739130435"/>
    <n v="951.6521739130435"/>
    <n v="5"/>
    <n v="5"/>
    <m/>
    <m/>
    <m/>
    <m/>
    <m/>
    <m/>
    <x v="1"/>
    <m/>
    <m/>
    <m/>
    <m/>
    <n v="0"/>
  </r>
  <r>
    <s v="Presidencia las Bambas"/>
    <x v="32"/>
    <x v="12"/>
    <x v="1"/>
    <n v="0"/>
    <n v="0"/>
    <n v="0"/>
    <n v="0"/>
    <m/>
    <m/>
    <m/>
    <m/>
    <m/>
    <m/>
    <x v="1"/>
    <m/>
    <m/>
    <m/>
    <m/>
    <n v="0"/>
  </r>
  <r>
    <s v="Global Business Services &amp; Technology"/>
    <x v="33"/>
    <x v="12"/>
    <x v="0"/>
    <n v="3875.75"/>
    <n v="3875.75"/>
    <n v="22"/>
    <n v="22"/>
    <m/>
    <m/>
    <m/>
    <m/>
    <m/>
    <m/>
    <x v="1"/>
    <m/>
    <m/>
    <m/>
    <m/>
    <n v="0"/>
  </r>
  <r>
    <s v="Global Business Services &amp; Technology"/>
    <x v="33"/>
    <x v="12"/>
    <x v="1"/>
    <n v="8760"/>
    <n v="8760"/>
    <n v="53"/>
    <n v="53"/>
    <m/>
    <m/>
    <m/>
    <m/>
    <m/>
    <m/>
    <x v="1"/>
    <m/>
    <m/>
    <m/>
    <m/>
    <n v="0"/>
  </r>
  <r>
    <s v="Vicepresidencia Comercial"/>
    <x v="34"/>
    <x v="12"/>
    <x v="0"/>
    <n v="1369.5"/>
    <n v="1369.5"/>
    <n v="8"/>
    <n v="8"/>
    <m/>
    <m/>
    <m/>
    <m/>
    <m/>
    <m/>
    <x v="1"/>
    <m/>
    <m/>
    <m/>
    <m/>
    <n v="0"/>
  </r>
  <r>
    <s v="Vicepresidencia Comercial"/>
    <x v="34"/>
    <x v="12"/>
    <x v="1"/>
    <n v="0"/>
    <n v="0"/>
    <n v="0"/>
    <n v="0"/>
    <m/>
    <m/>
    <m/>
    <m/>
    <m/>
    <m/>
    <x v="1"/>
    <m/>
    <m/>
    <m/>
    <m/>
    <n v="0"/>
  </r>
  <r>
    <s v="Vicepresidencia de Abastecimiento"/>
    <x v="35"/>
    <x v="12"/>
    <x v="0"/>
    <n v="459"/>
    <n v="459"/>
    <n v="3"/>
    <n v="3"/>
    <m/>
    <m/>
    <m/>
    <m/>
    <m/>
    <m/>
    <x v="1"/>
    <m/>
    <m/>
    <m/>
    <m/>
    <n v="0"/>
  </r>
  <r>
    <s v="Vicepresidencia de Abastecimiento"/>
    <x v="35"/>
    <x v="12"/>
    <x v="1"/>
    <n v="0"/>
    <n v="0"/>
    <n v="0"/>
    <n v="0"/>
    <m/>
    <m/>
    <m/>
    <m/>
    <m/>
    <m/>
    <x v="1"/>
    <m/>
    <m/>
    <m/>
    <m/>
    <n v="0"/>
  </r>
  <r>
    <s v="Vicepresidencia de Asuntos Corporativos"/>
    <x v="36"/>
    <x v="12"/>
    <x v="0"/>
    <n v="603"/>
    <n v="603"/>
    <n v="3"/>
    <n v="3"/>
    <m/>
    <m/>
    <m/>
    <m/>
    <m/>
    <m/>
    <x v="1"/>
    <m/>
    <m/>
    <m/>
    <m/>
    <n v="0"/>
  </r>
  <r>
    <s v="Vicepresidencia de Asuntos Corporativos"/>
    <x v="36"/>
    <x v="12"/>
    <x v="1"/>
    <n v="0"/>
    <n v="0"/>
    <n v="0"/>
    <n v="0"/>
    <m/>
    <m/>
    <m/>
    <m/>
    <m/>
    <m/>
    <x v="1"/>
    <m/>
    <m/>
    <m/>
    <m/>
    <n v="0"/>
  </r>
  <r>
    <s v="Vicepresidencia de Asuntos Legales"/>
    <x v="37"/>
    <x v="12"/>
    <x v="0"/>
    <n v="738"/>
    <n v="738"/>
    <n v="4"/>
    <n v="4"/>
    <m/>
    <m/>
    <m/>
    <m/>
    <m/>
    <m/>
    <x v="1"/>
    <m/>
    <m/>
    <m/>
    <m/>
    <n v="0"/>
  </r>
  <r>
    <s v="Vicepresidencia de Asuntos Legales"/>
    <x v="37"/>
    <x v="12"/>
    <x v="1"/>
    <n v="0"/>
    <n v="0"/>
    <n v="0"/>
    <n v="0"/>
    <m/>
    <m/>
    <m/>
    <m/>
    <m/>
    <m/>
    <x v="1"/>
    <m/>
    <m/>
    <m/>
    <m/>
    <n v="0"/>
  </r>
  <r>
    <s v="Vicepresidencia de Desarrollo"/>
    <x v="38"/>
    <x v="12"/>
    <x v="0"/>
    <n v="324"/>
    <n v="324"/>
    <n v="2"/>
    <n v="2"/>
    <m/>
    <m/>
    <m/>
    <m/>
    <m/>
    <m/>
    <x v="1"/>
    <m/>
    <m/>
    <m/>
    <m/>
    <n v="0"/>
  </r>
  <r>
    <s v="Vicepresidencia de Desarrollo"/>
    <x v="38"/>
    <x v="12"/>
    <x v="1"/>
    <n v="0"/>
    <n v="0"/>
    <n v="0"/>
    <n v="0"/>
    <m/>
    <m/>
    <m/>
    <m/>
    <m/>
    <m/>
    <x v="1"/>
    <m/>
    <m/>
    <m/>
    <m/>
    <n v="0"/>
  </r>
  <r>
    <s v="Vicepresidencia de Excelencia Operacional"/>
    <x v="39"/>
    <x v="12"/>
    <x v="0"/>
    <n v="3483.5"/>
    <n v="3483.5"/>
    <n v="18"/>
    <n v="18"/>
    <m/>
    <m/>
    <m/>
    <m/>
    <m/>
    <m/>
    <x v="1"/>
    <m/>
    <m/>
    <m/>
    <m/>
    <n v="0"/>
  </r>
  <r>
    <s v="Vicepresidencia de Excelencia Operacional"/>
    <x v="39"/>
    <x v="12"/>
    <x v="1"/>
    <n v="0"/>
    <n v="0"/>
    <n v="0"/>
    <n v="0"/>
    <m/>
    <m/>
    <m/>
    <m/>
    <m/>
    <m/>
    <x v="1"/>
    <m/>
    <m/>
    <m/>
    <m/>
    <n v="0"/>
  </r>
  <r>
    <s v="Vicepresidencia de Operaciones"/>
    <x v="40"/>
    <x v="12"/>
    <x v="0"/>
    <n v="462"/>
    <n v="462"/>
    <n v="2"/>
    <n v="2"/>
    <m/>
    <m/>
    <m/>
    <m/>
    <m/>
    <m/>
    <x v="1"/>
    <m/>
    <m/>
    <m/>
    <m/>
    <n v="0"/>
  </r>
  <r>
    <s v="Vicepresidencia de Operaciones"/>
    <x v="40"/>
    <x v="12"/>
    <x v="1"/>
    <n v="0"/>
    <n v="0"/>
    <n v="0"/>
    <n v="0"/>
    <m/>
    <m/>
    <m/>
    <m/>
    <m/>
    <m/>
    <x v="1"/>
    <m/>
    <m/>
    <m/>
    <m/>
    <n v="0"/>
  </r>
  <r>
    <s v="Vicepresidencia de Proyectos"/>
    <x v="41"/>
    <x v="12"/>
    <x v="0"/>
    <n v="7324.5"/>
    <n v="7324.5"/>
    <n v="37"/>
    <n v="37"/>
    <m/>
    <m/>
    <m/>
    <m/>
    <m/>
    <m/>
    <x v="1"/>
    <m/>
    <m/>
    <m/>
    <m/>
    <n v="0"/>
  </r>
  <r>
    <s v="Vicepresidencia de Proyectos"/>
    <x v="41"/>
    <x v="12"/>
    <x v="1"/>
    <n v="152391.20000000001"/>
    <n v="152391.20000000001"/>
    <n v="1021"/>
    <n v="1021"/>
    <m/>
    <m/>
    <m/>
    <m/>
    <m/>
    <n v="4"/>
    <x v="1"/>
    <m/>
    <m/>
    <m/>
    <m/>
    <n v="0"/>
  </r>
  <r>
    <s v="Vicepresidencia de Recursos Humanos"/>
    <x v="42"/>
    <x v="12"/>
    <x v="0"/>
    <n v="603"/>
    <n v="603"/>
    <n v="3"/>
    <n v="3"/>
    <m/>
    <m/>
    <m/>
    <m/>
    <m/>
    <m/>
    <x v="1"/>
    <m/>
    <m/>
    <m/>
    <m/>
    <n v="0"/>
  </r>
  <r>
    <s v="Vicepresidencia de Recursos Humanos"/>
    <x v="42"/>
    <x v="12"/>
    <x v="1"/>
    <n v="0"/>
    <n v="0"/>
    <n v="0"/>
    <n v="0"/>
    <m/>
    <m/>
    <m/>
    <m/>
    <m/>
    <m/>
    <x v="1"/>
    <m/>
    <m/>
    <m/>
    <m/>
    <n v="0"/>
  </r>
  <r>
    <s v="Vicepresidencia de Relaciones Comunitarias"/>
    <x v="43"/>
    <x v="12"/>
    <x v="0"/>
    <n v="207"/>
    <n v="207"/>
    <n v="1"/>
    <n v="1"/>
    <m/>
    <m/>
    <m/>
    <m/>
    <m/>
    <m/>
    <x v="1"/>
    <m/>
    <m/>
    <m/>
    <m/>
    <n v="0"/>
  </r>
  <r>
    <s v="Vicepresidencia de Relaciones Comunitarias"/>
    <x v="43"/>
    <x v="12"/>
    <x v="1"/>
    <n v="0"/>
    <n v="0"/>
    <n v="0"/>
    <n v="0"/>
    <m/>
    <m/>
    <m/>
    <m/>
    <m/>
    <m/>
    <x v="1"/>
    <m/>
    <m/>
    <m/>
    <m/>
    <n v="0"/>
  </r>
  <r>
    <s v="Vicepresidencia de SHE"/>
    <x v="44"/>
    <x v="12"/>
    <x v="0"/>
    <n v="364.5"/>
    <n v="364.5"/>
    <n v="2"/>
    <n v="2"/>
    <m/>
    <m/>
    <m/>
    <m/>
    <m/>
    <m/>
    <x v="1"/>
    <m/>
    <m/>
    <m/>
    <m/>
    <n v="0"/>
  </r>
  <r>
    <s v="Vicepresidencia de SHE"/>
    <x v="44"/>
    <x v="12"/>
    <x v="1"/>
    <n v="0"/>
    <n v="0"/>
    <n v="0"/>
    <n v="0"/>
    <m/>
    <m/>
    <m/>
    <m/>
    <m/>
    <m/>
    <x v="1"/>
    <m/>
    <m/>
    <m/>
    <m/>
    <n v="0"/>
  </r>
  <r>
    <s v="Vicepresidencia de Relaciones Comunitarias"/>
    <x v="1"/>
    <x v="13"/>
    <x v="0"/>
    <n v="1680"/>
    <n v="1680"/>
    <n v="9"/>
    <n v="9"/>
    <m/>
    <m/>
    <m/>
    <m/>
    <m/>
    <m/>
    <x v="1"/>
    <m/>
    <m/>
    <m/>
    <m/>
    <n v="0"/>
  </r>
  <r>
    <s v="Vicepresidencia de Relaciones Comunitarias"/>
    <x v="1"/>
    <x v="13"/>
    <x v="1"/>
    <n v="0"/>
    <n v="0"/>
    <n v="0"/>
    <n v="0"/>
    <m/>
    <m/>
    <m/>
    <m/>
    <m/>
    <m/>
    <x v="1"/>
    <m/>
    <m/>
    <m/>
    <m/>
    <n v="0"/>
  </r>
  <r>
    <s v="Vicepresidencia de Asuntos Legales"/>
    <x v="2"/>
    <x v="13"/>
    <x v="0"/>
    <n v="711"/>
    <n v="711"/>
    <n v="4"/>
    <n v="4"/>
    <m/>
    <m/>
    <m/>
    <m/>
    <m/>
    <m/>
    <x v="1"/>
    <m/>
    <m/>
    <m/>
    <m/>
    <n v="0"/>
  </r>
  <r>
    <s v="Vicepresidencia de Asuntos Legales"/>
    <x v="2"/>
    <x v="13"/>
    <x v="1"/>
    <n v="0"/>
    <n v="0"/>
    <n v="0"/>
    <n v="0"/>
    <m/>
    <m/>
    <m/>
    <m/>
    <m/>
    <m/>
    <x v="1"/>
    <m/>
    <m/>
    <m/>
    <m/>
    <n v="0"/>
  </r>
  <r>
    <s v="Vicepresidencia de Asuntos Corporativos"/>
    <x v="3"/>
    <x v="13"/>
    <x v="0"/>
    <n v="360"/>
    <n v="360"/>
    <n v="2"/>
    <n v="2"/>
    <m/>
    <m/>
    <m/>
    <m/>
    <m/>
    <m/>
    <x v="1"/>
    <m/>
    <m/>
    <m/>
    <m/>
    <n v="0"/>
  </r>
  <r>
    <s v="Vicepresidencia de Asuntos Corporativos"/>
    <x v="3"/>
    <x v="13"/>
    <x v="1"/>
    <n v="380"/>
    <n v="380"/>
    <n v="2"/>
    <n v="2"/>
    <m/>
    <m/>
    <m/>
    <m/>
    <m/>
    <m/>
    <x v="1"/>
    <m/>
    <m/>
    <m/>
    <m/>
    <n v="0"/>
  </r>
  <r>
    <s v="Vicepresidencia de Asuntos Corporativos"/>
    <x v="4"/>
    <x v="13"/>
    <x v="0"/>
    <n v="964.5"/>
    <n v="964.5"/>
    <n v="6"/>
    <n v="6"/>
    <m/>
    <m/>
    <m/>
    <m/>
    <m/>
    <m/>
    <x v="1"/>
    <m/>
    <m/>
    <m/>
    <m/>
    <n v="0"/>
  </r>
  <r>
    <s v="Vicepresidencia de Asuntos Corporativos"/>
    <x v="4"/>
    <x v="13"/>
    <x v="1"/>
    <n v="0"/>
    <n v="0"/>
    <n v="0"/>
    <n v="0"/>
    <m/>
    <m/>
    <m/>
    <m/>
    <m/>
    <m/>
    <x v="1"/>
    <m/>
    <m/>
    <m/>
    <m/>
    <n v="0"/>
  </r>
  <r>
    <s v="Vicepresidencia de Desarrollo"/>
    <x v="5"/>
    <x v="13"/>
    <x v="0"/>
    <n v="1846.5"/>
    <n v="1846.5"/>
    <n v="10"/>
    <n v="10"/>
    <m/>
    <m/>
    <m/>
    <m/>
    <m/>
    <m/>
    <x v="1"/>
    <m/>
    <m/>
    <m/>
    <m/>
    <n v="0"/>
  </r>
  <r>
    <s v="Vicepresidencia de Desarrollo"/>
    <x v="5"/>
    <x v="13"/>
    <x v="1"/>
    <n v="0"/>
    <n v="0"/>
    <n v="0"/>
    <n v="0"/>
    <m/>
    <m/>
    <m/>
    <m/>
    <m/>
    <m/>
    <x v="1"/>
    <m/>
    <m/>
    <m/>
    <m/>
    <n v="0"/>
  </r>
  <r>
    <s v="Vicepresidencia de Asuntos Corporativos"/>
    <x v="6"/>
    <x v="13"/>
    <x v="0"/>
    <n v="2535"/>
    <n v="2535"/>
    <n v="14"/>
    <n v="14"/>
    <m/>
    <m/>
    <m/>
    <m/>
    <m/>
    <m/>
    <x v="1"/>
    <m/>
    <m/>
    <m/>
    <m/>
    <n v="0"/>
  </r>
  <r>
    <s v="Vicepresidencia de Asuntos Corporativos"/>
    <x v="6"/>
    <x v="13"/>
    <x v="1"/>
    <n v="0"/>
    <n v="0"/>
    <n v="0"/>
    <n v="0"/>
    <m/>
    <m/>
    <m/>
    <m/>
    <m/>
    <m/>
    <x v="1"/>
    <m/>
    <m/>
    <m/>
    <m/>
    <n v="0"/>
  </r>
  <r>
    <s v="Vicepresidencia de Abastecimiento"/>
    <x v="7"/>
    <x v="13"/>
    <x v="0"/>
    <n v="2331"/>
    <n v="2331"/>
    <n v="14"/>
    <n v="14"/>
    <m/>
    <m/>
    <m/>
    <m/>
    <m/>
    <m/>
    <x v="1"/>
    <m/>
    <m/>
    <m/>
    <m/>
    <n v="0"/>
  </r>
  <r>
    <s v="Vicepresidencia de Abastecimiento"/>
    <x v="7"/>
    <x v="13"/>
    <x v="1"/>
    <n v="672"/>
    <n v="672"/>
    <n v="4"/>
    <n v="4"/>
    <m/>
    <m/>
    <m/>
    <m/>
    <m/>
    <m/>
    <x v="1"/>
    <m/>
    <m/>
    <m/>
    <m/>
    <n v="0"/>
  </r>
  <r>
    <s v="Vicepresidencia de Desarrollo"/>
    <x v="8"/>
    <x v="13"/>
    <x v="0"/>
    <n v="5803.75"/>
    <n v="5803.75"/>
    <n v="36"/>
    <n v="36"/>
    <m/>
    <m/>
    <m/>
    <m/>
    <m/>
    <m/>
    <x v="1"/>
    <m/>
    <m/>
    <m/>
    <m/>
    <n v="0"/>
  </r>
  <r>
    <s v="Vicepresidencia de Desarrollo"/>
    <x v="8"/>
    <x v="13"/>
    <x v="1"/>
    <n v="48364"/>
    <n v="48364"/>
    <n v="273"/>
    <n v="273"/>
    <m/>
    <m/>
    <m/>
    <m/>
    <m/>
    <m/>
    <x v="1"/>
    <m/>
    <m/>
    <m/>
    <m/>
    <n v="0"/>
  </r>
  <r>
    <s v="Vicepresidencia de Relaciones Comunitarias"/>
    <x v="9"/>
    <x v="13"/>
    <x v="0"/>
    <n v="2259"/>
    <n v="2259"/>
    <n v="13"/>
    <n v="13"/>
    <m/>
    <m/>
    <m/>
    <m/>
    <m/>
    <m/>
    <x v="1"/>
    <m/>
    <m/>
    <m/>
    <m/>
    <n v="0"/>
  </r>
  <r>
    <s v="Vicepresidencia de Relaciones Comunitarias"/>
    <x v="9"/>
    <x v="13"/>
    <x v="1"/>
    <n v="0"/>
    <n v="0"/>
    <n v="0"/>
    <n v="0"/>
    <m/>
    <m/>
    <m/>
    <m/>
    <m/>
    <m/>
    <x v="1"/>
    <m/>
    <m/>
    <m/>
    <m/>
    <n v="0"/>
  </r>
  <r>
    <s v="Vicepresidencia de Recursos Humanos"/>
    <x v="10"/>
    <x v="13"/>
    <x v="0"/>
    <n v="1933.5"/>
    <n v="1933.5"/>
    <n v="13"/>
    <n v="13"/>
    <m/>
    <m/>
    <m/>
    <m/>
    <m/>
    <m/>
    <x v="1"/>
    <m/>
    <m/>
    <m/>
    <m/>
    <n v="0"/>
  </r>
  <r>
    <s v="Vicepresidencia de Recursos Humanos"/>
    <x v="10"/>
    <x v="13"/>
    <x v="1"/>
    <n v="0"/>
    <n v="0"/>
    <n v="0"/>
    <n v="0"/>
    <m/>
    <m/>
    <m/>
    <m/>
    <m/>
    <m/>
    <x v="1"/>
    <m/>
    <m/>
    <m/>
    <m/>
    <n v="0"/>
  </r>
  <r>
    <s v="Vicepresidencia de Proyectos"/>
    <x v="11"/>
    <x v="13"/>
    <x v="0"/>
    <n v="1545"/>
    <n v="1545"/>
    <n v="9"/>
    <n v="9"/>
    <m/>
    <m/>
    <m/>
    <m/>
    <m/>
    <m/>
    <x v="1"/>
    <m/>
    <m/>
    <m/>
    <m/>
    <n v="0"/>
  </r>
  <r>
    <s v="Vicepresidencia de Proyectos"/>
    <x v="11"/>
    <x v="13"/>
    <x v="1"/>
    <n v="0"/>
    <n v="0"/>
    <n v="0"/>
    <n v="0"/>
    <m/>
    <m/>
    <m/>
    <m/>
    <m/>
    <m/>
    <x v="1"/>
    <m/>
    <m/>
    <m/>
    <m/>
    <n v="0"/>
  </r>
  <r>
    <s v="Vicepresidencia Comercial"/>
    <x v="12"/>
    <x v="13"/>
    <x v="0"/>
    <n v="1198.5"/>
    <n v="1198.5"/>
    <n v="8"/>
    <n v="8"/>
    <m/>
    <m/>
    <m/>
    <m/>
    <m/>
    <m/>
    <x v="1"/>
    <m/>
    <m/>
    <m/>
    <m/>
    <n v="0"/>
  </r>
  <r>
    <s v="Vicepresidencia Comercial"/>
    <x v="12"/>
    <x v="13"/>
    <x v="1"/>
    <n v="0"/>
    <n v="0"/>
    <n v="0"/>
    <n v="0"/>
    <m/>
    <m/>
    <m/>
    <m/>
    <m/>
    <m/>
    <x v="1"/>
    <m/>
    <m/>
    <m/>
    <m/>
    <n v="0"/>
  </r>
  <r>
    <s v="Vicepresidencia Comercial"/>
    <x v="13"/>
    <x v="13"/>
    <x v="0"/>
    <n v="747"/>
    <n v="747"/>
    <n v="5"/>
    <n v="5"/>
    <m/>
    <m/>
    <m/>
    <m/>
    <m/>
    <m/>
    <x v="1"/>
    <m/>
    <m/>
    <m/>
    <m/>
    <n v="0"/>
  </r>
  <r>
    <s v="Vicepresidencia Comercial"/>
    <x v="13"/>
    <x v="13"/>
    <x v="1"/>
    <n v="0"/>
    <n v="0"/>
    <n v="0"/>
    <n v="0"/>
    <m/>
    <m/>
    <m/>
    <m/>
    <m/>
    <m/>
    <x v="1"/>
    <m/>
    <m/>
    <m/>
    <m/>
    <n v="0"/>
  </r>
  <r>
    <s v="Vicepresidencia de Desarrollo"/>
    <x v="14"/>
    <x v="13"/>
    <x v="0"/>
    <n v="199.5"/>
    <n v="199.5"/>
    <n v="1"/>
    <n v="1"/>
    <m/>
    <m/>
    <m/>
    <m/>
    <m/>
    <m/>
    <x v="1"/>
    <m/>
    <m/>
    <m/>
    <m/>
    <n v="0"/>
  </r>
  <r>
    <s v="Vicepresidencia de Desarrollo"/>
    <x v="14"/>
    <x v="13"/>
    <x v="1"/>
    <n v="83946"/>
    <n v="24934.6"/>
    <n v="421"/>
    <n v="133"/>
    <m/>
    <m/>
    <m/>
    <m/>
    <m/>
    <m/>
    <x v="1"/>
    <m/>
    <m/>
    <m/>
    <m/>
    <n v="0"/>
  </r>
  <r>
    <s v="Gerencia de Logística y Servicios de Sitio"/>
    <x v="15"/>
    <x v="13"/>
    <x v="0"/>
    <n v="12400.75"/>
    <n v="12400.75"/>
    <n v="74"/>
    <n v="74"/>
    <m/>
    <m/>
    <m/>
    <m/>
    <m/>
    <m/>
    <x v="1"/>
    <m/>
    <m/>
    <m/>
    <m/>
    <n v="0"/>
  </r>
  <r>
    <s v="Gerencia de Logística y Servicios de Sitio"/>
    <x v="15"/>
    <x v="13"/>
    <x v="1"/>
    <n v="433531.5"/>
    <n v="124456.35"/>
    <n v="2371"/>
    <n v="2332"/>
    <m/>
    <m/>
    <m/>
    <m/>
    <m/>
    <m/>
    <x v="1"/>
    <m/>
    <m/>
    <m/>
    <m/>
    <n v="0"/>
  </r>
  <r>
    <s v="Vicepresidencia de Operaciones"/>
    <x v="16"/>
    <x v="13"/>
    <x v="0"/>
    <n v="18913.75"/>
    <n v="18913.75"/>
    <n v="127"/>
    <n v="127"/>
    <m/>
    <m/>
    <m/>
    <m/>
    <m/>
    <n v="1"/>
    <x v="1"/>
    <m/>
    <m/>
    <m/>
    <m/>
    <n v="0"/>
  </r>
  <r>
    <s v="Vicepresidencia de Operaciones"/>
    <x v="16"/>
    <x v="13"/>
    <x v="1"/>
    <n v="178905"/>
    <n v="178905"/>
    <n v="1008"/>
    <n v="1008"/>
    <m/>
    <m/>
    <m/>
    <m/>
    <m/>
    <m/>
    <x v="1"/>
    <m/>
    <m/>
    <m/>
    <m/>
    <n v="0"/>
  </r>
  <r>
    <s v="Vicepresidencia de Operaciones"/>
    <x v="16"/>
    <x v="13"/>
    <x v="0"/>
    <n v="27337"/>
    <n v="27337"/>
    <n v="185"/>
    <n v="185"/>
    <m/>
    <m/>
    <m/>
    <n v="1"/>
    <m/>
    <n v="0"/>
    <x v="1"/>
    <m/>
    <m/>
    <m/>
    <m/>
    <n v="1"/>
  </r>
  <r>
    <s v="Vicepresidencia de Operaciones"/>
    <x v="16"/>
    <x v="13"/>
    <x v="1"/>
    <n v="76316.5"/>
    <n v="76316.5"/>
    <n v="769"/>
    <n v="769"/>
    <m/>
    <m/>
    <m/>
    <m/>
    <n v="1"/>
    <n v="0"/>
    <x v="1"/>
    <m/>
    <m/>
    <m/>
    <m/>
    <n v="0"/>
  </r>
  <r>
    <s v="Vicepresidencia de SHE"/>
    <x v="17"/>
    <x v="13"/>
    <x v="0"/>
    <n v="2415"/>
    <n v="2415"/>
    <n v="15"/>
    <n v="15"/>
    <m/>
    <m/>
    <m/>
    <m/>
    <m/>
    <m/>
    <x v="1"/>
    <m/>
    <m/>
    <m/>
    <m/>
    <n v="0"/>
  </r>
  <r>
    <s v="Vicepresidencia de SHE"/>
    <x v="17"/>
    <x v="13"/>
    <x v="1"/>
    <n v="12128"/>
    <n v="12128"/>
    <n v="83"/>
    <n v="83"/>
    <m/>
    <m/>
    <m/>
    <m/>
    <m/>
    <m/>
    <x v="1"/>
    <m/>
    <m/>
    <m/>
    <m/>
    <n v="0"/>
  </r>
  <r>
    <s v="Vicepresidencia de Operaciones"/>
    <x v="18"/>
    <x v="13"/>
    <x v="0"/>
    <n v="114388"/>
    <n v="114388"/>
    <n v="745"/>
    <n v="745"/>
    <m/>
    <m/>
    <m/>
    <m/>
    <m/>
    <n v="4"/>
    <x v="0"/>
    <m/>
    <m/>
    <m/>
    <m/>
    <n v="0"/>
  </r>
  <r>
    <s v="Vicepresidencia de Operaciones"/>
    <x v="18"/>
    <x v="13"/>
    <x v="1"/>
    <n v="59905"/>
    <n v="59905"/>
    <n v="306"/>
    <n v="306"/>
    <m/>
    <m/>
    <m/>
    <m/>
    <m/>
    <n v="1"/>
    <x v="1"/>
    <m/>
    <m/>
    <m/>
    <m/>
    <n v="0"/>
  </r>
  <r>
    <s v="Vicepresidencia de Desarrollo"/>
    <x v="19"/>
    <x v="13"/>
    <x v="0"/>
    <n v="1146"/>
    <n v="1146"/>
    <n v="7"/>
    <n v="7"/>
    <m/>
    <m/>
    <m/>
    <m/>
    <m/>
    <m/>
    <x v="1"/>
    <m/>
    <m/>
    <m/>
    <m/>
    <n v="0"/>
  </r>
  <r>
    <s v="Vicepresidencia de Desarrollo"/>
    <x v="19"/>
    <x v="13"/>
    <x v="1"/>
    <n v="160"/>
    <n v="160"/>
    <n v="4"/>
    <n v="4"/>
    <m/>
    <m/>
    <m/>
    <m/>
    <m/>
    <m/>
    <x v="1"/>
    <m/>
    <m/>
    <m/>
    <m/>
    <n v="0"/>
  </r>
  <r>
    <s v="Vicepresidencia de Abastecimiento"/>
    <x v="20"/>
    <x v="13"/>
    <x v="0"/>
    <n v="3016.5"/>
    <n v="3016.5"/>
    <n v="21"/>
    <n v="21"/>
    <m/>
    <m/>
    <m/>
    <m/>
    <m/>
    <m/>
    <x v="1"/>
    <m/>
    <m/>
    <m/>
    <m/>
    <n v="0"/>
  </r>
  <r>
    <s v="Vicepresidencia de Abastecimiento"/>
    <x v="20"/>
    <x v="13"/>
    <x v="1"/>
    <n v="0"/>
    <n v="0"/>
    <n v="0"/>
    <n v="0"/>
    <m/>
    <m/>
    <m/>
    <m/>
    <m/>
    <m/>
    <x v="1"/>
    <m/>
    <m/>
    <m/>
    <m/>
    <n v="0"/>
  </r>
  <r>
    <s v="Vicepresidencia de Operaciones"/>
    <x v="21"/>
    <x v="13"/>
    <x v="0"/>
    <n v="34619.5"/>
    <n v="34619.5"/>
    <n v="235"/>
    <n v="235"/>
    <m/>
    <m/>
    <m/>
    <m/>
    <m/>
    <n v="1"/>
    <x v="1"/>
    <m/>
    <m/>
    <m/>
    <m/>
    <n v="0"/>
  </r>
  <r>
    <s v="Vicepresidencia de Operaciones"/>
    <x v="21"/>
    <x v="13"/>
    <x v="1"/>
    <n v="16457"/>
    <n v="16457"/>
    <n v="116"/>
    <n v="116"/>
    <m/>
    <m/>
    <m/>
    <m/>
    <m/>
    <m/>
    <x v="1"/>
    <m/>
    <m/>
    <m/>
    <m/>
    <n v="0"/>
  </r>
  <r>
    <s v="Vicepresidencia de Abastecimiento"/>
    <x v="22"/>
    <x v="13"/>
    <x v="0"/>
    <n v="360"/>
    <n v="360"/>
    <n v="2"/>
    <n v="2"/>
    <m/>
    <m/>
    <m/>
    <m/>
    <m/>
    <m/>
    <x v="1"/>
    <m/>
    <m/>
    <m/>
    <m/>
    <n v="0"/>
  </r>
  <r>
    <s v="Vicepresidencia de Abastecimiento"/>
    <x v="22"/>
    <x v="13"/>
    <x v="1"/>
    <n v="0"/>
    <n v="0"/>
    <n v="0"/>
    <n v="0"/>
    <m/>
    <m/>
    <m/>
    <m/>
    <m/>
    <m/>
    <x v="1"/>
    <m/>
    <m/>
    <m/>
    <m/>
    <n v="0"/>
  </r>
  <r>
    <s v="Gerencia de Protección Interna"/>
    <x v="23"/>
    <x v="13"/>
    <x v="0"/>
    <n v="1123.5"/>
    <n v="1123.5"/>
    <n v="6"/>
    <n v="6"/>
    <m/>
    <m/>
    <m/>
    <m/>
    <m/>
    <m/>
    <x v="1"/>
    <m/>
    <m/>
    <m/>
    <m/>
    <n v="0"/>
  </r>
  <r>
    <s v="Gerencia de Protección Interna"/>
    <x v="23"/>
    <x v="13"/>
    <x v="1"/>
    <n v="28868"/>
    <n v="28868"/>
    <n v="138"/>
    <n v="138"/>
    <m/>
    <m/>
    <m/>
    <m/>
    <m/>
    <m/>
    <x v="1"/>
    <m/>
    <m/>
    <m/>
    <m/>
    <n v="0"/>
  </r>
  <r>
    <s v="Vicepresidencia de Recursos Humanos"/>
    <x v="24"/>
    <x v="13"/>
    <x v="0"/>
    <n v="2856"/>
    <n v="2856"/>
    <n v="15"/>
    <n v="15"/>
    <m/>
    <m/>
    <m/>
    <m/>
    <m/>
    <m/>
    <x v="1"/>
    <m/>
    <m/>
    <m/>
    <m/>
    <n v="0"/>
  </r>
  <r>
    <s v="Vicepresidencia de Recursos Humanos"/>
    <x v="24"/>
    <x v="13"/>
    <x v="1"/>
    <n v="1596"/>
    <n v="1596"/>
    <n v="11"/>
    <n v="11"/>
    <m/>
    <m/>
    <m/>
    <m/>
    <m/>
    <m/>
    <x v="1"/>
    <m/>
    <m/>
    <m/>
    <m/>
    <n v="0"/>
  </r>
  <r>
    <s v="Vicepresidencia de Relaciones Comunitarias"/>
    <x v="25"/>
    <x v="13"/>
    <x v="0"/>
    <n v="13674"/>
    <n v="13674"/>
    <n v="102"/>
    <n v="102"/>
    <m/>
    <m/>
    <m/>
    <m/>
    <m/>
    <m/>
    <x v="1"/>
    <m/>
    <m/>
    <m/>
    <m/>
    <n v="0"/>
  </r>
  <r>
    <s v="Vicepresidencia de Relaciones Comunitarias"/>
    <x v="25"/>
    <x v="13"/>
    <x v="1"/>
    <n v="0"/>
    <n v="0"/>
    <n v="0"/>
    <n v="0"/>
    <m/>
    <m/>
    <m/>
    <m/>
    <m/>
    <m/>
    <x v="1"/>
    <m/>
    <m/>
    <m/>
    <m/>
    <n v="0"/>
  </r>
  <r>
    <s v="Vicepresidencia de SHE"/>
    <x v="26"/>
    <x v="13"/>
    <x v="0"/>
    <n v="5208"/>
    <n v="5208"/>
    <n v="32"/>
    <n v="32"/>
    <m/>
    <m/>
    <m/>
    <m/>
    <m/>
    <m/>
    <x v="1"/>
    <m/>
    <m/>
    <m/>
    <m/>
    <n v="0"/>
  </r>
  <r>
    <s v="Vicepresidencia de SHE"/>
    <x v="26"/>
    <x v="13"/>
    <x v="1"/>
    <n v="9672"/>
    <n v="9672"/>
    <n v="56"/>
    <n v="56"/>
    <m/>
    <m/>
    <m/>
    <m/>
    <m/>
    <m/>
    <x v="1"/>
    <m/>
    <m/>
    <m/>
    <m/>
    <n v="0"/>
  </r>
  <r>
    <s v="Vicepresidencia de Desarrollo"/>
    <x v="27"/>
    <x v="13"/>
    <x v="0"/>
    <n v="4618.5"/>
    <n v="4618.5"/>
    <n v="27"/>
    <n v="27"/>
    <m/>
    <m/>
    <m/>
    <m/>
    <m/>
    <m/>
    <x v="1"/>
    <m/>
    <m/>
    <m/>
    <m/>
    <n v="0"/>
  </r>
  <r>
    <s v="Vicepresidencia de Desarrollo"/>
    <x v="27"/>
    <x v="13"/>
    <x v="1"/>
    <n v="0"/>
    <n v="0"/>
    <n v="0"/>
    <n v="0"/>
    <m/>
    <m/>
    <m/>
    <m/>
    <m/>
    <m/>
    <x v="1"/>
    <m/>
    <m/>
    <m/>
    <m/>
    <n v="0"/>
  </r>
  <r>
    <s v="Vicepresidencia de Operaciones"/>
    <x v="28"/>
    <x v="13"/>
    <x v="0"/>
    <n v="14395.5"/>
    <n v="14395.5"/>
    <n v="88"/>
    <n v="88"/>
    <m/>
    <m/>
    <m/>
    <m/>
    <m/>
    <m/>
    <x v="1"/>
    <m/>
    <m/>
    <m/>
    <m/>
    <n v="0"/>
  </r>
  <r>
    <s v="Vicepresidencia de Operaciones"/>
    <x v="28"/>
    <x v="13"/>
    <x v="1"/>
    <n v="48798"/>
    <n v="48798"/>
    <n v="254"/>
    <n v="254"/>
    <m/>
    <m/>
    <m/>
    <m/>
    <m/>
    <m/>
    <x v="1"/>
    <m/>
    <m/>
    <m/>
    <m/>
    <n v="0"/>
  </r>
  <r>
    <s v="Vicepresidencia de Desarrollo"/>
    <x v="29"/>
    <x v="13"/>
    <x v="0"/>
    <n v="1377"/>
    <n v="1377"/>
    <n v="9"/>
    <n v="9"/>
    <m/>
    <m/>
    <m/>
    <m/>
    <m/>
    <m/>
    <x v="1"/>
    <m/>
    <m/>
    <m/>
    <m/>
    <n v="0"/>
  </r>
  <r>
    <s v="Vicepresidencia de Desarrollo"/>
    <x v="29"/>
    <x v="13"/>
    <x v="1"/>
    <n v="0"/>
    <n v="0"/>
    <n v="0"/>
    <n v="0"/>
    <m/>
    <m/>
    <m/>
    <m/>
    <m/>
    <m/>
    <x v="1"/>
    <m/>
    <m/>
    <m/>
    <m/>
    <n v="0"/>
  </r>
  <r>
    <s v="Global Business Services &amp; Technology"/>
    <x v="30"/>
    <x v="13"/>
    <x v="0"/>
    <n v="3375"/>
    <n v="3375"/>
    <n v="21"/>
    <n v="21"/>
    <m/>
    <m/>
    <m/>
    <m/>
    <m/>
    <m/>
    <x v="1"/>
    <m/>
    <m/>
    <m/>
    <m/>
    <n v="0"/>
  </r>
  <r>
    <s v="Global Business Services &amp; Technology"/>
    <x v="30"/>
    <x v="13"/>
    <x v="1"/>
    <n v="190"/>
    <n v="190"/>
    <n v="1"/>
    <n v="1"/>
    <m/>
    <m/>
    <m/>
    <m/>
    <m/>
    <m/>
    <x v="1"/>
    <m/>
    <m/>
    <m/>
    <m/>
    <n v="0"/>
  </r>
  <r>
    <s v="Group Explorations Management"/>
    <x v="31"/>
    <x v="13"/>
    <x v="0"/>
    <n v="726"/>
    <n v="726"/>
    <n v="4"/>
    <n v="4"/>
    <m/>
    <m/>
    <m/>
    <m/>
    <m/>
    <m/>
    <x v="1"/>
    <m/>
    <m/>
    <m/>
    <m/>
    <n v="0"/>
  </r>
  <r>
    <s v="Group Explorations Management"/>
    <x v="31"/>
    <x v="13"/>
    <x v="1"/>
    <n v="0"/>
    <n v="0"/>
    <n v="0"/>
    <n v="0"/>
    <m/>
    <m/>
    <m/>
    <m/>
    <m/>
    <m/>
    <x v="1"/>
    <m/>
    <m/>
    <m/>
    <m/>
    <n v="0"/>
  </r>
  <r>
    <s v="Presidencia las Bambas"/>
    <x v="32"/>
    <x v="13"/>
    <x v="0"/>
    <n v="915"/>
    <n v="915"/>
    <n v="6"/>
    <n v="6"/>
    <m/>
    <m/>
    <m/>
    <m/>
    <m/>
    <m/>
    <x v="1"/>
    <m/>
    <m/>
    <m/>
    <m/>
    <n v="0"/>
  </r>
  <r>
    <s v="Presidencia las Bambas"/>
    <x v="32"/>
    <x v="13"/>
    <x v="1"/>
    <n v="0"/>
    <n v="0"/>
    <n v="0"/>
    <n v="0"/>
    <m/>
    <m/>
    <m/>
    <m/>
    <m/>
    <m/>
    <x v="1"/>
    <m/>
    <m/>
    <m/>
    <m/>
    <n v="0"/>
  </r>
  <r>
    <s v="Global Business Services &amp; Technology"/>
    <x v="33"/>
    <x v="13"/>
    <x v="0"/>
    <n v="3745.5"/>
    <n v="3745.5"/>
    <n v="22"/>
    <n v="22"/>
    <m/>
    <m/>
    <m/>
    <m/>
    <m/>
    <m/>
    <x v="1"/>
    <m/>
    <m/>
    <m/>
    <m/>
    <n v="0"/>
  </r>
  <r>
    <s v="Global Business Services &amp; Technology"/>
    <x v="33"/>
    <x v="13"/>
    <x v="1"/>
    <n v="11022.5"/>
    <n v="11022.5"/>
    <n v="57"/>
    <n v="57"/>
    <m/>
    <m/>
    <m/>
    <m/>
    <m/>
    <m/>
    <x v="1"/>
    <m/>
    <m/>
    <m/>
    <m/>
    <n v="0"/>
  </r>
  <r>
    <s v="Vicepresidencia Comercial"/>
    <x v="34"/>
    <x v="13"/>
    <x v="0"/>
    <n v="1326"/>
    <n v="1326"/>
    <n v="9"/>
    <n v="9"/>
    <m/>
    <m/>
    <m/>
    <m/>
    <m/>
    <m/>
    <x v="1"/>
    <m/>
    <m/>
    <m/>
    <m/>
    <n v="0"/>
  </r>
  <r>
    <s v="Vicepresidencia Comercial"/>
    <x v="34"/>
    <x v="13"/>
    <x v="1"/>
    <n v="0"/>
    <n v="0"/>
    <n v="0"/>
    <n v="0"/>
    <m/>
    <m/>
    <m/>
    <m/>
    <m/>
    <m/>
    <x v="1"/>
    <m/>
    <m/>
    <m/>
    <m/>
    <n v="0"/>
  </r>
  <r>
    <s v="Vicepresidencia de Abastecimiento"/>
    <x v="35"/>
    <x v="13"/>
    <x v="0"/>
    <n v="450"/>
    <n v="450"/>
    <n v="3"/>
    <n v="3"/>
    <m/>
    <m/>
    <m/>
    <m/>
    <m/>
    <m/>
    <x v="1"/>
    <m/>
    <m/>
    <m/>
    <m/>
    <n v="0"/>
  </r>
  <r>
    <s v="Vicepresidencia de Abastecimiento"/>
    <x v="35"/>
    <x v="13"/>
    <x v="1"/>
    <n v="0"/>
    <n v="0"/>
    <n v="0"/>
    <n v="0"/>
    <m/>
    <m/>
    <m/>
    <m/>
    <m/>
    <m/>
    <x v="1"/>
    <m/>
    <m/>
    <m/>
    <m/>
    <n v="0"/>
  </r>
  <r>
    <s v="Vicepresidencia de Asuntos Corporativos"/>
    <x v="36"/>
    <x v="13"/>
    <x v="0"/>
    <n v="540"/>
    <n v="540"/>
    <n v="3"/>
    <n v="3"/>
    <m/>
    <m/>
    <m/>
    <m/>
    <m/>
    <m/>
    <x v="1"/>
    <m/>
    <m/>
    <m/>
    <m/>
    <n v="0"/>
  </r>
  <r>
    <s v="Vicepresidencia de Asuntos Corporativos"/>
    <x v="36"/>
    <x v="13"/>
    <x v="1"/>
    <n v="0"/>
    <n v="0"/>
    <n v="0"/>
    <n v="0"/>
    <m/>
    <m/>
    <m/>
    <m/>
    <m/>
    <m/>
    <x v="1"/>
    <m/>
    <m/>
    <m/>
    <m/>
    <n v="0"/>
  </r>
  <r>
    <s v="Vicepresidencia de Asuntos Legales"/>
    <x v="37"/>
    <x v="13"/>
    <x v="0"/>
    <n v="720"/>
    <n v="720"/>
    <n v="4"/>
    <n v="4"/>
    <m/>
    <m/>
    <m/>
    <m/>
    <m/>
    <m/>
    <x v="1"/>
    <m/>
    <m/>
    <m/>
    <m/>
    <n v="0"/>
  </r>
  <r>
    <s v="Vicepresidencia de Asuntos Legales"/>
    <x v="37"/>
    <x v="13"/>
    <x v="1"/>
    <n v="0"/>
    <n v="0"/>
    <n v="0"/>
    <n v="0"/>
    <m/>
    <m/>
    <m/>
    <m/>
    <m/>
    <m/>
    <x v="1"/>
    <m/>
    <m/>
    <m/>
    <m/>
    <n v="0"/>
  </r>
  <r>
    <s v="Vicepresidencia de Desarrollo"/>
    <x v="38"/>
    <x v="13"/>
    <x v="0"/>
    <n v="540"/>
    <n v="540"/>
    <n v="3"/>
    <n v="3"/>
    <m/>
    <m/>
    <m/>
    <m/>
    <m/>
    <m/>
    <x v="1"/>
    <m/>
    <m/>
    <m/>
    <m/>
    <n v="0"/>
  </r>
  <r>
    <s v="Vicepresidencia de Desarrollo"/>
    <x v="38"/>
    <x v="13"/>
    <x v="1"/>
    <n v="0"/>
    <n v="0"/>
    <n v="0"/>
    <n v="0"/>
    <m/>
    <m/>
    <m/>
    <m/>
    <m/>
    <m/>
    <x v="1"/>
    <m/>
    <m/>
    <m/>
    <m/>
    <n v="0"/>
  </r>
  <r>
    <s v="Vicepresidencia de Excelencia Operacional"/>
    <x v="39"/>
    <x v="13"/>
    <x v="0"/>
    <n v="3100"/>
    <n v="3100"/>
    <n v="19"/>
    <n v="19"/>
    <m/>
    <m/>
    <m/>
    <m/>
    <m/>
    <m/>
    <x v="1"/>
    <m/>
    <m/>
    <m/>
    <m/>
    <n v="0"/>
  </r>
  <r>
    <s v="Vicepresidencia de Excelencia Operacional"/>
    <x v="39"/>
    <x v="13"/>
    <x v="1"/>
    <n v="0"/>
    <n v="0"/>
    <n v="0"/>
    <n v="0"/>
    <m/>
    <m/>
    <m/>
    <m/>
    <m/>
    <m/>
    <x v="1"/>
    <m/>
    <m/>
    <m/>
    <m/>
    <n v="0"/>
  </r>
  <r>
    <s v="Vicepresidencia de Operaciones"/>
    <x v="40"/>
    <x v="13"/>
    <x v="0"/>
    <n v="399"/>
    <n v="399"/>
    <n v="2"/>
    <n v="2"/>
    <m/>
    <m/>
    <m/>
    <m/>
    <m/>
    <m/>
    <x v="1"/>
    <m/>
    <m/>
    <m/>
    <m/>
    <n v="0"/>
  </r>
  <r>
    <s v="Vicepresidencia de Operaciones"/>
    <x v="40"/>
    <x v="13"/>
    <x v="1"/>
    <n v="0"/>
    <n v="0"/>
    <n v="0"/>
    <n v="0"/>
    <m/>
    <m/>
    <m/>
    <m/>
    <m/>
    <m/>
    <x v="1"/>
    <m/>
    <m/>
    <m/>
    <m/>
    <n v="0"/>
  </r>
  <r>
    <s v="Vicepresidencia de Proyectos"/>
    <x v="41"/>
    <x v="13"/>
    <x v="0"/>
    <n v="6552"/>
    <n v="6552"/>
    <n v="37"/>
    <n v="37"/>
    <m/>
    <m/>
    <m/>
    <m/>
    <m/>
    <m/>
    <x v="1"/>
    <m/>
    <m/>
    <m/>
    <m/>
    <n v="0"/>
  </r>
  <r>
    <s v="Vicepresidencia de Proyectos"/>
    <x v="41"/>
    <x v="13"/>
    <x v="1"/>
    <n v="328877"/>
    <n v="328877"/>
    <n v="2007"/>
    <n v="2007"/>
    <m/>
    <m/>
    <m/>
    <m/>
    <n v="1"/>
    <n v="2"/>
    <x v="1"/>
    <m/>
    <m/>
    <m/>
    <m/>
    <n v="0"/>
  </r>
  <r>
    <s v="Vicepresidencia de Recursos Humanos"/>
    <x v="42"/>
    <x v="13"/>
    <x v="0"/>
    <n v="495"/>
    <n v="495"/>
    <n v="3"/>
    <n v="3"/>
    <m/>
    <m/>
    <m/>
    <m/>
    <m/>
    <m/>
    <x v="1"/>
    <m/>
    <m/>
    <m/>
    <m/>
    <n v="0"/>
  </r>
  <r>
    <s v="Vicepresidencia de Recursos Humanos"/>
    <x v="42"/>
    <x v="13"/>
    <x v="1"/>
    <n v="0"/>
    <n v="0"/>
    <n v="0"/>
    <n v="0"/>
    <m/>
    <m/>
    <m/>
    <m/>
    <m/>
    <m/>
    <x v="1"/>
    <m/>
    <m/>
    <m/>
    <m/>
    <n v="0"/>
  </r>
  <r>
    <s v="Vicepresidencia de Relaciones Comunitarias"/>
    <x v="43"/>
    <x v="13"/>
    <x v="0"/>
    <n v="180"/>
    <n v="180"/>
    <n v="1"/>
    <n v="1"/>
    <m/>
    <m/>
    <m/>
    <m/>
    <m/>
    <m/>
    <x v="1"/>
    <m/>
    <m/>
    <m/>
    <m/>
    <n v="0"/>
  </r>
  <r>
    <s v="Vicepresidencia de Relaciones Comunitarias"/>
    <x v="43"/>
    <x v="13"/>
    <x v="1"/>
    <n v="0"/>
    <n v="0"/>
    <n v="0"/>
    <n v="0"/>
    <m/>
    <m/>
    <m/>
    <m/>
    <m/>
    <m/>
    <x v="1"/>
    <m/>
    <m/>
    <m/>
    <m/>
    <n v="0"/>
  </r>
  <r>
    <s v="Vicepresidencia de SHE"/>
    <x v="44"/>
    <x v="13"/>
    <x v="0"/>
    <n v="379.5"/>
    <n v="379.5"/>
    <n v="2"/>
    <n v="2"/>
    <m/>
    <m/>
    <m/>
    <m/>
    <m/>
    <m/>
    <x v="1"/>
    <m/>
    <m/>
    <m/>
    <m/>
    <n v="0"/>
  </r>
  <r>
    <s v="Vicepresidencia de SHE"/>
    <x v="44"/>
    <x v="13"/>
    <x v="1"/>
    <n v="0"/>
    <n v="0"/>
    <n v="0"/>
    <n v="0"/>
    <m/>
    <m/>
    <m/>
    <m/>
    <m/>
    <m/>
    <x v="1"/>
    <m/>
    <m/>
    <m/>
    <m/>
    <n v="0"/>
  </r>
  <r>
    <s v="Vicepresidencia de Relaciones Comunitarias"/>
    <x v="1"/>
    <x v="14"/>
    <x v="0"/>
    <n v="1659"/>
    <n v="1659"/>
    <n v="9"/>
    <n v="9"/>
    <m/>
    <m/>
    <m/>
    <m/>
    <m/>
    <m/>
    <x v="1"/>
    <m/>
    <m/>
    <m/>
    <m/>
    <n v="0"/>
  </r>
  <r>
    <s v="Vicepresidencia de Relaciones Comunitarias"/>
    <x v="1"/>
    <x v="14"/>
    <x v="1"/>
    <n v="0"/>
    <n v="0"/>
    <n v="0"/>
    <n v="0"/>
    <m/>
    <m/>
    <m/>
    <m/>
    <m/>
    <m/>
    <x v="1"/>
    <m/>
    <m/>
    <m/>
    <m/>
    <n v="0"/>
  </r>
  <r>
    <s v="Vicepresidencia de Asuntos Legales"/>
    <x v="2"/>
    <x v="14"/>
    <x v="0"/>
    <n v="810"/>
    <n v="810"/>
    <n v="4"/>
    <n v="4"/>
    <m/>
    <m/>
    <m/>
    <m/>
    <m/>
    <m/>
    <x v="1"/>
    <m/>
    <m/>
    <m/>
    <m/>
    <n v="0"/>
  </r>
  <r>
    <s v="Vicepresidencia de Asuntos Legales"/>
    <x v="2"/>
    <x v="14"/>
    <x v="1"/>
    <n v="0"/>
    <n v="0"/>
    <n v="0"/>
    <n v="0"/>
    <m/>
    <m/>
    <m/>
    <m/>
    <m/>
    <m/>
    <x v="1"/>
    <m/>
    <m/>
    <m/>
    <m/>
    <n v="0"/>
  </r>
  <r>
    <s v="Vicepresidencia de Asuntos Corporativos"/>
    <x v="3"/>
    <x v="14"/>
    <x v="0"/>
    <n v="378"/>
    <n v="378"/>
    <n v="2"/>
    <n v="2"/>
    <m/>
    <m/>
    <m/>
    <m/>
    <m/>
    <m/>
    <x v="1"/>
    <m/>
    <m/>
    <m/>
    <m/>
    <n v="0"/>
  </r>
  <r>
    <s v="Vicepresidencia de Asuntos Corporativos"/>
    <x v="3"/>
    <x v="14"/>
    <x v="1"/>
    <n v="0"/>
    <n v="0"/>
    <n v="0"/>
    <n v="0"/>
    <m/>
    <m/>
    <m/>
    <m/>
    <m/>
    <m/>
    <x v="1"/>
    <m/>
    <m/>
    <m/>
    <m/>
    <n v="0"/>
  </r>
  <r>
    <s v="Vicepresidencia de Asuntos Corporativos"/>
    <x v="4"/>
    <x v="14"/>
    <x v="0"/>
    <n v="1155"/>
    <n v="1155"/>
    <n v="6"/>
    <n v="6"/>
    <m/>
    <m/>
    <m/>
    <m/>
    <m/>
    <m/>
    <x v="1"/>
    <m/>
    <m/>
    <m/>
    <m/>
    <n v="0"/>
  </r>
  <r>
    <s v="Vicepresidencia de Asuntos Corporativos"/>
    <x v="4"/>
    <x v="14"/>
    <x v="1"/>
    <n v="0"/>
    <n v="0"/>
    <n v="0"/>
    <n v="0"/>
    <m/>
    <m/>
    <m/>
    <m/>
    <m/>
    <m/>
    <x v="1"/>
    <m/>
    <m/>
    <m/>
    <m/>
    <n v="0"/>
  </r>
  <r>
    <s v="Vicepresidencia de Desarrollo"/>
    <x v="5"/>
    <x v="14"/>
    <x v="0"/>
    <n v="1806"/>
    <n v="1806"/>
    <n v="10"/>
    <n v="10"/>
    <m/>
    <m/>
    <m/>
    <m/>
    <m/>
    <m/>
    <x v="1"/>
    <m/>
    <m/>
    <m/>
    <m/>
    <n v="0"/>
  </r>
  <r>
    <s v="Vicepresidencia de Desarrollo"/>
    <x v="5"/>
    <x v="14"/>
    <x v="1"/>
    <n v="0"/>
    <n v="0"/>
    <n v="0"/>
    <n v="0"/>
    <m/>
    <m/>
    <m/>
    <m/>
    <m/>
    <m/>
    <x v="1"/>
    <m/>
    <m/>
    <m/>
    <m/>
    <n v="0"/>
  </r>
  <r>
    <s v="Vicepresidencia de Asuntos Corporativos"/>
    <x v="6"/>
    <x v="14"/>
    <x v="0"/>
    <n v="2656.5"/>
    <n v="2656.5"/>
    <n v="14"/>
    <n v="14"/>
    <m/>
    <m/>
    <m/>
    <m/>
    <m/>
    <m/>
    <x v="1"/>
    <m/>
    <m/>
    <m/>
    <m/>
    <n v="0"/>
  </r>
  <r>
    <s v="Vicepresidencia de Asuntos Corporativos"/>
    <x v="6"/>
    <x v="14"/>
    <x v="1"/>
    <n v="0"/>
    <n v="0"/>
    <n v="0"/>
    <n v="0"/>
    <m/>
    <m/>
    <m/>
    <m/>
    <m/>
    <m/>
    <x v="1"/>
    <m/>
    <m/>
    <m/>
    <m/>
    <n v="0"/>
  </r>
  <r>
    <s v="Vicepresidencia de Abastecimiento"/>
    <x v="7"/>
    <x v="14"/>
    <x v="0"/>
    <n v="2457"/>
    <n v="2457"/>
    <n v="14"/>
    <n v="14"/>
    <m/>
    <m/>
    <m/>
    <m/>
    <m/>
    <m/>
    <x v="1"/>
    <m/>
    <m/>
    <m/>
    <m/>
    <n v="0"/>
  </r>
  <r>
    <s v="Vicepresidencia de Abastecimiento"/>
    <x v="7"/>
    <x v="14"/>
    <x v="1"/>
    <n v="0"/>
    <n v="0"/>
    <n v="0"/>
    <n v="0"/>
    <m/>
    <m/>
    <m/>
    <m/>
    <m/>
    <m/>
    <x v="1"/>
    <m/>
    <m/>
    <m/>
    <m/>
    <n v="0"/>
  </r>
  <r>
    <s v="Vicepresidencia de Desarrollo"/>
    <x v="8"/>
    <x v="14"/>
    <x v="0"/>
    <n v="5856.5"/>
    <n v="5856.5"/>
    <n v="32"/>
    <n v="32"/>
    <m/>
    <m/>
    <m/>
    <m/>
    <m/>
    <n v="1"/>
    <x v="1"/>
    <m/>
    <m/>
    <m/>
    <m/>
    <n v="0"/>
  </r>
  <r>
    <s v="Vicepresidencia de Desarrollo"/>
    <x v="8"/>
    <x v="14"/>
    <x v="1"/>
    <n v="32988"/>
    <n v="32988"/>
    <n v="183"/>
    <n v="183"/>
    <m/>
    <m/>
    <m/>
    <m/>
    <m/>
    <m/>
    <x v="1"/>
    <m/>
    <m/>
    <m/>
    <m/>
    <n v="0"/>
  </r>
  <r>
    <s v="Vicepresidencia de Relaciones Comunitarias"/>
    <x v="9"/>
    <x v="14"/>
    <x v="0"/>
    <n v="0"/>
    <n v="0"/>
    <n v="0"/>
    <n v="0"/>
    <m/>
    <m/>
    <m/>
    <m/>
    <m/>
    <m/>
    <x v="1"/>
    <m/>
    <m/>
    <m/>
    <m/>
    <n v="0"/>
  </r>
  <r>
    <s v="Vicepresidencia de Relaciones Comunitarias"/>
    <x v="9"/>
    <x v="14"/>
    <x v="1"/>
    <n v="0"/>
    <n v="0"/>
    <n v="0"/>
    <n v="0"/>
    <m/>
    <m/>
    <m/>
    <m/>
    <m/>
    <m/>
    <x v="1"/>
    <m/>
    <m/>
    <m/>
    <m/>
    <n v="0"/>
  </r>
  <r>
    <s v="Vicepresidencia de Recursos Humanos"/>
    <x v="10"/>
    <x v="14"/>
    <x v="0"/>
    <n v="2514.681818181818"/>
    <n v="2514.681818181818"/>
    <n v="14"/>
    <n v="14"/>
    <m/>
    <m/>
    <m/>
    <m/>
    <m/>
    <m/>
    <x v="1"/>
    <m/>
    <m/>
    <m/>
    <m/>
    <n v="0"/>
  </r>
  <r>
    <s v="Vicepresidencia de Recursos Humanos"/>
    <x v="10"/>
    <x v="14"/>
    <x v="1"/>
    <n v="0"/>
    <n v="0"/>
    <n v="0"/>
    <n v="0"/>
    <m/>
    <m/>
    <m/>
    <m/>
    <m/>
    <m/>
    <x v="1"/>
    <m/>
    <m/>
    <m/>
    <m/>
    <n v="0"/>
  </r>
  <r>
    <s v="Vicepresidencia de Proyectos"/>
    <x v="11"/>
    <x v="14"/>
    <x v="0"/>
    <n v="1953"/>
    <n v="1953"/>
    <n v="10"/>
    <n v="10"/>
    <m/>
    <m/>
    <m/>
    <m/>
    <m/>
    <m/>
    <x v="1"/>
    <m/>
    <m/>
    <m/>
    <m/>
    <n v="0"/>
  </r>
  <r>
    <s v="Vicepresidencia de Proyectos"/>
    <x v="11"/>
    <x v="14"/>
    <x v="1"/>
    <n v="0"/>
    <n v="0"/>
    <n v="0"/>
    <n v="0"/>
    <m/>
    <m/>
    <m/>
    <m/>
    <m/>
    <m/>
    <x v="1"/>
    <m/>
    <m/>
    <m/>
    <m/>
    <n v="0"/>
  </r>
  <r>
    <s v="Vicepresidencia Comercial"/>
    <x v="12"/>
    <x v="14"/>
    <x v="0"/>
    <n v="1458"/>
    <n v="1458"/>
    <n v="8"/>
    <n v="8"/>
    <m/>
    <m/>
    <m/>
    <m/>
    <m/>
    <m/>
    <x v="1"/>
    <m/>
    <m/>
    <m/>
    <m/>
    <n v="0"/>
  </r>
  <r>
    <s v="Vicepresidencia Comercial"/>
    <x v="12"/>
    <x v="14"/>
    <x v="1"/>
    <n v="0"/>
    <n v="0"/>
    <n v="0"/>
    <n v="0"/>
    <m/>
    <m/>
    <m/>
    <m/>
    <m/>
    <m/>
    <x v="1"/>
    <m/>
    <m/>
    <m/>
    <m/>
    <n v="0"/>
  </r>
  <r>
    <s v="Vicepresidencia Comercial"/>
    <x v="13"/>
    <x v="14"/>
    <x v="0"/>
    <n v="756"/>
    <n v="756"/>
    <n v="5"/>
    <n v="5"/>
    <m/>
    <m/>
    <m/>
    <m/>
    <m/>
    <m/>
    <x v="1"/>
    <m/>
    <m/>
    <m/>
    <m/>
    <n v="0"/>
  </r>
  <r>
    <s v="Vicepresidencia Comercial"/>
    <x v="13"/>
    <x v="14"/>
    <x v="1"/>
    <n v="0"/>
    <n v="0"/>
    <n v="0"/>
    <n v="0"/>
    <m/>
    <m/>
    <m/>
    <m/>
    <m/>
    <m/>
    <x v="1"/>
    <m/>
    <m/>
    <m/>
    <m/>
    <n v="0"/>
  </r>
  <r>
    <s v="Vicepresidencia de Desarrollo"/>
    <x v="14"/>
    <x v="14"/>
    <x v="0"/>
    <n v="210"/>
    <n v="210"/>
    <n v="1"/>
    <n v="1"/>
    <m/>
    <m/>
    <m/>
    <m/>
    <m/>
    <m/>
    <x v="1"/>
    <m/>
    <m/>
    <m/>
    <m/>
    <n v="0"/>
  </r>
  <r>
    <s v="Vicepresidencia de Desarrollo"/>
    <x v="14"/>
    <x v="14"/>
    <x v="1"/>
    <n v="84245"/>
    <n v="20225"/>
    <n v="384"/>
    <n v="96"/>
    <m/>
    <m/>
    <m/>
    <m/>
    <m/>
    <m/>
    <x v="1"/>
    <m/>
    <m/>
    <m/>
    <m/>
    <n v="0"/>
  </r>
  <r>
    <s v="Gerencia de Logística y Servicios de Sitio"/>
    <x v="15"/>
    <x v="14"/>
    <x v="0"/>
    <n v="12397"/>
    <n v="12397"/>
    <n v="70"/>
    <n v="70"/>
    <m/>
    <m/>
    <m/>
    <m/>
    <m/>
    <n v="1"/>
    <x v="1"/>
    <m/>
    <m/>
    <m/>
    <m/>
    <n v="0"/>
  </r>
  <r>
    <s v="Gerencia de Logística y Servicios de Sitio"/>
    <x v="15"/>
    <x v="14"/>
    <x v="1"/>
    <n v="412706.48330000002"/>
    <n v="182795"/>
    <n v="2489"/>
    <n v="2311"/>
    <m/>
    <m/>
    <m/>
    <m/>
    <m/>
    <n v="2"/>
    <x v="1"/>
    <m/>
    <m/>
    <m/>
    <m/>
    <n v="0"/>
  </r>
  <r>
    <s v="Vicepresidencia de Operaciones"/>
    <x v="16"/>
    <x v="14"/>
    <x v="0"/>
    <n v="21071.75"/>
    <n v="21071.75"/>
    <n v="127"/>
    <n v="127"/>
    <m/>
    <m/>
    <m/>
    <m/>
    <m/>
    <m/>
    <x v="1"/>
    <m/>
    <m/>
    <m/>
    <m/>
    <n v="0"/>
  </r>
  <r>
    <s v="Vicepresidencia de Operaciones"/>
    <x v="16"/>
    <x v="14"/>
    <x v="1"/>
    <n v="180893"/>
    <n v="180893"/>
    <n v="1039"/>
    <n v="1039"/>
    <m/>
    <m/>
    <m/>
    <m/>
    <m/>
    <n v="1"/>
    <x v="1"/>
    <m/>
    <m/>
    <m/>
    <m/>
    <n v="0"/>
  </r>
  <r>
    <s v="Vicepresidencia de Operaciones"/>
    <x v="16"/>
    <x v="14"/>
    <x v="0"/>
    <n v="30641.5"/>
    <n v="30641.5"/>
    <n v="184"/>
    <n v="184"/>
    <m/>
    <m/>
    <m/>
    <m/>
    <m/>
    <m/>
    <x v="1"/>
    <m/>
    <m/>
    <m/>
    <m/>
    <n v="0"/>
  </r>
  <r>
    <s v="Vicepresidencia de Operaciones"/>
    <x v="16"/>
    <x v="14"/>
    <x v="1"/>
    <n v="52176"/>
    <n v="52176"/>
    <n v="315"/>
    <n v="315"/>
    <m/>
    <m/>
    <m/>
    <m/>
    <m/>
    <n v="1"/>
    <x v="1"/>
    <m/>
    <m/>
    <m/>
    <m/>
    <n v="0"/>
  </r>
  <r>
    <s v="Vicepresidencia de SHE"/>
    <x v="17"/>
    <x v="14"/>
    <x v="0"/>
    <n v="2835"/>
    <n v="2835"/>
    <n v="15"/>
    <n v="15"/>
    <m/>
    <m/>
    <m/>
    <m/>
    <m/>
    <m/>
    <x v="1"/>
    <m/>
    <m/>
    <m/>
    <m/>
    <n v="0"/>
  </r>
  <r>
    <s v="Vicepresidencia de SHE"/>
    <x v="17"/>
    <x v="14"/>
    <x v="1"/>
    <n v="1368"/>
    <n v="1368"/>
    <n v="6"/>
    <n v="6"/>
    <m/>
    <m/>
    <m/>
    <m/>
    <m/>
    <m/>
    <x v="1"/>
    <m/>
    <m/>
    <m/>
    <m/>
    <n v="0"/>
  </r>
  <r>
    <s v="Vicepresidencia de Operaciones"/>
    <x v="18"/>
    <x v="14"/>
    <x v="0"/>
    <n v="125990.25"/>
    <n v="125990.25"/>
    <n v="743"/>
    <n v="743"/>
    <m/>
    <m/>
    <m/>
    <m/>
    <m/>
    <n v="4"/>
    <x v="1"/>
    <m/>
    <m/>
    <m/>
    <m/>
    <n v="0"/>
  </r>
  <r>
    <s v="Vicepresidencia de Operaciones"/>
    <x v="18"/>
    <x v="14"/>
    <x v="1"/>
    <n v="72381"/>
    <n v="72381"/>
    <n v="374"/>
    <n v="374"/>
    <m/>
    <m/>
    <m/>
    <m/>
    <m/>
    <m/>
    <x v="1"/>
    <m/>
    <m/>
    <m/>
    <m/>
    <n v="0"/>
  </r>
  <r>
    <s v="Vicepresidencia de Desarrollo"/>
    <x v="19"/>
    <x v="14"/>
    <x v="0"/>
    <n v="1354.5"/>
    <n v="1354.5"/>
    <n v="7"/>
    <n v="7"/>
    <m/>
    <m/>
    <m/>
    <m/>
    <m/>
    <m/>
    <x v="1"/>
    <m/>
    <m/>
    <m/>
    <m/>
    <n v="0"/>
  </r>
  <r>
    <s v="Vicepresidencia de Desarrollo"/>
    <x v="19"/>
    <x v="14"/>
    <x v="1"/>
    <n v="0"/>
    <n v="0"/>
    <n v="0"/>
    <n v="0"/>
    <m/>
    <m/>
    <m/>
    <m/>
    <m/>
    <m/>
    <x v="1"/>
    <m/>
    <m/>
    <m/>
    <m/>
    <n v="0"/>
  </r>
  <r>
    <s v="Vicepresidencia de Abastecimiento"/>
    <x v="20"/>
    <x v="14"/>
    <x v="0"/>
    <n v="4631.75"/>
    <n v="4631.75"/>
    <n v="26"/>
    <n v="26"/>
    <m/>
    <m/>
    <m/>
    <m/>
    <m/>
    <n v="2"/>
    <x v="1"/>
    <m/>
    <m/>
    <m/>
    <m/>
    <n v="0"/>
  </r>
  <r>
    <s v="Vicepresidencia de Abastecimiento"/>
    <x v="20"/>
    <x v="14"/>
    <x v="1"/>
    <n v="0"/>
    <n v="0"/>
    <n v="0"/>
    <n v="0"/>
    <m/>
    <m/>
    <m/>
    <m/>
    <m/>
    <n v="1"/>
    <x v="1"/>
    <m/>
    <m/>
    <m/>
    <m/>
    <n v="0"/>
  </r>
  <r>
    <s v="Vicepresidencia de Operaciones"/>
    <x v="21"/>
    <x v="14"/>
    <x v="0"/>
    <n v="39343.5"/>
    <n v="39343.5"/>
    <n v="235"/>
    <n v="235"/>
    <m/>
    <m/>
    <m/>
    <m/>
    <m/>
    <n v="1"/>
    <x v="1"/>
    <m/>
    <m/>
    <m/>
    <m/>
    <n v="0"/>
  </r>
  <r>
    <s v="Vicepresidencia de Operaciones"/>
    <x v="21"/>
    <x v="14"/>
    <x v="1"/>
    <n v="13089"/>
    <n v="13089"/>
    <n v="98"/>
    <n v="98"/>
    <m/>
    <m/>
    <m/>
    <m/>
    <m/>
    <m/>
    <x v="1"/>
    <m/>
    <m/>
    <m/>
    <m/>
    <n v="0"/>
  </r>
  <r>
    <s v="Vicepresidencia de Abastecimiento"/>
    <x v="22"/>
    <x v="14"/>
    <x v="0"/>
    <n v="378"/>
    <n v="378"/>
    <n v="2"/>
    <n v="2"/>
    <m/>
    <m/>
    <m/>
    <m/>
    <m/>
    <m/>
    <x v="1"/>
    <m/>
    <m/>
    <m/>
    <m/>
    <n v="0"/>
  </r>
  <r>
    <s v="Vicepresidencia de Abastecimiento"/>
    <x v="22"/>
    <x v="14"/>
    <x v="1"/>
    <n v="0"/>
    <n v="0"/>
    <n v="0"/>
    <n v="0"/>
    <m/>
    <m/>
    <m/>
    <m/>
    <m/>
    <m/>
    <x v="1"/>
    <m/>
    <m/>
    <m/>
    <m/>
    <n v="0"/>
  </r>
  <r>
    <s v="Gerencia de Protección Interna"/>
    <x v="23"/>
    <x v="14"/>
    <x v="0"/>
    <n v="1428"/>
    <n v="1428"/>
    <n v="8"/>
    <n v="8"/>
    <m/>
    <m/>
    <m/>
    <m/>
    <m/>
    <m/>
    <x v="1"/>
    <m/>
    <m/>
    <m/>
    <m/>
    <n v="0"/>
  </r>
  <r>
    <s v="Gerencia de Protección Interna"/>
    <x v="23"/>
    <x v="14"/>
    <x v="1"/>
    <n v="28868"/>
    <n v="28868"/>
    <n v="138"/>
    <n v="138"/>
    <m/>
    <m/>
    <m/>
    <m/>
    <m/>
    <m/>
    <x v="1"/>
    <m/>
    <m/>
    <m/>
    <m/>
    <n v="0"/>
  </r>
  <r>
    <s v="Vicepresidencia de Recursos Humanos"/>
    <x v="24"/>
    <x v="14"/>
    <x v="0"/>
    <n v="2614.5"/>
    <n v="2614.5"/>
    <n v="14"/>
    <n v="14"/>
    <m/>
    <m/>
    <m/>
    <m/>
    <m/>
    <m/>
    <x v="1"/>
    <m/>
    <m/>
    <m/>
    <m/>
    <n v="0"/>
  </r>
  <r>
    <s v="Vicepresidencia de Recursos Humanos"/>
    <x v="24"/>
    <x v="14"/>
    <x v="1"/>
    <n v="682"/>
    <n v="682"/>
    <n v="2"/>
    <n v="2"/>
    <m/>
    <m/>
    <m/>
    <m/>
    <m/>
    <m/>
    <x v="1"/>
    <m/>
    <m/>
    <m/>
    <m/>
    <n v="0"/>
  </r>
  <r>
    <s v="Vicepresidencia de Relaciones Comunitarias"/>
    <x v="25"/>
    <x v="14"/>
    <x v="0"/>
    <n v="18369.15625"/>
    <n v="18369.15625"/>
    <n v="95"/>
    <n v="95"/>
    <m/>
    <m/>
    <m/>
    <m/>
    <m/>
    <m/>
    <x v="1"/>
    <m/>
    <m/>
    <m/>
    <m/>
    <n v="0"/>
  </r>
  <r>
    <s v="Vicepresidencia de Relaciones Comunitarias"/>
    <x v="25"/>
    <x v="14"/>
    <x v="1"/>
    <n v="0"/>
    <n v="0"/>
    <n v="0"/>
    <n v="0"/>
    <m/>
    <m/>
    <m/>
    <m/>
    <m/>
    <m/>
    <x v="1"/>
    <m/>
    <m/>
    <m/>
    <m/>
    <n v="0"/>
  </r>
  <r>
    <s v="Vicepresidencia de SHE"/>
    <x v="26"/>
    <x v="14"/>
    <x v="0"/>
    <n v="6268.5"/>
    <n v="6268.5"/>
    <n v="33"/>
    <n v="33"/>
    <m/>
    <m/>
    <m/>
    <m/>
    <m/>
    <m/>
    <x v="1"/>
    <m/>
    <m/>
    <m/>
    <m/>
    <n v="0"/>
  </r>
  <r>
    <s v="Vicepresidencia de SHE"/>
    <x v="26"/>
    <x v="14"/>
    <x v="1"/>
    <n v="10056"/>
    <n v="10056"/>
    <n v="58"/>
    <n v="58"/>
    <m/>
    <m/>
    <m/>
    <m/>
    <m/>
    <m/>
    <x v="1"/>
    <m/>
    <m/>
    <m/>
    <m/>
    <n v="0"/>
  </r>
  <r>
    <s v="Vicepresidencia de Desarrollo"/>
    <x v="27"/>
    <x v="14"/>
    <x v="0"/>
    <n v="5409"/>
    <n v="5409"/>
    <n v="27"/>
    <n v="27"/>
    <m/>
    <m/>
    <m/>
    <m/>
    <m/>
    <m/>
    <x v="1"/>
    <m/>
    <m/>
    <m/>
    <m/>
    <n v="0"/>
  </r>
  <r>
    <s v="Vicepresidencia de Desarrollo"/>
    <x v="27"/>
    <x v="14"/>
    <x v="1"/>
    <n v="0"/>
    <n v="0"/>
    <n v="0"/>
    <n v="0"/>
    <m/>
    <m/>
    <m/>
    <m/>
    <m/>
    <m/>
    <x v="1"/>
    <m/>
    <m/>
    <m/>
    <m/>
    <n v="0"/>
  </r>
  <r>
    <s v="Vicepresidencia de Operaciones"/>
    <x v="28"/>
    <x v="14"/>
    <x v="0"/>
    <n v="15923"/>
    <n v="15923"/>
    <n v="88"/>
    <n v="88"/>
    <m/>
    <m/>
    <m/>
    <m/>
    <m/>
    <n v="1"/>
    <x v="1"/>
    <m/>
    <m/>
    <m/>
    <m/>
    <n v="0"/>
  </r>
  <r>
    <s v="Vicepresidencia de Operaciones"/>
    <x v="28"/>
    <x v="14"/>
    <x v="1"/>
    <n v="34102"/>
    <n v="34102"/>
    <n v="179"/>
    <n v="179"/>
    <m/>
    <m/>
    <m/>
    <m/>
    <m/>
    <m/>
    <x v="1"/>
    <m/>
    <m/>
    <m/>
    <m/>
    <n v="0"/>
  </r>
  <r>
    <s v="Vicepresidencia de Desarrollo"/>
    <x v="29"/>
    <x v="14"/>
    <x v="0"/>
    <n v="2421"/>
    <n v="2421"/>
    <n v="15"/>
    <n v="15"/>
    <m/>
    <m/>
    <m/>
    <m/>
    <m/>
    <m/>
    <x v="1"/>
    <m/>
    <m/>
    <m/>
    <m/>
    <n v="0"/>
  </r>
  <r>
    <s v="Vicepresidencia de Desarrollo"/>
    <x v="29"/>
    <x v="14"/>
    <x v="1"/>
    <n v="0"/>
    <n v="0"/>
    <n v="0"/>
    <n v="0"/>
    <m/>
    <m/>
    <m/>
    <m/>
    <m/>
    <m/>
    <x v="1"/>
    <m/>
    <m/>
    <m/>
    <m/>
    <n v="0"/>
  </r>
  <r>
    <s v="Global Business Services &amp; Technology"/>
    <x v="30"/>
    <x v="14"/>
    <x v="0"/>
    <n v="3987"/>
    <n v="3987"/>
    <n v="24"/>
    <n v="24"/>
    <m/>
    <m/>
    <m/>
    <m/>
    <m/>
    <m/>
    <x v="1"/>
    <m/>
    <m/>
    <m/>
    <m/>
    <n v="0"/>
  </r>
  <r>
    <s v="Global Business Services &amp; Technology"/>
    <x v="30"/>
    <x v="14"/>
    <x v="1"/>
    <n v="0"/>
    <n v="0"/>
    <n v="0"/>
    <n v="0"/>
    <m/>
    <m/>
    <m/>
    <m/>
    <m/>
    <m/>
    <x v="1"/>
    <m/>
    <m/>
    <m/>
    <m/>
    <n v="0"/>
  </r>
  <r>
    <s v="Group Explorations Management"/>
    <x v="31"/>
    <x v="14"/>
    <x v="0"/>
    <n v="661.5"/>
    <n v="661.5"/>
    <n v="3"/>
    <n v="3"/>
    <m/>
    <m/>
    <m/>
    <m/>
    <m/>
    <m/>
    <x v="1"/>
    <m/>
    <m/>
    <m/>
    <m/>
    <n v="0"/>
  </r>
  <r>
    <s v="Group Explorations Management"/>
    <x v="31"/>
    <x v="14"/>
    <x v="1"/>
    <n v="0"/>
    <n v="0"/>
    <n v="0"/>
    <n v="0"/>
    <m/>
    <m/>
    <m/>
    <m/>
    <m/>
    <m/>
    <x v="1"/>
    <m/>
    <m/>
    <m/>
    <m/>
    <n v="0"/>
  </r>
  <r>
    <s v="Presidencia las Bambas"/>
    <x v="32"/>
    <x v="14"/>
    <x v="0"/>
    <n v="585"/>
    <n v="585"/>
    <n v="6"/>
    <n v="6"/>
    <m/>
    <m/>
    <m/>
    <m/>
    <m/>
    <m/>
    <x v="1"/>
    <m/>
    <m/>
    <m/>
    <m/>
    <n v="0"/>
  </r>
  <r>
    <s v="Presidencia las Bambas"/>
    <x v="32"/>
    <x v="14"/>
    <x v="1"/>
    <n v="0"/>
    <n v="0"/>
    <n v="0"/>
    <n v="0"/>
    <m/>
    <m/>
    <m/>
    <m/>
    <m/>
    <m/>
    <x v="1"/>
    <m/>
    <m/>
    <m/>
    <m/>
    <n v="0"/>
  </r>
  <r>
    <s v="Global Business Services &amp; Technology"/>
    <x v="33"/>
    <x v="14"/>
    <x v="0"/>
    <n v="4042.5"/>
    <n v="4042.5"/>
    <n v="22"/>
    <n v="22"/>
    <m/>
    <m/>
    <m/>
    <m/>
    <m/>
    <m/>
    <x v="1"/>
    <m/>
    <m/>
    <m/>
    <m/>
    <n v="0"/>
  </r>
  <r>
    <s v="Global Business Services &amp; Technology"/>
    <x v="33"/>
    <x v="14"/>
    <x v="1"/>
    <n v="8728"/>
    <n v="8728"/>
    <n v="52"/>
    <n v="52"/>
    <m/>
    <m/>
    <m/>
    <m/>
    <m/>
    <m/>
    <x v="1"/>
    <m/>
    <m/>
    <m/>
    <m/>
    <n v="0"/>
  </r>
  <r>
    <s v="Vicepresidencia Comercial"/>
    <x v="34"/>
    <x v="14"/>
    <x v="0"/>
    <n v="1732.5"/>
    <n v="1732.5"/>
    <n v="9"/>
    <n v="9"/>
    <m/>
    <m/>
    <m/>
    <m/>
    <m/>
    <m/>
    <x v="1"/>
    <m/>
    <m/>
    <m/>
    <m/>
    <n v="0"/>
  </r>
  <r>
    <s v="Vicepresidencia Comercial"/>
    <x v="34"/>
    <x v="14"/>
    <x v="1"/>
    <n v="0"/>
    <n v="0"/>
    <n v="0"/>
    <n v="0"/>
    <m/>
    <m/>
    <m/>
    <m/>
    <m/>
    <m/>
    <x v="1"/>
    <m/>
    <m/>
    <m/>
    <m/>
    <n v="0"/>
  </r>
  <r>
    <s v="Vicepresidencia de Abastecimiento"/>
    <x v="35"/>
    <x v="14"/>
    <x v="0"/>
    <n v="567"/>
    <n v="567"/>
    <n v="3"/>
    <n v="3"/>
    <m/>
    <m/>
    <m/>
    <m/>
    <m/>
    <m/>
    <x v="1"/>
    <m/>
    <m/>
    <m/>
    <m/>
    <n v="0"/>
  </r>
  <r>
    <s v="Vicepresidencia de Abastecimiento"/>
    <x v="35"/>
    <x v="14"/>
    <x v="1"/>
    <n v="0"/>
    <n v="0"/>
    <n v="0"/>
    <n v="0"/>
    <m/>
    <m/>
    <m/>
    <m/>
    <m/>
    <m/>
    <x v="1"/>
    <m/>
    <m/>
    <m/>
    <m/>
    <n v="0"/>
  </r>
  <r>
    <s v="Vicepresidencia de Asuntos Corporativos"/>
    <x v="36"/>
    <x v="14"/>
    <x v="0"/>
    <n v="567"/>
    <n v="567"/>
    <n v="3"/>
    <n v="3"/>
    <m/>
    <m/>
    <m/>
    <m/>
    <m/>
    <m/>
    <x v="1"/>
    <m/>
    <m/>
    <m/>
    <m/>
    <n v="0"/>
  </r>
  <r>
    <s v="Vicepresidencia de Asuntos Corporativos"/>
    <x v="36"/>
    <x v="14"/>
    <x v="1"/>
    <n v="0"/>
    <n v="0"/>
    <n v="0"/>
    <n v="0"/>
    <m/>
    <m/>
    <m/>
    <m/>
    <m/>
    <m/>
    <x v="1"/>
    <m/>
    <m/>
    <m/>
    <m/>
    <n v="0"/>
  </r>
  <r>
    <s v="Vicepresidencia de Asuntos Legales"/>
    <x v="37"/>
    <x v="14"/>
    <x v="0"/>
    <n v="801"/>
    <n v="801"/>
    <n v="5"/>
    <n v="5"/>
    <m/>
    <m/>
    <m/>
    <m/>
    <m/>
    <m/>
    <x v="1"/>
    <m/>
    <m/>
    <m/>
    <m/>
    <n v="0"/>
  </r>
  <r>
    <s v="Vicepresidencia de Asuntos Legales"/>
    <x v="37"/>
    <x v="14"/>
    <x v="1"/>
    <n v="0"/>
    <n v="0"/>
    <n v="0"/>
    <n v="0"/>
    <m/>
    <m/>
    <m/>
    <m/>
    <m/>
    <m/>
    <x v="1"/>
    <m/>
    <m/>
    <m/>
    <m/>
    <n v="0"/>
  </r>
  <r>
    <s v="Vicepresidencia de Desarrollo"/>
    <x v="38"/>
    <x v="14"/>
    <x v="0"/>
    <n v="567"/>
    <n v="567"/>
    <n v="3"/>
    <n v="3"/>
    <m/>
    <m/>
    <m/>
    <m/>
    <m/>
    <m/>
    <x v="1"/>
    <m/>
    <m/>
    <m/>
    <m/>
    <n v="0"/>
  </r>
  <r>
    <s v="Vicepresidencia de Desarrollo"/>
    <x v="38"/>
    <x v="14"/>
    <x v="1"/>
    <n v="0"/>
    <n v="0"/>
    <n v="0"/>
    <n v="0"/>
    <m/>
    <m/>
    <m/>
    <m/>
    <m/>
    <m/>
    <x v="1"/>
    <m/>
    <m/>
    <m/>
    <m/>
    <n v="0"/>
  </r>
  <r>
    <s v="Vicepresidencia de Excelencia Operacional"/>
    <x v="39"/>
    <x v="14"/>
    <x v="0"/>
    <n v="3513.4642857142858"/>
    <n v="3513.4642857142858"/>
    <n v="19"/>
    <n v="19"/>
    <m/>
    <m/>
    <m/>
    <m/>
    <m/>
    <m/>
    <x v="1"/>
    <m/>
    <m/>
    <m/>
    <m/>
    <n v="0"/>
  </r>
  <r>
    <s v="Vicepresidencia de Excelencia Operacional"/>
    <x v="39"/>
    <x v="14"/>
    <x v="1"/>
    <n v="0"/>
    <n v="0"/>
    <n v="0"/>
    <n v="0"/>
    <m/>
    <m/>
    <m/>
    <m/>
    <m/>
    <m/>
    <x v="1"/>
    <m/>
    <m/>
    <m/>
    <m/>
    <n v="0"/>
  </r>
  <r>
    <s v="Vicepresidencia de Operaciones"/>
    <x v="40"/>
    <x v="14"/>
    <x v="0"/>
    <n v="420"/>
    <n v="420"/>
    <n v="2"/>
    <n v="2"/>
    <m/>
    <m/>
    <m/>
    <m/>
    <m/>
    <m/>
    <x v="1"/>
    <m/>
    <m/>
    <m/>
    <m/>
    <n v="0"/>
  </r>
  <r>
    <s v="Vicepresidencia de Operaciones"/>
    <x v="40"/>
    <x v="14"/>
    <x v="1"/>
    <n v="0"/>
    <n v="0"/>
    <n v="0"/>
    <n v="0"/>
    <m/>
    <m/>
    <m/>
    <m/>
    <m/>
    <m/>
    <x v="1"/>
    <m/>
    <m/>
    <m/>
    <m/>
    <n v="0"/>
  </r>
  <r>
    <s v="Vicepresidencia de Proyectos"/>
    <x v="41"/>
    <x v="14"/>
    <x v="0"/>
    <n v="7279.5"/>
    <n v="7279.5"/>
    <n v="37"/>
    <n v="37"/>
    <m/>
    <m/>
    <m/>
    <m/>
    <m/>
    <m/>
    <x v="1"/>
    <m/>
    <m/>
    <m/>
    <m/>
    <n v="0"/>
  </r>
  <r>
    <s v="Vicepresidencia de Proyectos"/>
    <x v="41"/>
    <x v="14"/>
    <x v="1"/>
    <n v="251382.5"/>
    <n v="251382.5"/>
    <n v="1784"/>
    <n v="1784"/>
    <m/>
    <m/>
    <m/>
    <m/>
    <m/>
    <n v="2"/>
    <x v="1"/>
    <m/>
    <m/>
    <m/>
    <m/>
    <n v="0"/>
  </r>
  <r>
    <s v="Vicepresidencia de Recursos Humanos"/>
    <x v="42"/>
    <x v="14"/>
    <x v="0"/>
    <n v="567"/>
    <n v="567"/>
    <n v="3"/>
    <n v="3"/>
    <m/>
    <m/>
    <m/>
    <m/>
    <m/>
    <m/>
    <x v="1"/>
    <m/>
    <m/>
    <m/>
    <m/>
    <n v="0"/>
  </r>
  <r>
    <s v="Vicepresidencia de Recursos Humanos"/>
    <x v="42"/>
    <x v="14"/>
    <x v="1"/>
    <n v="0"/>
    <n v="0"/>
    <n v="0"/>
    <n v="0"/>
    <m/>
    <m/>
    <m/>
    <m/>
    <m/>
    <m/>
    <x v="1"/>
    <m/>
    <m/>
    <m/>
    <m/>
    <n v="0"/>
  </r>
  <r>
    <s v="Vicepresidencia de Relaciones Comunitarias"/>
    <x v="43"/>
    <x v="14"/>
    <x v="0"/>
    <n v="2454"/>
    <n v="2454"/>
    <n v="14"/>
    <n v="14"/>
    <m/>
    <m/>
    <m/>
    <m/>
    <m/>
    <m/>
    <x v="1"/>
    <m/>
    <m/>
    <m/>
    <m/>
    <n v="0"/>
  </r>
  <r>
    <s v="Vicepresidencia de Relaciones Comunitarias"/>
    <x v="43"/>
    <x v="14"/>
    <x v="1"/>
    <n v="0"/>
    <n v="0"/>
    <n v="0"/>
    <n v="0"/>
    <m/>
    <m/>
    <m/>
    <m/>
    <m/>
    <m/>
    <x v="1"/>
    <m/>
    <m/>
    <m/>
    <m/>
    <n v="0"/>
  </r>
  <r>
    <s v="Vicepresidencia de SHE"/>
    <x v="44"/>
    <x v="14"/>
    <x v="0"/>
    <n v="162"/>
    <n v="162"/>
    <n v="1"/>
    <n v="1"/>
    <m/>
    <m/>
    <m/>
    <m/>
    <m/>
    <m/>
    <x v="1"/>
    <m/>
    <m/>
    <m/>
    <m/>
    <n v="0"/>
  </r>
  <r>
    <s v="Vicepresidencia de SHE"/>
    <x v="44"/>
    <x v="14"/>
    <x v="1"/>
    <n v="0"/>
    <n v="0"/>
    <n v="0"/>
    <n v="0"/>
    <m/>
    <m/>
    <m/>
    <m/>
    <m/>
    <m/>
    <x v="1"/>
    <m/>
    <m/>
    <m/>
    <m/>
    <n v="0"/>
  </r>
  <r>
    <s v="Vicepresidencia de Relaciones Comunitarias"/>
    <x v="1"/>
    <x v="15"/>
    <x v="0"/>
    <n v="1533"/>
    <n v="1533"/>
    <n v="9"/>
    <n v="9"/>
    <m/>
    <m/>
    <m/>
    <m/>
    <m/>
    <m/>
    <x v="1"/>
    <m/>
    <m/>
    <m/>
    <m/>
    <n v="0"/>
  </r>
  <r>
    <s v="Vicepresidencia de Relaciones Comunitarias"/>
    <x v="1"/>
    <x v="15"/>
    <x v="1"/>
    <n v="0"/>
    <n v="0"/>
    <n v="0"/>
    <n v="0"/>
    <m/>
    <m/>
    <m/>
    <m/>
    <m/>
    <m/>
    <x v="1"/>
    <m/>
    <m/>
    <m/>
    <m/>
    <n v="0"/>
  </r>
  <r>
    <s v="Vicepresidencia de Asuntos Legales"/>
    <x v="2"/>
    <x v="15"/>
    <x v="0"/>
    <n v="723"/>
    <n v="723"/>
    <n v="4"/>
    <n v="4"/>
    <m/>
    <m/>
    <m/>
    <m/>
    <m/>
    <m/>
    <x v="1"/>
    <m/>
    <m/>
    <m/>
    <m/>
    <n v="0"/>
  </r>
  <r>
    <s v="Vicepresidencia de Asuntos Legales"/>
    <x v="2"/>
    <x v="15"/>
    <x v="1"/>
    <n v="0"/>
    <n v="0"/>
    <n v="0"/>
    <n v="0"/>
    <m/>
    <m/>
    <m/>
    <m/>
    <m/>
    <m/>
    <x v="1"/>
    <m/>
    <m/>
    <m/>
    <m/>
    <n v="0"/>
  </r>
  <r>
    <s v="Vicepresidencia de Asuntos Corporativos"/>
    <x v="3"/>
    <x v="15"/>
    <x v="0"/>
    <n v="351"/>
    <n v="351"/>
    <n v="2"/>
    <n v="2"/>
    <m/>
    <m/>
    <m/>
    <m/>
    <m/>
    <m/>
    <x v="1"/>
    <m/>
    <m/>
    <m/>
    <m/>
    <n v="0"/>
  </r>
  <r>
    <s v="Vicepresidencia de Asuntos Corporativos"/>
    <x v="3"/>
    <x v="15"/>
    <x v="1"/>
    <n v="0"/>
    <n v="0"/>
    <n v="0"/>
    <n v="0"/>
    <m/>
    <m/>
    <m/>
    <m/>
    <m/>
    <m/>
    <x v="1"/>
    <m/>
    <m/>
    <m/>
    <m/>
    <n v="0"/>
  </r>
  <r>
    <s v="Vicepresidencia de Asuntos Corporativos"/>
    <x v="4"/>
    <x v="15"/>
    <x v="0"/>
    <n v="1044"/>
    <n v="1044"/>
    <n v="6"/>
    <n v="6"/>
    <m/>
    <m/>
    <m/>
    <m/>
    <m/>
    <m/>
    <x v="1"/>
    <m/>
    <m/>
    <m/>
    <m/>
    <n v="0"/>
  </r>
  <r>
    <s v="Vicepresidencia de Asuntos Corporativos"/>
    <x v="4"/>
    <x v="15"/>
    <x v="1"/>
    <n v="0"/>
    <n v="0"/>
    <n v="0"/>
    <n v="0"/>
    <m/>
    <m/>
    <m/>
    <m/>
    <m/>
    <m/>
    <x v="1"/>
    <m/>
    <m/>
    <m/>
    <m/>
    <n v="0"/>
  </r>
  <r>
    <s v="Vicepresidencia de Desarrollo"/>
    <x v="5"/>
    <x v="15"/>
    <x v="0"/>
    <n v="1660.5"/>
    <n v="1660.5"/>
    <n v="10"/>
    <n v="10"/>
    <m/>
    <m/>
    <m/>
    <m/>
    <m/>
    <m/>
    <x v="1"/>
    <m/>
    <m/>
    <m/>
    <m/>
    <n v="0"/>
  </r>
  <r>
    <s v="Vicepresidencia de Desarrollo"/>
    <x v="5"/>
    <x v="15"/>
    <x v="1"/>
    <n v="4956"/>
    <n v="4956"/>
    <n v="21"/>
    <n v="21"/>
    <m/>
    <m/>
    <m/>
    <m/>
    <m/>
    <m/>
    <x v="1"/>
    <m/>
    <m/>
    <m/>
    <m/>
    <n v="0"/>
  </r>
  <r>
    <s v="Vicepresidencia de Asuntos Corporativos"/>
    <x v="6"/>
    <x v="15"/>
    <x v="0"/>
    <n v="2242.5"/>
    <n v="2242.5"/>
    <n v="14"/>
    <n v="14"/>
    <m/>
    <m/>
    <m/>
    <m/>
    <m/>
    <m/>
    <x v="1"/>
    <m/>
    <m/>
    <m/>
    <m/>
    <n v="0"/>
  </r>
  <r>
    <s v="Vicepresidencia de Asuntos Corporativos"/>
    <x v="6"/>
    <x v="15"/>
    <x v="1"/>
    <n v="0"/>
    <n v="0"/>
    <n v="0"/>
    <n v="0"/>
    <m/>
    <m/>
    <m/>
    <m/>
    <m/>
    <m/>
    <x v="1"/>
    <m/>
    <m/>
    <m/>
    <m/>
    <n v="0"/>
  </r>
  <r>
    <s v="Vicepresidencia de Abastecimiento"/>
    <x v="7"/>
    <x v="15"/>
    <x v="0"/>
    <n v="2340"/>
    <n v="2340"/>
    <n v="14"/>
    <n v="14"/>
    <m/>
    <m/>
    <m/>
    <m/>
    <m/>
    <m/>
    <x v="1"/>
    <m/>
    <m/>
    <m/>
    <m/>
    <n v="0"/>
  </r>
  <r>
    <s v="Vicepresidencia de Abastecimiento"/>
    <x v="7"/>
    <x v="15"/>
    <x v="1"/>
    <n v="0"/>
    <n v="0"/>
    <n v="0"/>
    <n v="0"/>
    <m/>
    <m/>
    <m/>
    <m/>
    <m/>
    <m/>
    <x v="1"/>
    <m/>
    <m/>
    <m/>
    <m/>
    <n v="0"/>
  </r>
  <r>
    <s v="Vicepresidencia de Desarrollo"/>
    <x v="8"/>
    <x v="15"/>
    <x v="0"/>
    <n v="4367.25"/>
    <n v="4367.25"/>
    <n v="32"/>
    <n v="32"/>
    <m/>
    <m/>
    <m/>
    <m/>
    <m/>
    <n v="1"/>
    <x v="1"/>
    <m/>
    <m/>
    <m/>
    <m/>
    <n v="0"/>
  </r>
  <r>
    <s v="Vicepresidencia de Desarrollo"/>
    <x v="8"/>
    <x v="15"/>
    <x v="1"/>
    <n v="28464"/>
    <n v="28464"/>
    <n v="203"/>
    <n v="203"/>
    <m/>
    <m/>
    <m/>
    <m/>
    <m/>
    <m/>
    <x v="1"/>
    <m/>
    <m/>
    <m/>
    <m/>
    <n v="0"/>
  </r>
  <r>
    <s v="Vicepresidencia de Relaciones Comunitarias"/>
    <x v="9"/>
    <x v="15"/>
    <x v="0"/>
    <n v="0"/>
    <n v="0"/>
    <n v="0"/>
    <n v="0"/>
    <m/>
    <m/>
    <m/>
    <m/>
    <m/>
    <m/>
    <x v="1"/>
    <m/>
    <m/>
    <m/>
    <m/>
    <n v="0"/>
  </r>
  <r>
    <s v="Vicepresidencia de Relaciones Comunitarias"/>
    <x v="9"/>
    <x v="15"/>
    <x v="1"/>
    <n v="0"/>
    <n v="0"/>
    <n v="0"/>
    <n v="0"/>
    <m/>
    <m/>
    <m/>
    <m/>
    <m/>
    <m/>
    <x v="1"/>
    <m/>
    <m/>
    <m/>
    <m/>
    <n v="0"/>
  </r>
  <r>
    <s v="Vicepresidencia de Recursos Humanos"/>
    <x v="10"/>
    <x v="15"/>
    <x v="0"/>
    <n v="1635"/>
    <n v="1635"/>
    <n v="14"/>
    <n v="14"/>
    <m/>
    <m/>
    <m/>
    <m/>
    <m/>
    <m/>
    <x v="1"/>
    <m/>
    <m/>
    <m/>
    <m/>
    <n v="0"/>
  </r>
  <r>
    <s v="Vicepresidencia de Recursos Humanos"/>
    <x v="10"/>
    <x v="15"/>
    <x v="1"/>
    <n v="0"/>
    <n v="0"/>
    <n v="0"/>
    <n v="0"/>
    <m/>
    <m/>
    <m/>
    <m/>
    <m/>
    <m/>
    <x v="1"/>
    <m/>
    <m/>
    <m/>
    <m/>
    <n v="0"/>
  </r>
  <r>
    <s v="Vicepresidencia de Proyectos"/>
    <x v="11"/>
    <x v="15"/>
    <x v="0"/>
    <n v="1815"/>
    <n v="1815"/>
    <n v="10"/>
    <n v="10"/>
    <m/>
    <m/>
    <m/>
    <m/>
    <m/>
    <m/>
    <x v="1"/>
    <m/>
    <m/>
    <m/>
    <m/>
    <n v="0"/>
  </r>
  <r>
    <s v="Vicepresidencia de Proyectos"/>
    <x v="11"/>
    <x v="15"/>
    <x v="1"/>
    <n v="2160"/>
    <n v="2160"/>
    <n v="9"/>
    <n v="9"/>
    <m/>
    <m/>
    <m/>
    <m/>
    <m/>
    <m/>
    <x v="1"/>
    <m/>
    <m/>
    <m/>
    <m/>
    <n v="0"/>
  </r>
  <r>
    <s v="Vicepresidencia de Excelencia Operacional"/>
    <x v="45"/>
    <x v="15"/>
    <x v="0"/>
    <n v="750"/>
    <n v="750"/>
    <n v="5"/>
    <n v="5"/>
    <m/>
    <m/>
    <m/>
    <m/>
    <m/>
    <m/>
    <x v="1"/>
    <m/>
    <m/>
    <m/>
    <m/>
    <n v="0"/>
  </r>
  <r>
    <s v="Vicepresidencia de Excelencia Operacional"/>
    <x v="45"/>
    <x v="15"/>
    <x v="1"/>
    <n v="0"/>
    <n v="0"/>
    <n v="0"/>
    <n v="0"/>
    <m/>
    <m/>
    <m/>
    <m/>
    <m/>
    <m/>
    <x v="1"/>
    <m/>
    <m/>
    <m/>
    <m/>
    <n v="0"/>
  </r>
  <r>
    <s v="Vicepresidencia de Excelencia Operacional"/>
    <x v="46"/>
    <x v="15"/>
    <x v="0"/>
    <n v="1365.25"/>
    <n v="1365.25"/>
    <n v="11"/>
    <n v="11"/>
    <m/>
    <m/>
    <m/>
    <m/>
    <m/>
    <m/>
    <x v="1"/>
    <m/>
    <m/>
    <m/>
    <m/>
    <n v="0"/>
  </r>
  <r>
    <s v="Vicepresidencia de Excelencia Operacional"/>
    <x v="46"/>
    <x v="15"/>
    <x v="1"/>
    <n v="0"/>
    <n v="0"/>
    <n v="0"/>
    <n v="0"/>
    <m/>
    <m/>
    <m/>
    <m/>
    <m/>
    <m/>
    <x v="1"/>
    <m/>
    <m/>
    <m/>
    <m/>
    <n v="0"/>
  </r>
  <r>
    <s v="Vicepresidencia de Excelencia Operacional"/>
    <x v="47"/>
    <x v="15"/>
    <x v="0"/>
    <n v="279"/>
    <n v="279"/>
    <n v="2"/>
    <n v="2"/>
    <m/>
    <m/>
    <m/>
    <m/>
    <m/>
    <m/>
    <x v="1"/>
    <m/>
    <m/>
    <m/>
    <m/>
    <n v="0"/>
  </r>
  <r>
    <s v="Vicepresidencia de Excelencia Operacional"/>
    <x v="47"/>
    <x v="15"/>
    <x v="1"/>
    <n v="0"/>
    <n v="0"/>
    <n v="0"/>
    <n v="0"/>
    <m/>
    <m/>
    <m/>
    <m/>
    <m/>
    <m/>
    <x v="1"/>
    <m/>
    <m/>
    <m/>
    <m/>
    <n v="0"/>
  </r>
  <r>
    <s v="Vicepresidencia Comercial"/>
    <x v="12"/>
    <x v="15"/>
    <x v="0"/>
    <n v="1143"/>
    <n v="1143"/>
    <n v="8"/>
    <n v="8"/>
    <m/>
    <m/>
    <m/>
    <m/>
    <m/>
    <m/>
    <x v="1"/>
    <m/>
    <m/>
    <m/>
    <m/>
    <n v="0"/>
  </r>
  <r>
    <s v="Vicepresidencia Comercial"/>
    <x v="12"/>
    <x v="15"/>
    <x v="1"/>
    <n v="0"/>
    <n v="0"/>
    <n v="0"/>
    <n v="0"/>
    <m/>
    <m/>
    <m/>
    <m/>
    <m/>
    <m/>
    <x v="1"/>
    <m/>
    <m/>
    <m/>
    <m/>
    <n v="0"/>
  </r>
  <r>
    <s v="Vicepresidencia Comercial"/>
    <x v="13"/>
    <x v="15"/>
    <x v="0"/>
    <n v="648"/>
    <n v="648"/>
    <n v="5"/>
    <n v="5"/>
    <m/>
    <m/>
    <m/>
    <m/>
    <m/>
    <m/>
    <x v="1"/>
    <m/>
    <m/>
    <m/>
    <m/>
    <n v="0"/>
  </r>
  <r>
    <s v="Vicepresidencia Comercial"/>
    <x v="13"/>
    <x v="15"/>
    <x v="1"/>
    <n v="0"/>
    <n v="0"/>
    <n v="0"/>
    <n v="0"/>
    <m/>
    <m/>
    <m/>
    <m/>
    <m/>
    <m/>
    <x v="1"/>
    <m/>
    <m/>
    <m/>
    <m/>
    <n v="0"/>
  </r>
  <r>
    <s v="Vicepresidencia de Desarrollo"/>
    <x v="14"/>
    <x v="15"/>
    <x v="0"/>
    <n v="220.5"/>
    <n v="220.5"/>
    <n v="1"/>
    <n v="1"/>
    <m/>
    <m/>
    <m/>
    <m/>
    <m/>
    <m/>
    <x v="1"/>
    <m/>
    <m/>
    <m/>
    <m/>
    <n v="0"/>
  </r>
  <r>
    <s v="Vicepresidencia de Desarrollo"/>
    <x v="14"/>
    <x v="15"/>
    <x v="1"/>
    <n v="49350"/>
    <n v="10817"/>
    <n v="370"/>
    <n v="96"/>
    <m/>
    <m/>
    <m/>
    <m/>
    <m/>
    <m/>
    <x v="1"/>
    <m/>
    <m/>
    <m/>
    <m/>
    <n v="0"/>
  </r>
  <r>
    <s v="Gerencia de Logística y Servicios de Sitio"/>
    <x v="15"/>
    <x v="15"/>
    <x v="0"/>
    <n v="9645.5"/>
    <n v="9645.5"/>
    <n v="70"/>
    <n v="70"/>
    <m/>
    <m/>
    <m/>
    <m/>
    <m/>
    <m/>
    <x v="1"/>
    <m/>
    <m/>
    <m/>
    <m/>
    <n v="0"/>
  </r>
  <r>
    <s v="Gerencia de Logística y Servicios de Sitio"/>
    <x v="15"/>
    <x v="15"/>
    <x v="1"/>
    <n v="397930"/>
    <n v="165482.54999999999"/>
    <n v="2364"/>
    <n v="2168"/>
    <m/>
    <m/>
    <m/>
    <m/>
    <m/>
    <m/>
    <x v="1"/>
    <m/>
    <m/>
    <m/>
    <m/>
    <n v="0"/>
  </r>
  <r>
    <s v="Vicepresidencia de Operaciones"/>
    <x v="16"/>
    <x v="15"/>
    <x v="0"/>
    <n v="17750.5"/>
    <n v="17750.5"/>
    <n v="127"/>
    <n v="127"/>
    <m/>
    <m/>
    <m/>
    <m/>
    <m/>
    <m/>
    <x v="1"/>
    <m/>
    <m/>
    <m/>
    <m/>
    <n v="0"/>
  </r>
  <r>
    <s v="Vicepresidencia de Operaciones"/>
    <x v="16"/>
    <x v="15"/>
    <x v="1"/>
    <n v="138898"/>
    <n v="138898"/>
    <n v="1043"/>
    <n v="1043"/>
    <m/>
    <n v="1"/>
    <m/>
    <m/>
    <m/>
    <n v="1"/>
    <x v="1"/>
    <m/>
    <n v="1"/>
    <n v="66"/>
    <m/>
    <n v="1"/>
  </r>
  <r>
    <s v="Vicepresidencia de Operaciones"/>
    <x v="16"/>
    <x v="15"/>
    <x v="0"/>
    <n v="30742.5"/>
    <n v="30742.5"/>
    <n v="184"/>
    <n v="184"/>
    <m/>
    <m/>
    <m/>
    <m/>
    <m/>
    <m/>
    <x v="1"/>
    <m/>
    <m/>
    <m/>
    <m/>
    <n v="0"/>
  </r>
  <r>
    <s v="Vicepresidencia de Operaciones"/>
    <x v="16"/>
    <x v="15"/>
    <x v="1"/>
    <n v="57827"/>
    <n v="57827"/>
    <n v="648"/>
    <n v="648"/>
    <m/>
    <m/>
    <m/>
    <m/>
    <m/>
    <m/>
    <x v="1"/>
    <m/>
    <m/>
    <m/>
    <m/>
    <n v="0"/>
  </r>
  <r>
    <s v="Vicepresidencia de SHE"/>
    <x v="17"/>
    <x v="15"/>
    <x v="0"/>
    <n v="2635.5"/>
    <n v="2635.5"/>
    <n v="15"/>
    <n v="15"/>
    <m/>
    <m/>
    <m/>
    <m/>
    <m/>
    <m/>
    <x v="1"/>
    <m/>
    <m/>
    <m/>
    <m/>
    <n v="0"/>
  </r>
  <r>
    <s v="Vicepresidencia de SHE"/>
    <x v="17"/>
    <x v="15"/>
    <x v="1"/>
    <n v="11600"/>
    <n v="11600"/>
    <n v="105"/>
    <n v="105"/>
    <m/>
    <m/>
    <m/>
    <m/>
    <m/>
    <m/>
    <x v="1"/>
    <m/>
    <m/>
    <m/>
    <m/>
    <n v="0"/>
  </r>
  <r>
    <s v="Vicepresidencia de Operaciones"/>
    <x v="18"/>
    <x v="15"/>
    <x v="0"/>
    <n v="89212"/>
    <n v="89212"/>
    <n v="743"/>
    <n v="743"/>
    <m/>
    <m/>
    <m/>
    <m/>
    <m/>
    <n v="1"/>
    <x v="1"/>
    <m/>
    <m/>
    <m/>
    <m/>
    <n v="0"/>
  </r>
  <r>
    <s v="Vicepresidencia de Operaciones"/>
    <x v="18"/>
    <x v="15"/>
    <x v="1"/>
    <n v="64309"/>
    <n v="64309"/>
    <n v="363"/>
    <n v="363"/>
    <m/>
    <m/>
    <m/>
    <m/>
    <m/>
    <n v="1"/>
    <x v="1"/>
    <m/>
    <m/>
    <m/>
    <m/>
    <n v="0"/>
  </r>
  <r>
    <s v="Vicepresidencia de Desarrollo"/>
    <x v="19"/>
    <x v="15"/>
    <x v="0"/>
    <n v="1131"/>
    <n v="1131"/>
    <n v="7"/>
    <n v="7"/>
    <m/>
    <m/>
    <m/>
    <m/>
    <m/>
    <m/>
    <x v="1"/>
    <m/>
    <m/>
    <m/>
    <m/>
    <n v="0"/>
  </r>
  <r>
    <s v="Vicepresidencia de Desarrollo"/>
    <x v="19"/>
    <x v="15"/>
    <x v="1"/>
    <n v="0"/>
    <n v="0"/>
    <n v="0"/>
    <n v="0"/>
    <m/>
    <m/>
    <m/>
    <m/>
    <m/>
    <m/>
    <x v="1"/>
    <m/>
    <m/>
    <m/>
    <m/>
    <n v="0"/>
  </r>
  <r>
    <s v="Vicepresidencia de Abastecimiento"/>
    <x v="20"/>
    <x v="15"/>
    <x v="0"/>
    <n v="3929.25"/>
    <n v="3929.25"/>
    <n v="26"/>
    <n v="26"/>
    <m/>
    <m/>
    <m/>
    <m/>
    <m/>
    <m/>
    <x v="1"/>
    <m/>
    <m/>
    <m/>
    <m/>
    <n v="0"/>
  </r>
  <r>
    <s v="Vicepresidencia de Abastecimiento"/>
    <x v="20"/>
    <x v="15"/>
    <x v="1"/>
    <n v="0"/>
    <n v="0"/>
    <n v="0"/>
    <n v="0"/>
    <m/>
    <m/>
    <m/>
    <m/>
    <m/>
    <m/>
    <x v="1"/>
    <m/>
    <m/>
    <m/>
    <m/>
    <n v="0"/>
  </r>
  <r>
    <s v="Vicepresidencia de Operaciones"/>
    <x v="21"/>
    <x v="15"/>
    <x v="0"/>
    <n v="34712.25"/>
    <n v="34712.25"/>
    <n v="235"/>
    <n v="235"/>
    <m/>
    <m/>
    <m/>
    <m/>
    <m/>
    <m/>
    <x v="1"/>
    <m/>
    <m/>
    <m/>
    <m/>
    <n v="0"/>
  </r>
  <r>
    <s v="Vicepresidencia de Operaciones"/>
    <x v="21"/>
    <x v="15"/>
    <x v="1"/>
    <n v="12001"/>
    <n v="12001"/>
    <n v="117"/>
    <n v="117"/>
    <m/>
    <m/>
    <m/>
    <m/>
    <m/>
    <m/>
    <x v="1"/>
    <m/>
    <m/>
    <m/>
    <m/>
    <n v="0"/>
  </r>
  <r>
    <s v="Vicepresidencia de Abastecimiento"/>
    <x v="22"/>
    <x v="15"/>
    <x v="0"/>
    <n v="406.5"/>
    <n v="406.5"/>
    <n v="2"/>
    <n v="2"/>
    <m/>
    <m/>
    <m/>
    <m/>
    <m/>
    <m/>
    <x v="1"/>
    <m/>
    <m/>
    <m/>
    <m/>
    <n v="0"/>
  </r>
  <r>
    <s v="Vicepresidencia de Abastecimiento"/>
    <x v="22"/>
    <x v="15"/>
    <x v="1"/>
    <n v="0"/>
    <n v="0"/>
    <n v="0"/>
    <n v="0"/>
    <m/>
    <m/>
    <m/>
    <m/>
    <m/>
    <m/>
    <x v="1"/>
    <m/>
    <m/>
    <m/>
    <m/>
    <n v="0"/>
  </r>
  <r>
    <s v="Gerencia de Protección Interna"/>
    <x v="23"/>
    <x v="15"/>
    <x v="0"/>
    <n v="1281"/>
    <n v="1281"/>
    <n v="8"/>
    <n v="8"/>
    <m/>
    <m/>
    <m/>
    <m/>
    <m/>
    <m/>
    <x v="1"/>
    <m/>
    <m/>
    <m/>
    <m/>
    <n v="0"/>
  </r>
  <r>
    <s v="Gerencia de Protección Interna"/>
    <x v="23"/>
    <x v="15"/>
    <x v="1"/>
    <n v="25428"/>
    <n v="25428"/>
    <n v="135"/>
    <n v="135"/>
    <m/>
    <m/>
    <m/>
    <m/>
    <m/>
    <m/>
    <x v="1"/>
    <m/>
    <m/>
    <m/>
    <m/>
    <n v="0"/>
  </r>
  <r>
    <s v="Vicepresidencia de Recursos Humanos"/>
    <x v="24"/>
    <x v="15"/>
    <x v="0"/>
    <n v="2160"/>
    <n v="2160"/>
    <n v="14"/>
    <n v="14"/>
    <m/>
    <m/>
    <m/>
    <m/>
    <m/>
    <m/>
    <x v="1"/>
    <m/>
    <m/>
    <m/>
    <m/>
    <n v="0"/>
  </r>
  <r>
    <s v="Vicepresidencia de Recursos Humanos"/>
    <x v="24"/>
    <x v="15"/>
    <x v="1"/>
    <n v="1188"/>
    <n v="1188"/>
    <n v="7"/>
    <n v="7"/>
    <m/>
    <m/>
    <m/>
    <m/>
    <m/>
    <m/>
    <x v="1"/>
    <m/>
    <m/>
    <m/>
    <m/>
    <n v="0"/>
  </r>
  <r>
    <s v="Vicepresidencia de Relaciones Comunitarias"/>
    <x v="25"/>
    <x v="15"/>
    <x v="0"/>
    <n v="14240"/>
    <n v="14240"/>
    <n v="95"/>
    <n v="95"/>
    <m/>
    <m/>
    <m/>
    <m/>
    <m/>
    <m/>
    <x v="1"/>
    <m/>
    <m/>
    <m/>
    <m/>
    <n v="0"/>
  </r>
  <r>
    <s v="Vicepresidencia de Relaciones Comunitarias"/>
    <x v="25"/>
    <x v="15"/>
    <x v="1"/>
    <n v="0"/>
    <n v="0"/>
    <n v="0"/>
    <n v="0"/>
    <m/>
    <m/>
    <m/>
    <m/>
    <m/>
    <m/>
    <x v="1"/>
    <m/>
    <m/>
    <m/>
    <m/>
    <n v="0"/>
  </r>
  <r>
    <s v="Vicepresidencia de SHE"/>
    <x v="26"/>
    <x v="15"/>
    <x v="0"/>
    <n v="5082"/>
    <n v="5082"/>
    <n v="33"/>
    <n v="33"/>
    <m/>
    <m/>
    <m/>
    <m/>
    <m/>
    <m/>
    <x v="1"/>
    <m/>
    <m/>
    <m/>
    <m/>
    <n v="0"/>
  </r>
  <r>
    <s v="Vicepresidencia de SHE"/>
    <x v="26"/>
    <x v="15"/>
    <x v="1"/>
    <n v="7992"/>
    <n v="7992"/>
    <n v="57"/>
    <n v="57"/>
    <m/>
    <m/>
    <m/>
    <m/>
    <m/>
    <m/>
    <x v="1"/>
    <m/>
    <m/>
    <m/>
    <m/>
    <n v="0"/>
  </r>
  <r>
    <s v="Vicepresidencia de Desarrollo"/>
    <x v="27"/>
    <x v="15"/>
    <x v="0"/>
    <n v="4485"/>
    <n v="4485"/>
    <n v="27"/>
    <n v="27"/>
    <m/>
    <m/>
    <m/>
    <m/>
    <m/>
    <m/>
    <x v="1"/>
    <m/>
    <m/>
    <m/>
    <m/>
    <n v="0"/>
  </r>
  <r>
    <s v="Vicepresidencia de Desarrollo"/>
    <x v="27"/>
    <x v="15"/>
    <x v="1"/>
    <n v="0"/>
    <n v="0"/>
    <n v="0"/>
    <n v="0"/>
    <m/>
    <m/>
    <m/>
    <m/>
    <m/>
    <m/>
    <x v="1"/>
    <m/>
    <m/>
    <m/>
    <m/>
    <n v="0"/>
  </r>
  <r>
    <s v="Vicepresidencia de Operaciones"/>
    <x v="28"/>
    <x v="15"/>
    <x v="0"/>
    <n v="12210.717391304348"/>
    <n v="12210.717391304348"/>
    <n v="88"/>
    <n v="88"/>
    <m/>
    <m/>
    <m/>
    <m/>
    <m/>
    <m/>
    <x v="1"/>
    <m/>
    <m/>
    <m/>
    <m/>
    <n v="0"/>
  </r>
  <r>
    <s v="Vicepresidencia de Operaciones"/>
    <x v="28"/>
    <x v="15"/>
    <x v="1"/>
    <n v="27786"/>
    <n v="27786"/>
    <n v="180"/>
    <n v="180"/>
    <m/>
    <m/>
    <m/>
    <m/>
    <m/>
    <m/>
    <x v="1"/>
    <m/>
    <m/>
    <m/>
    <m/>
    <n v="0"/>
  </r>
  <r>
    <s v="Gerencia General Operaciones Las Bambas"/>
    <x v="48"/>
    <x v="15"/>
    <x v="0"/>
    <n v="690"/>
    <n v="690"/>
    <n v="3"/>
    <n v="3"/>
    <m/>
    <m/>
    <m/>
    <m/>
    <m/>
    <m/>
    <x v="1"/>
    <m/>
    <m/>
    <m/>
    <m/>
    <n v="0"/>
  </r>
  <r>
    <s v="Gerencia General Operaciones Las Bambas"/>
    <x v="48"/>
    <x v="15"/>
    <x v="1"/>
    <n v="0"/>
    <n v="0"/>
    <n v="0"/>
    <n v="0"/>
    <m/>
    <m/>
    <m/>
    <m/>
    <m/>
    <m/>
    <x v="1"/>
    <m/>
    <m/>
    <m/>
    <m/>
    <n v="0"/>
  </r>
  <r>
    <s v="Vicepresidencia de Desarrollo"/>
    <x v="29"/>
    <x v="15"/>
    <x v="0"/>
    <n v="2907"/>
    <n v="2907"/>
    <n v="15"/>
    <n v="15"/>
    <m/>
    <m/>
    <m/>
    <m/>
    <m/>
    <m/>
    <x v="1"/>
    <m/>
    <m/>
    <m/>
    <m/>
    <n v="0"/>
  </r>
  <r>
    <s v="Vicepresidencia de Desarrollo"/>
    <x v="29"/>
    <x v="15"/>
    <x v="1"/>
    <n v="0"/>
    <n v="0"/>
    <n v="0"/>
    <n v="0"/>
    <m/>
    <m/>
    <m/>
    <m/>
    <m/>
    <m/>
    <x v="1"/>
    <m/>
    <m/>
    <m/>
    <m/>
    <n v="0"/>
  </r>
  <r>
    <s v="Global Business Services &amp; Technology"/>
    <x v="30"/>
    <x v="15"/>
    <x v="0"/>
    <n v="4030.5"/>
    <n v="4030.5"/>
    <n v="24"/>
    <n v="24"/>
    <m/>
    <m/>
    <m/>
    <m/>
    <m/>
    <m/>
    <x v="1"/>
    <m/>
    <m/>
    <m/>
    <m/>
    <n v="0"/>
  </r>
  <r>
    <s v="Global Business Services &amp; Technology"/>
    <x v="30"/>
    <x v="15"/>
    <x v="1"/>
    <n v="5076"/>
    <n v="5076"/>
    <n v="57"/>
    <n v="57"/>
    <m/>
    <m/>
    <m/>
    <m/>
    <m/>
    <m/>
    <x v="1"/>
    <m/>
    <m/>
    <m/>
    <m/>
    <n v="0"/>
  </r>
  <r>
    <s v="Group Explorations Management"/>
    <x v="31"/>
    <x v="15"/>
    <x v="0"/>
    <n v="577.5"/>
    <n v="577.5"/>
    <n v="3"/>
    <n v="3"/>
    <m/>
    <m/>
    <m/>
    <m/>
    <m/>
    <m/>
    <x v="1"/>
    <m/>
    <m/>
    <m/>
    <m/>
    <n v="0"/>
  </r>
  <r>
    <s v="Group Explorations Management"/>
    <x v="31"/>
    <x v="15"/>
    <x v="1"/>
    <n v="0"/>
    <n v="0"/>
    <n v="0"/>
    <n v="0"/>
    <m/>
    <m/>
    <m/>
    <m/>
    <m/>
    <m/>
    <x v="1"/>
    <m/>
    <m/>
    <m/>
    <m/>
    <n v="0"/>
  </r>
  <r>
    <s v="Presidencia las Bambas"/>
    <x v="32"/>
    <x v="15"/>
    <x v="0"/>
    <n v="613.5"/>
    <n v="613.5"/>
    <n v="3"/>
    <n v="3"/>
    <m/>
    <m/>
    <m/>
    <m/>
    <m/>
    <m/>
    <x v="1"/>
    <m/>
    <m/>
    <m/>
    <m/>
    <n v="0"/>
  </r>
  <r>
    <s v="Presidencia las Bambas"/>
    <x v="32"/>
    <x v="15"/>
    <x v="1"/>
    <n v="0"/>
    <n v="0"/>
    <n v="0"/>
    <n v="0"/>
    <m/>
    <m/>
    <m/>
    <m/>
    <m/>
    <m/>
    <x v="1"/>
    <m/>
    <m/>
    <m/>
    <m/>
    <n v="0"/>
  </r>
  <r>
    <s v="Global Business Services &amp; Technology"/>
    <x v="33"/>
    <x v="15"/>
    <x v="0"/>
    <n v="3780"/>
    <n v="3780"/>
    <n v="22"/>
    <n v="22"/>
    <m/>
    <m/>
    <m/>
    <m/>
    <m/>
    <m/>
    <x v="1"/>
    <m/>
    <m/>
    <m/>
    <m/>
    <n v="0"/>
  </r>
  <r>
    <s v="Global Business Services &amp; Technology"/>
    <x v="33"/>
    <x v="15"/>
    <x v="1"/>
    <n v="0"/>
    <n v="0"/>
    <n v="0"/>
    <n v="0"/>
    <m/>
    <m/>
    <m/>
    <m/>
    <m/>
    <m/>
    <x v="1"/>
    <m/>
    <m/>
    <m/>
    <m/>
    <n v="0"/>
  </r>
  <r>
    <s v="Vicepresidencia Comercial"/>
    <x v="34"/>
    <x v="15"/>
    <x v="0"/>
    <n v="1518"/>
    <n v="1518"/>
    <n v="9"/>
    <n v="9"/>
    <m/>
    <m/>
    <m/>
    <m/>
    <m/>
    <m/>
    <x v="1"/>
    <m/>
    <m/>
    <m/>
    <m/>
    <n v="0"/>
  </r>
  <r>
    <s v="Vicepresidencia Comercial"/>
    <x v="34"/>
    <x v="15"/>
    <x v="1"/>
    <n v="0"/>
    <n v="0"/>
    <n v="0"/>
    <n v="0"/>
    <m/>
    <m/>
    <m/>
    <m/>
    <m/>
    <m/>
    <x v="1"/>
    <m/>
    <m/>
    <m/>
    <m/>
    <n v="0"/>
  </r>
  <r>
    <s v="Vicepresidencia de Abastecimiento"/>
    <x v="35"/>
    <x v="15"/>
    <x v="0"/>
    <n v="504"/>
    <n v="504"/>
    <n v="3"/>
    <n v="3"/>
    <m/>
    <m/>
    <m/>
    <m/>
    <m/>
    <m/>
    <x v="1"/>
    <m/>
    <m/>
    <m/>
    <m/>
    <n v="0"/>
  </r>
  <r>
    <s v="Vicepresidencia de Abastecimiento"/>
    <x v="35"/>
    <x v="15"/>
    <x v="1"/>
    <n v="0"/>
    <n v="0"/>
    <n v="0"/>
    <n v="0"/>
    <m/>
    <m/>
    <m/>
    <m/>
    <m/>
    <m/>
    <x v="1"/>
    <m/>
    <m/>
    <m/>
    <m/>
    <n v="0"/>
  </r>
  <r>
    <s v="Vicepresidencia de Asuntos Corporativos"/>
    <x v="36"/>
    <x v="15"/>
    <x v="0"/>
    <n v="693"/>
    <n v="693"/>
    <n v="3"/>
    <n v="3"/>
    <m/>
    <m/>
    <m/>
    <m/>
    <m/>
    <m/>
    <x v="1"/>
    <m/>
    <m/>
    <m/>
    <m/>
    <n v="0"/>
  </r>
  <r>
    <s v="Vicepresidencia de Asuntos Corporativos"/>
    <x v="36"/>
    <x v="15"/>
    <x v="1"/>
    <n v="0"/>
    <n v="0"/>
    <n v="0"/>
    <n v="0"/>
    <m/>
    <m/>
    <m/>
    <m/>
    <m/>
    <m/>
    <x v="1"/>
    <m/>
    <m/>
    <m/>
    <m/>
    <n v="0"/>
  </r>
  <r>
    <s v="Vicepresidencia de Asuntos Legales"/>
    <x v="37"/>
    <x v="15"/>
    <x v="0"/>
    <n v="675"/>
    <n v="675"/>
    <n v="5"/>
    <n v="5"/>
    <m/>
    <m/>
    <m/>
    <m/>
    <m/>
    <m/>
    <x v="1"/>
    <m/>
    <m/>
    <m/>
    <m/>
    <n v="0"/>
  </r>
  <r>
    <s v="Vicepresidencia de Asuntos Legales"/>
    <x v="37"/>
    <x v="15"/>
    <x v="1"/>
    <n v="0"/>
    <n v="0"/>
    <n v="0"/>
    <n v="0"/>
    <m/>
    <m/>
    <m/>
    <m/>
    <m/>
    <m/>
    <x v="1"/>
    <m/>
    <m/>
    <m/>
    <m/>
    <n v="0"/>
  </r>
  <r>
    <s v="Vicepresidencia de Desarrollo"/>
    <x v="38"/>
    <x v="15"/>
    <x v="0"/>
    <n v="549"/>
    <n v="549"/>
    <n v="3"/>
    <n v="3"/>
    <m/>
    <m/>
    <m/>
    <m/>
    <m/>
    <m/>
    <x v="1"/>
    <m/>
    <m/>
    <m/>
    <m/>
    <n v="0"/>
  </r>
  <r>
    <s v="Vicepresidencia de Desarrollo"/>
    <x v="38"/>
    <x v="15"/>
    <x v="1"/>
    <n v="0"/>
    <n v="0"/>
    <n v="0"/>
    <n v="0"/>
    <m/>
    <m/>
    <m/>
    <m/>
    <m/>
    <m/>
    <x v="1"/>
    <m/>
    <m/>
    <m/>
    <m/>
    <n v="0"/>
  </r>
  <r>
    <s v="Vicepresidencia de Excelencia Operacional"/>
    <x v="39"/>
    <x v="15"/>
    <x v="0"/>
    <n v="217.5"/>
    <n v="217.5"/>
    <n v="1"/>
    <n v="1"/>
    <m/>
    <m/>
    <m/>
    <m/>
    <m/>
    <m/>
    <x v="1"/>
    <m/>
    <m/>
    <m/>
    <m/>
    <n v="0"/>
  </r>
  <r>
    <s v="Vicepresidencia de Excelencia Operacional"/>
    <x v="39"/>
    <x v="15"/>
    <x v="1"/>
    <n v="0"/>
    <n v="0"/>
    <n v="0"/>
    <n v="0"/>
    <m/>
    <m/>
    <m/>
    <m/>
    <m/>
    <m/>
    <x v="1"/>
    <m/>
    <m/>
    <m/>
    <m/>
    <n v="0"/>
  </r>
  <r>
    <s v="Vicepresidencia de Operaciones"/>
    <x v="40"/>
    <x v="15"/>
    <x v="0"/>
    <n v="346.5"/>
    <n v="346.5"/>
    <n v="2"/>
    <n v="2"/>
    <m/>
    <m/>
    <m/>
    <m/>
    <m/>
    <m/>
    <x v="1"/>
    <m/>
    <m/>
    <m/>
    <m/>
    <n v="0"/>
  </r>
  <r>
    <s v="Vicepresidencia de Operaciones"/>
    <x v="40"/>
    <x v="15"/>
    <x v="1"/>
    <n v="0"/>
    <n v="0"/>
    <n v="0"/>
    <n v="0"/>
    <m/>
    <m/>
    <m/>
    <m/>
    <m/>
    <m/>
    <x v="1"/>
    <m/>
    <m/>
    <m/>
    <m/>
    <n v="0"/>
  </r>
  <r>
    <s v="Vicepresidencia de Proyectos"/>
    <x v="41"/>
    <x v="15"/>
    <x v="0"/>
    <n v="5626.5"/>
    <n v="5626.5"/>
    <n v="37"/>
    <n v="37"/>
    <m/>
    <m/>
    <m/>
    <m/>
    <m/>
    <m/>
    <x v="1"/>
    <m/>
    <m/>
    <m/>
    <m/>
    <n v="0"/>
  </r>
  <r>
    <s v="Vicepresidencia de Proyectos"/>
    <x v="41"/>
    <x v="15"/>
    <x v="1"/>
    <n v="153540"/>
    <n v="153540"/>
    <n v="1808"/>
    <n v="1808"/>
    <m/>
    <m/>
    <m/>
    <m/>
    <m/>
    <m/>
    <x v="1"/>
    <m/>
    <m/>
    <m/>
    <m/>
    <n v="0"/>
  </r>
  <r>
    <s v="Vicepresidencia de Recursos Humanos"/>
    <x v="42"/>
    <x v="15"/>
    <x v="0"/>
    <n v="522"/>
    <n v="522"/>
    <n v="3"/>
    <n v="3"/>
    <m/>
    <m/>
    <m/>
    <m/>
    <m/>
    <m/>
    <x v="1"/>
    <m/>
    <m/>
    <m/>
    <m/>
    <n v="0"/>
  </r>
  <r>
    <s v="Vicepresidencia de Recursos Humanos"/>
    <x v="42"/>
    <x v="15"/>
    <x v="1"/>
    <n v="0"/>
    <n v="0"/>
    <n v="0"/>
    <n v="0"/>
    <m/>
    <m/>
    <m/>
    <m/>
    <m/>
    <m/>
    <x v="1"/>
    <m/>
    <m/>
    <m/>
    <m/>
    <n v="0"/>
  </r>
  <r>
    <s v="Vicepresidencia de Relaciones Comunitarias"/>
    <x v="43"/>
    <x v="15"/>
    <x v="0"/>
    <n v="2191.5"/>
    <n v="2191.5"/>
    <n v="14"/>
    <n v="14"/>
    <m/>
    <m/>
    <m/>
    <m/>
    <m/>
    <m/>
    <x v="1"/>
    <m/>
    <m/>
    <m/>
    <m/>
    <n v="0"/>
  </r>
  <r>
    <s v="Vicepresidencia de Relaciones Comunitarias"/>
    <x v="43"/>
    <x v="15"/>
    <x v="1"/>
    <n v="0"/>
    <n v="0"/>
    <n v="0"/>
    <n v="0"/>
    <m/>
    <m/>
    <m/>
    <m/>
    <m/>
    <m/>
    <x v="1"/>
    <m/>
    <m/>
    <m/>
    <m/>
    <n v="0"/>
  </r>
  <r>
    <s v="Vicepresidencia de SHE"/>
    <x v="44"/>
    <x v="15"/>
    <x v="0"/>
    <n v="180"/>
    <n v="180"/>
    <n v="1"/>
    <n v="1"/>
    <m/>
    <m/>
    <m/>
    <m/>
    <m/>
    <m/>
    <x v="1"/>
    <m/>
    <m/>
    <m/>
    <m/>
    <n v="0"/>
  </r>
  <r>
    <s v="Vicepresidencia de SHE"/>
    <x v="44"/>
    <x v="15"/>
    <x v="1"/>
    <n v="0"/>
    <n v="0"/>
    <n v="0"/>
    <n v="0"/>
    <m/>
    <m/>
    <m/>
    <m/>
    <m/>
    <m/>
    <x v="1"/>
    <m/>
    <m/>
    <m/>
    <m/>
    <n v="0"/>
  </r>
  <r>
    <s v="Vicepresidencia de Relaciones Comunitarias"/>
    <x v="1"/>
    <x v="16"/>
    <x v="0"/>
    <n v="1732.5"/>
    <n v="1732.5"/>
    <n v="9"/>
    <n v="9"/>
    <m/>
    <m/>
    <m/>
    <m/>
    <m/>
    <m/>
    <x v="1"/>
    <m/>
    <m/>
    <m/>
    <m/>
    <n v="0"/>
  </r>
  <r>
    <s v="Vicepresidencia de Relaciones Comunitarias"/>
    <x v="1"/>
    <x v="16"/>
    <x v="1"/>
    <n v="0"/>
    <n v="0"/>
    <n v="0"/>
    <n v="0"/>
    <m/>
    <m/>
    <m/>
    <m/>
    <m/>
    <m/>
    <x v="1"/>
    <m/>
    <m/>
    <m/>
    <m/>
    <n v="0"/>
  </r>
  <r>
    <s v="Vicepresidencia de Asuntos Legales"/>
    <x v="2"/>
    <x v="16"/>
    <x v="0"/>
    <n v="988.5"/>
    <n v="988.5"/>
    <n v="5"/>
    <n v="5"/>
    <m/>
    <m/>
    <m/>
    <m/>
    <m/>
    <m/>
    <x v="1"/>
    <m/>
    <m/>
    <m/>
    <m/>
    <n v="0"/>
  </r>
  <r>
    <s v="Vicepresidencia de Asuntos Legales"/>
    <x v="2"/>
    <x v="16"/>
    <x v="1"/>
    <n v="0"/>
    <n v="0"/>
    <n v="0"/>
    <n v="0"/>
    <m/>
    <m/>
    <m/>
    <m/>
    <m/>
    <m/>
    <x v="1"/>
    <m/>
    <m/>
    <m/>
    <m/>
    <n v="0"/>
  </r>
  <r>
    <s v="Vicepresidencia de Asuntos Corporativos"/>
    <x v="3"/>
    <x v="16"/>
    <x v="0"/>
    <n v="414"/>
    <n v="414"/>
    <n v="2"/>
    <n v="2"/>
    <m/>
    <m/>
    <m/>
    <m/>
    <m/>
    <m/>
    <x v="1"/>
    <m/>
    <m/>
    <m/>
    <m/>
    <n v="0"/>
  </r>
  <r>
    <s v="Vicepresidencia de Asuntos Corporativos"/>
    <x v="3"/>
    <x v="16"/>
    <x v="1"/>
    <n v="0"/>
    <n v="0"/>
    <n v="0"/>
    <n v="0"/>
    <m/>
    <m/>
    <m/>
    <m/>
    <m/>
    <m/>
    <x v="1"/>
    <m/>
    <m/>
    <m/>
    <m/>
    <n v="0"/>
  </r>
  <r>
    <s v="Vicepresidencia de Asuntos Corporativos"/>
    <x v="4"/>
    <x v="16"/>
    <x v="0"/>
    <n v="1279.5"/>
    <n v="1279.5"/>
    <n v="6"/>
    <n v="6"/>
    <m/>
    <m/>
    <m/>
    <m/>
    <m/>
    <m/>
    <x v="1"/>
    <m/>
    <m/>
    <m/>
    <m/>
    <n v="0"/>
  </r>
  <r>
    <s v="Vicepresidencia de Asuntos Corporativos"/>
    <x v="4"/>
    <x v="16"/>
    <x v="1"/>
    <n v="0"/>
    <n v="0"/>
    <n v="0"/>
    <n v="0"/>
    <m/>
    <m/>
    <m/>
    <m/>
    <m/>
    <m/>
    <x v="1"/>
    <m/>
    <m/>
    <m/>
    <m/>
    <n v="0"/>
  </r>
  <r>
    <s v="Vicepresidencia de Desarrollo"/>
    <x v="5"/>
    <x v="16"/>
    <x v="0"/>
    <n v="1764"/>
    <n v="1764"/>
    <n v="9"/>
    <n v="9"/>
    <m/>
    <m/>
    <m/>
    <m/>
    <m/>
    <m/>
    <x v="1"/>
    <m/>
    <m/>
    <m/>
    <m/>
    <n v="0"/>
  </r>
  <r>
    <s v="Vicepresidencia de Desarrollo"/>
    <x v="5"/>
    <x v="16"/>
    <x v="1"/>
    <n v="4956"/>
    <n v="4956"/>
    <n v="21"/>
    <n v="21"/>
    <m/>
    <m/>
    <m/>
    <m/>
    <m/>
    <m/>
    <x v="1"/>
    <m/>
    <m/>
    <m/>
    <m/>
    <n v="0"/>
  </r>
  <r>
    <s v="Vicepresidencia de Asuntos Corporativos"/>
    <x v="6"/>
    <x v="16"/>
    <x v="0"/>
    <n v="2880"/>
    <n v="2880"/>
    <n v="14"/>
    <n v="14"/>
    <m/>
    <m/>
    <m/>
    <m/>
    <m/>
    <m/>
    <x v="1"/>
    <m/>
    <m/>
    <m/>
    <m/>
    <n v="0"/>
  </r>
  <r>
    <s v="Vicepresidencia de Asuntos Corporativos"/>
    <x v="6"/>
    <x v="16"/>
    <x v="1"/>
    <n v="0"/>
    <n v="0"/>
    <n v="0"/>
    <n v="0"/>
    <m/>
    <m/>
    <m/>
    <m/>
    <m/>
    <m/>
    <x v="1"/>
    <m/>
    <m/>
    <m/>
    <m/>
    <n v="0"/>
  </r>
  <r>
    <s v="Vicepresidencia Comercial"/>
    <x v="49"/>
    <x v="16"/>
    <x v="0"/>
    <n v="1191"/>
    <n v="1191"/>
    <n v="6"/>
    <n v="6"/>
    <m/>
    <m/>
    <m/>
    <m/>
    <m/>
    <m/>
    <x v="1"/>
    <m/>
    <m/>
    <m/>
    <m/>
    <n v="0"/>
  </r>
  <r>
    <s v="Vicepresidencia Comercial"/>
    <x v="49"/>
    <x v="16"/>
    <x v="1"/>
    <n v="0"/>
    <n v="0"/>
    <n v="0"/>
    <n v="0"/>
    <m/>
    <m/>
    <m/>
    <m/>
    <m/>
    <m/>
    <x v="1"/>
    <m/>
    <m/>
    <m/>
    <m/>
    <n v="0"/>
  </r>
  <r>
    <s v="Vicepresidencia de Abastecimiento"/>
    <x v="7"/>
    <x v="16"/>
    <x v="1"/>
    <n v="0"/>
    <n v="0"/>
    <n v="0"/>
    <n v="0"/>
    <m/>
    <m/>
    <m/>
    <m/>
    <m/>
    <m/>
    <x v="1"/>
    <m/>
    <m/>
    <m/>
    <m/>
    <n v="0"/>
  </r>
  <r>
    <s v="Vicepresidencia de Abastecimiento"/>
    <x v="7"/>
    <x v="16"/>
    <x v="0"/>
    <n v="2565"/>
    <n v="2565"/>
    <n v="14"/>
    <n v="14"/>
    <m/>
    <m/>
    <m/>
    <m/>
    <m/>
    <m/>
    <x v="1"/>
    <m/>
    <m/>
    <m/>
    <m/>
    <n v="0"/>
  </r>
  <r>
    <s v="Vicepresidencia de Desarrollo"/>
    <x v="8"/>
    <x v="16"/>
    <x v="1"/>
    <n v="92686"/>
    <n v="92686"/>
    <n v="464"/>
    <n v="464"/>
    <m/>
    <m/>
    <m/>
    <m/>
    <m/>
    <n v="1"/>
    <x v="1"/>
    <m/>
    <m/>
    <m/>
    <m/>
    <n v="0"/>
  </r>
  <r>
    <s v="Vicepresidencia de Desarrollo"/>
    <x v="8"/>
    <x v="16"/>
    <x v="0"/>
    <n v="5940.25"/>
    <n v="5940.25"/>
    <n v="31"/>
    <n v="31"/>
    <m/>
    <m/>
    <m/>
    <m/>
    <m/>
    <m/>
    <x v="1"/>
    <m/>
    <m/>
    <m/>
    <m/>
    <n v="0"/>
  </r>
  <r>
    <s v="Vicepresidencia de Relaciones Comunitarias"/>
    <x v="9"/>
    <x v="16"/>
    <x v="1"/>
    <n v="0"/>
    <n v="0"/>
    <n v="0"/>
    <n v="0"/>
    <m/>
    <m/>
    <m/>
    <m/>
    <m/>
    <m/>
    <x v="1"/>
    <m/>
    <m/>
    <m/>
    <m/>
    <n v="0"/>
  </r>
  <r>
    <s v="Vicepresidencia de Relaciones Comunitarias"/>
    <x v="9"/>
    <x v="16"/>
    <x v="0"/>
    <n v="0"/>
    <n v="0"/>
    <n v="0"/>
    <n v="0"/>
    <m/>
    <m/>
    <m/>
    <m/>
    <m/>
    <m/>
    <x v="1"/>
    <m/>
    <m/>
    <m/>
    <m/>
    <n v="0"/>
  </r>
  <r>
    <s v="Vicepresidencia de Recursos Humanos"/>
    <x v="10"/>
    <x v="16"/>
    <x v="1"/>
    <n v="0"/>
    <n v="0"/>
    <n v="0"/>
    <n v="0"/>
    <m/>
    <m/>
    <m/>
    <m/>
    <m/>
    <m/>
    <x v="1"/>
    <m/>
    <m/>
    <m/>
    <m/>
    <n v="0"/>
  </r>
  <r>
    <s v="Vicepresidencia de Recursos Humanos"/>
    <x v="10"/>
    <x v="16"/>
    <x v="0"/>
    <n v="2229"/>
    <n v="2229"/>
    <n v="12"/>
    <n v="12"/>
    <m/>
    <m/>
    <m/>
    <m/>
    <m/>
    <m/>
    <x v="1"/>
    <m/>
    <m/>
    <m/>
    <m/>
    <n v="0"/>
  </r>
  <r>
    <s v="Vicepresidencia de Proyectos"/>
    <x v="11"/>
    <x v="16"/>
    <x v="1"/>
    <n v="0"/>
    <n v="0"/>
    <n v="0"/>
    <n v="0"/>
    <m/>
    <m/>
    <m/>
    <m/>
    <m/>
    <m/>
    <x v="1"/>
    <m/>
    <m/>
    <m/>
    <m/>
    <n v="0"/>
  </r>
  <r>
    <s v="Vicepresidencia de Proyectos"/>
    <x v="11"/>
    <x v="16"/>
    <x v="0"/>
    <n v="2874"/>
    <n v="2874"/>
    <n v="15"/>
    <n v="15"/>
    <m/>
    <m/>
    <m/>
    <m/>
    <m/>
    <m/>
    <x v="1"/>
    <m/>
    <m/>
    <m/>
    <m/>
    <n v="0"/>
  </r>
  <r>
    <s v="Vicepresidencia de Excelencia Operacional"/>
    <x v="45"/>
    <x v="16"/>
    <x v="1"/>
    <n v="0"/>
    <n v="0"/>
    <n v="0"/>
    <n v="0"/>
    <m/>
    <m/>
    <m/>
    <m/>
    <m/>
    <m/>
    <x v="1"/>
    <m/>
    <m/>
    <m/>
    <m/>
    <n v="0"/>
  </r>
  <r>
    <s v="Vicepresidencia de Excelencia Operacional"/>
    <x v="45"/>
    <x v="16"/>
    <x v="0"/>
    <n v="889.5"/>
    <n v="889.5"/>
    <n v="5"/>
    <n v="5"/>
    <m/>
    <m/>
    <m/>
    <m/>
    <m/>
    <m/>
    <x v="1"/>
    <m/>
    <m/>
    <m/>
    <m/>
    <n v="0"/>
  </r>
  <r>
    <s v="Vicepresidencia de Excelencia Operacional"/>
    <x v="46"/>
    <x v="16"/>
    <x v="1"/>
    <n v="0"/>
    <n v="0"/>
    <n v="0"/>
    <n v="0"/>
    <m/>
    <m/>
    <m/>
    <m/>
    <m/>
    <m/>
    <x v="1"/>
    <m/>
    <m/>
    <m/>
    <m/>
    <n v="0"/>
  </r>
  <r>
    <s v="Vicepresidencia de Excelencia Operacional"/>
    <x v="46"/>
    <x v="16"/>
    <x v="0"/>
    <n v="2103"/>
    <n v="2103"/>
    <n v="11"/>
    <n v="11"/>
    <m/>
    <m/>
    <m/>
    <m/>
    <m/>
    <m/>
    <x v="1"/>
    <m/>
    <m/>
    <m/>
    <m/>
    <n v="0"/>
  </r>
  <r>
    <s v="Vicepresidencia de Excelencia Operacional"/>
    <x v="47"/>
    <x v="16"/>
    <x v="1"/>
    <n v="0"/>
    <n v="0"/>
    <n v="0"/>
    <n v="0"/>
    <m/>
    <m/>
    <m/>
    <m/>
    <m/>
    <m/>
    <x v="1"/>
    <m/>
    <m/>
    <m/>
    <m/>
    <n v="0"/>
  </r>
  <r>
    <s v="Vicepresidencia de Excelencia Operacional"/>
    <x v="47"/>
    <x v="16"/>
    <x v="0"/>
    <n v="429"/>
    <n v="429"/>
    <n v="2"/>
    <n v="2"/>
    <m/>
    <m/>
    <m/>
    <m/>
    <m/>
    <m/>
    <x v="1"/>
    <m/>
    <m/>
    <m/>
    <m/>
    <n v="0"/>
  </r>
  <r>
    <s v="Vicepresidencia Comercial"/>
    <x v="12"/>
    <x v="16"/>
    <x v="1"/>
    <n v="0"/>
    <n v="0"/>
    <n v="0"/>
    <n v="0"/>
    <m/>
    <m/>
    <m/>
    <m/>
    <m/>
    <m/>
    <x v="1"/>
    <m/>
    <m/>
    <m/>
    <m/>
    <n v="0"/>
  </r>
  <r>
    <s v="Vicepresidencia Comercial"/>
    <x v="12"/>
    <x v="16"/>
    <x v="0"/>
    <n v="1359"/>
    <n v="1359"/>
    <n v="8"/>
    <n v="8"/>
    <m/>
    <m/>
    <m/>
    <m/>
    <m/>
    <m/>
    <x v="1"/>
    <m/>
    <m/>
    <m/>
    <m/>
    <n v="0"/>
  </r>
  <r>
    <s v="Vicepresidencia Comercial"/>
    <x v="13"/>
    <x v="16"/>
    <x v="1"/>
    <n v="0"/>
    <n v="0"/>
    <n v="0"/>
    <n v="0"/>
    <m/>
    <m/>
    <m/>
    <m/>
    <m/>
    <m/>
    <x v="1"/>
    <m/>
    <m/>
    <m/>
    <m/>
    <n v="0"/>
  </r>
  <r>
    <s v="Vicepresidencia Comercial"/>
    <x v="13"/>
    <x v="16"/>
    <x v="0"/>
    <n v="630"/>
    <n v="630"/>
    <n v="5"/>
    <n v="5"/>
    <m/>
    <m/>
    <m/>
    <m/>
    <m/>
    <m/>
    <x v="1"/>
    <m/>
    <m/>
    <m/>
    <m/>
    <n v="0"/>
  </r>
  <r>
    <s v="Vicepresidencia de Desarrollo"/>
    <x v="14"/>
    <x v="16"/>
    <x v="1"/>
    <n v="70573"/>
    <n v="22095"/>
    <n v="327"/>
    <n v="97"/>
    <m/>
    <m/>
    <m/>
    <m/>
    <m/>
    <m/>
    <x v="1"/>
    <m/>
    <m/>
    <m/>
    <m/>
    <n v="0"/>
  </r>
  <r>
    <s v="Vicepresidencia de Desarrollo"/>
    <x v="14"/>
    <x v="16"/>
    <x v="0"/>
    <n v="231"/>
    <n v="231"/>
    <n v="1"/>
    <n v="1"/>
    <m/>
    <m/>
    <m/>
    <m/>
    <m/>
    <m/>
    <x v="1"/>
    <m/>
    <m/>
    <m/>
    <m/>
    <n v="0"/>
  </r>
  <r>
    <s v="Gerencia de Logística y Servicios de Sitio"/>
    <x v="15"/>
    <x v="16"/>
    <x v="1"/>
    <n v="471666.3"/>
    <n v="181193.25000000003"/>
    <n v="2439"/>
    <n v="2198"/>
    <m/>
    <m/>
    <m/>
    <m/>
    <m/>
    <n v="1"/>
    <x v="1"/>
    <m/>
    <m/>
    <m/>
    <m/>
    <n v="0"/>
  </r>
  <r>
    <s v="Gerencia de Logística y Servicios de Sitio"/>
    <x v="15"/>
    <x v="16"/>
    <x v="0"/>
    <n v="13641.75"/>
    <n v="13641.75"/>
    <n v="69"/>
    <n v="69"/>
    <m/>
    <m/>
    <m/>
    <m/>
    <m/>
    <n v="2"/>
    <x v="1"/>
    <m/>
    <m/>
    <m/>
    <m/>
    <n v="0"/>
  </r>
  <r>
    <s v="Vicepresidencia de Operaciones"/>
    <x v="16"/>
    <x v="16"/>
    <x v="1"/>
    <n v="196143"/>
    <n v="196143"/>
    <n v="1053"/>
    <n v="1053"/>
    <m/>
    <m/>
    <m/>
    <m/>
    <m/>
    <m/>
    <x v="1"/>
    <m/>
    <m/>
    <m/>
    <n v="1"/>
    <n v="0"/>
  </r>
  <r>
    <s v="Vicepresidencia de Operaciones"/>
    <x v="16"/>
    <x v="16"/>
    <x v="0"/>
    <n v="20849.25"/>
    <n v="20849.25"/>
    <n v="125"/>
    <n v="125"/>
    <m/>
    <m/>
    <m/>
    <m/>
    <m/>
    <m/>
    <x v="1"/>
    <m/>
    <m/>
    <m/>
    <m/>
    <n v="0"/>
  </r>
  <r>
    <s v="Vicepresidencia de Operaciones"/>
    <x v="16"/>
    <x v="16"/>
    <x v="1"/>
    <n v="26062"/>
    <n v="26062"/>
    <n v="157"/>
    <n v="157"/>
    <m/>
    <m/>
    <m/>
    <m/>
    <m/>
    <m/>
    <x v="1"/>
    <m/>
    <m/>
    <m/>
    <m/>
    <n v="0"/>
  </r>
  <r>
    <s v="Vicepresidencia de Operaciones"/>
    <x v="16"/>
    <x v="16"/>
    <x v="0"/>
    <n v="30534.5"/>
    <n v="30534.5"/>
    <n v="182"/>
    <n v="182"/>
    <m/>
    <m/>
    <m/>
    <m/>
    <m/>
    <m/>
    <x v="1"/>
    <m/>
    <m/>
    <m/>
    <m/>
    <n v="0"/>
  </r>
  <r>
    <s v="Vicepresidencia de SHE"/>
    <x v="17"/>
    <x v="16"/>
    <x v="1"/>
    <n v="18408"/>
    <n v="18408"/>
    <n v="117"/>
    <n v="117"/>
    <m/>
    <m/>
    <m/>
    <m/>
    <m/>
    <m/>
    <x v="1"/>
    <m/>
    <m/>
    <m/>
    <m/>
    <n v="0"/>
  </r>
  <r>
    <s v="Vicepresidencia de SHE"/>
    <x v="17"/>
    <x v="16"/>
    <x v="0"/>
    <n v="2908.5"/>
    <n v="2908.5"/>
    <n v="14"/>
    <n v="14"/>
    <m/>
    <m/>
    <m/>
    <m/>
    <m/>
    <m/>
    <x v="1"/>
    <m/>
    <m/>
    <m/>
    <m/>
    <n v="0"/>
  </r>
  <r>
    <s v="Vicepresidencia de Operaciones"/>
    <x v="18"/>
    <x v="16"/>
    <x v="1"/>
    <n v="162861"/>
    <n v="162861"/>
    <n v="727"/>
    <n v="727"/>
    <m/>
    <m/>
    <m/>
    <m/>
    <m/>
    <m/>
    <x v="1"/>
    <m/>
    <m/>
    <m/>
    <m/>
    <n v="0"/>
  </r>
  <r>
    <s v="Vicepresidencia de Operaciones"/>
    <x v="18"/>
    <x v="16"/>
    <x v="0"/>
    <n v="132826.75"/>
    <n v="132826.75"/>
    <n v="769"/>
    <n v="769"/>
    <m/>
    <m/>
    <m/>
    <m/>
    <n v="1"/>
    <n v="1"/>
    <x v="0"/>
    <m/>
    <m/>
    <m/>
    <m/>
    <n v="0"/>
  </r>
  <r>
    <s v="Vicepresidencia de Desarrollo"/>
    <x v="19"/>
    <x v="16"/>
    <x v="1"/>
    <n v="932"/>
    <n v="932"/>
    <n v="9"/>
    <n v="8"/>
    <m/>
    <m/>
    <m/>
    <m/>
    <m/>
    <m/>
    <x v="1"/>
    <m/>
    <m/>
    <m/>
    <m/>
    <n v="0"/>
  </r>
  <r>
    <s v="Vicepresidencia de Desarrollo"/>
    <x v="19"/>
    <x v="16"/>
    <x v="0"/>
    <n v="1276.5"/>
    <n v="1276.5"/>
    <n v="6"/>
    <n v="6"/>
    <m/>
    <m/>
    <m/>
    <m/>
    <m/>
    <m/>
    <x v="1"/>
    <m/>
    <m/>
    <m/>
    <m/>
    <n v="0"/>
  </r>
  <r>
    <s v="Vicepresidencia de Abastecimiento"/>
    <x v="20"/>
    <x v="16"/>
    <x v="1"/>
    <n v="0"/>
    <n v="0"/>
    <n v="0"/>
    <n v="0"/>
    <m/>
    <m/>
    <m/>
    <m/>
    <m/>
    <m/>
    <x v="1"/>
    <m/>
    <m/>
    <m/>
    <m/>
    <n v="0"/>
  </r>
  <r>
    <s v="Vicepresidencia de Abastecimiento"/>
    <x v="20"/>
    <x v="16"/>
    <x v="0"/>
    <n v="4652.75"/>
    <n v="4652.75"/>
    <n v="25"/>
    <n v="25"/>
    <m/>
    <m/>
    <m/>
    <m/>
    <m/>
    <m/>
    <x v="1"/>
    <m/>
    <m/>
    <m/>
    <m/>
    <n v="0"/>
  </r>
  <r>
    <s v="Vicepresidencia de Operaciones"/>
    <x v="21"/>
    <x v="16"/>
    <x v="1"/>
    <n v="25785.5"/>
    <n v="25785.5"/>
    <n v="133"/>
    <n v="133"/>
    <m/>
    <m/>
    <m/>
    <m/>
    <m/>
    <m/>
    <x v="1"/>
    <m/>
    <m/>
    <m/>
    <m/>
    <n v="0"/>
  </r>
  <r>
    <s v="Vicepresidencia de Operaciones"/>
    <x v="21"/>
    <x v="16"/>
    <x v="0"/>
    <n v="40778.5"/>
    <n v="40778.5"/>
    <n v="233"/>
    <n v="233"/>
    <m/>
    <m/>
    <m/>
    <m/>
    <m/>
    <m/>
    <x v="1"/>
    <m/>
    <m/>
    <m/>
    <m/>
    <n v="0"/>
  </r>
  <r>
    <s v="Vicepresidencia de Abastecimiento"/>
    <x v="22"/>
    <x v="16"/>
    <x v="1"/>
    <n v="0"/>
    <n v="0"/>
    <n v="0"/>
    <n v="0"/>
    <m/>
    <m/>
    <m/>
    <m/>
    <m/>
    <m/>
    <x v="1"/>
    <m/>
    <m/>
    <m/>
    <m/>
    <n v="0"/>
  </r>
  <r>
    <s v="Vicepresidencia de Abastecimiento"/>
    <x v="22"/>
    <x v="16"/>
    <x v="0"/>
    <n v="427.5"/>
    <n v="427.5"/>
    <n v="2"/>
    <n v="2"/>
    <m/>
    <m/>
    <m/>
    <m/>
    <m/>
    <m/>
    <x v="1"/>
    <m/>
    <m/>
    <m/>
    <m/>
    <n v="0"/>
  </r>
  <r>
    <s v="Gerencia de Protección Interna"/>
    <x v="23"/>
    <x v="16"/>
    <x v="1"/>
    <n v="22388"/>
    <n v="22388"/>
    <n v="121"/>
    <n v="121"/>
    <m/>
    <m/>
    <m/>
    <m/>
    <m/>
    <m/>
    <x v="1"/>
    <m/>
    <m/>
    <m/>
    <m/>
    <n v="0"/>
  </r>
  <r>
    <s v="Gerencia de Protección Interna"/>
    <x v="23"/>
    <x v="16"/>
    <x v="0"/>
    <n v="1344"/>
    <n v="1344"/>
    <n v="6"/>
    <n v="6"/>
    <m/>
    <m/>
    <m/>
    <m/>
    <m/>
    <m/>
    <x v="1"/>
    <m/>
    <m/>
    <m/>
    <m/>
    <n v="0"/>
  </r>
  <r>
    <s v="Vicepresidencia de Recursos Humanos"/>
    <x v="24"/>
    <x v="16"/>
    <x v="1"/>
    <n v="0"/>
    <n v="0"/>
    <n v="0"/>
    <n v="0"/>
    <m/>
    <m/>
    <m/>
    <m/>
    <m/>
    <m/>
    <x v="1"/>
    <m/>
    <m/>
    <m/>
    <m/>
    <n v="0"/>
  </r>
  <r>
    <s v="Vicepresidencia de Recursos Humanos"/>
    <x v="24"/>
    <x v="16"/>
    <x v="0"/>
    <n v="2895"/>
    <n v="2895"/>
    <n v="14"/>
    <n v="14"/>
    <m/>
    <m/>
    <m/>
    <m/>
    <m/>
    <m/>
    <x v="1"/>
    <m/>
    <m/>
    <m/>
    <m/>
    <n v="0"/>
  </r>
  <r>
    <s v="Vicepresidencia de Relaciones Comunitarias"/>
    <x v="50"/>
    <x v="16"/>
    <x v="1"/>
    <n v="0"/>
    <n v="0"/>
    <n v="0"/>
    <n v="0"/>
    <m/>
    <m/>
    <m/>
    <m/>
    <m/>
    <m/>
    <x v="1"/>
    <m/>
    <m/>
    <m/>
    <m/>
    <n v="0"/>
  </r>
  <r>
    <s v="Vicepresidencia de Relaciones Comunitarias"/>
    <x v="50"/>
    <x v="16"/>
    <x v="0"/>
    <n v="12088"/>
    <n v="12088"/>
    <n v="65"/>
    <n v="65"/>
    <m/>
    <m/>
    <m/>
    <m/>
    <m/>
    <m/>
    <x v="1"/>
    <m/>
    <m/>
    <m/>
    <m/>
    <n v="0"/>
  </r>
  <r>
    <s v="Vicepresidencia de Relaciones Comunitarias"/>
    <x v="51"/>
    <x v="16"/>
    <x v="0"/>
    <n v="6006"/>
    <n v="6006"/>
    <n v="30"/>
    <n v="30"/>
    <m/>
    <m/>
    <m/>
    <m/>
    <m/>
    <m/>
    <x v="1"/>
    <m/>
    <m/>
    <m/>
    <m/>
    <n v="0"/>
  </r>
  <r>
    <s v="Vicepresidencia de Relaciones Comunitarias"/>
    <x v="51"/>
    <x v="16"/>
    <x v="1"/>
    <n v="0"/>
    <n v="0"/>
    <n v="0"/>
    <n v="0"/>
    <m/>
    <m/>
    <m/>
    <m/>
    <m/>
    <m/>
    <x v="1"/>
    <m/>
    <m/>
    <m/>
    <m/>
    <n v="0"/>
  </r>
  <r>
    <s v="Vicepresidencia de SHE"/>
    <x v="26"/>
    <x v="16"/>
    <x v="1"/>
    <n v="0"/>
    <n v="0"/>
    <n v="0"/>
    <n v="0"/>
    <m/>
    <m/>
    <m/>
    <m/>
    <m/>
    <m/>
    <x v="1"/>
    <m/>
    <m/>
    <m/>
    <m/>
    <n v="0"/>
  </r>
  <r>
    <s v="Vicepresidencia de SHE"/>
    <x v="26"/>
    <x v="16"/>
    <x v="0"/>
    <n v="6048"/>
    <n v="6048"/>
    <n v="32"/>
    <n v="32"/>
    <m/>
    <m/>
    <m/>
    <m/>
    <m/>
    <m/>
    <x v="1"/>
    <m/>
    <m/>
    <m/>
    <m/>
    <n v="0"/>
  </r>
  <r>
    <s v="Vicepresidencia de Desarrollo"/>
    <x v="27"/>
    <x v="16"/>
    <x v="1"/>
    <n v="204205"/>
    <n v="204205"/>
    <n v="1792"/>
    <n v="1792"/>
    <m/>
    <m/>
    <m/>
    <m/>
    <m/>
    <m/>
    <x v="1"/>
    <m/>
    <m/>
    <m/>
    <m/>
    <n v="0"/>
  </r>
  <r>
    <s v="Vicepresidencia de Desarrollo"/>
    <x v="27"/>
    <x v="16"/>
    <x v="0"/>
    <n v="5296.5"/>
    <n v="5296.5"/>
    <n v="27"/>
    <n v="27"/>
    <m/>
    <m/>
    <m/>
    <m/>
    <m/>
    <m/>
    <x v="1"/>
    <m/>
    <m/>
    <m/>
    <m/>
    <n v="0"/>
  </r>
  <r>
    <s v="Vicepresidencia de Operaciones"/>
    <x v="28"/>
    <x v="16"/>
    <x v="1"/>
    <n v="9300"/>
    <n v="9300"/>
    <n v="43"/>
    <n v="43"/>
    <m/>
    <m/>
    <m/>
    <m/>
    <m/>
    <m/>
    <x v="1"/>
    <m/>
    <m/>
    <m/>
    <m/>
    <n v="0"/>
  </r>
  <r>
    <s v="Vicepresidencia de Operaciones"/>
    <x v="28"/>
    <x v="16"/>
    <x v="0"/>
    <n v="16094"/>
    <n v="16094"/>
    <n v="87"/>
    <n v="87"/>
    <m/>
    <m/>
    <m/>
    <m/>
    <m/>
    <n v="1"/>
    <x v="1"/>
    <m/>
    <m/>
    <m/>
    <m/>
    <n v="0"/>
  </r>
  <r>
    <s v="Vicepresidencia de Desarrollo"/>
    <x v="52"/>
    <x v="16"/>
    <x v="0"/>
    <n v="27"/>
    <n v="27"/>
    <n v="1"/>
    <n v="1"/>
    <m/>
    <m/>
    <m/>
    <m/>
    <m/>
    <m/>
    <x v="1"/>
    <m/>
    <m/>
    <m/>
    <m/>
    <n v="0"/>
  </r>
  <r>
    <s v="Vicepresidencia de Desarrollo"/>
    <x v="52"/>
    <x v="16"/>
    <x v="1"/>
    <n v="0"/>
    <n v="0"/>
    <n v="0"/>
    <n v="0"/>
    <m/>
    <m/>
    <m/>
    <m/>
    <m/>
    <m/>
    <x v="1"/>
    <m/>
    <m/>
    <m/>
    <m/>
    <n v="0"/>
  </r>
  <r>
    <s v="Gerencia General Operaciones Las Bambas"/>
    <x v="48"/>
    <x v="16"/>
    <x v="1"/>
    <n v="0"/>
    <n v="0"/>
    <n v="0"/>
    <n v="0"/>
    <m/>
    <m/>
    <m/>
    <m/>
    <m/>
    <m/>
    <x v="1"/>
    <m/>
    <m/>
    <m/>
    <m/>
    <n v="0"/>
  </r>
  <r>
    <s v="Gerencia General Operaciones Las Bambas"/>
    <x v="48"/>
    <x v="16"/>
    <x v="0"/>
    <n v="573"/>
    <n v="573"/>
    <n v="3"/>
    <n v="3"/>
    <m/>
    <m/>
    <m/>
    <m/>
    <m/>
    <m/>
    <x v="1"/>
    <m/>
    <m/>
    <m/>
    <m/>
    <n v="0"/>
  </r>
  <r>
    <s v="Vicepresidencia de Desarrollo"/>
    <x v="29"/>
    <x v="16"/>
    <x v="1"/>
    <n v="0"/>
    <n v="0"/>
    <n v="0"/>
    <n v="0"/>
    <m/>
    <m/>
    <m/>
    <m/>
    <m/>
    <m/>
    <x v="1"/>
    <m/>
    <m/>
    <m/>
    <m/>
    <n v="0"/>
  </r>
  <r>
    <s v="Vicepresidencia de Desarrollo"/>
    <x v="29"/>
    <x v="16"/>
    <x v="0"/>
    <n v="3006"/>
    <n v="3006"/>
    <n v="17"/>
    <n v="17"/>
    <m/>
    <m/>
    <m/>
    <m/>
    <m/>
    <m/>
    <x v="1"/>
    <m/>
    <m/>
    <m/>
    <m/>
    <n v="0"/>
  </r>
  <r>
    <s v="Global Business Services &amp; Technology"/>
    <x v="30"/>
    <x v="16"/>
    <x v="1"/>
    <n v="0"/>
    <n v="0"/>
    <n v="0"/>
    <n v="0"/>
    <m/>
    <m/>
    <m/>
    <m/>
    <m/>
    <m/>
    <x v="1"/>
    <m/>
    <m/>
    <m/>
    <m/>
    <n v="0"/>
  </r>
  <r>
    <s v="Global Business Services &amp; Technology"/>
    <x v="30"/>
    <x v="16"/>
    <x v="0"/>
    <n v="4023"/>
    <n v="4023"/>
    <n v="22"/>
    <n v="22"/>
    <m/>
    <m/>
    <m/>
    <m/>
    <m/>
    <m/>
    <x v="1"/>
    <m/>
    <m/>
    <m/>
    <m/>
    <n v="0"/>
  </r>
  <r>
    <s v="Group Explorations Management"/>
    <x v="31"/>
    <x v="16"/>
    <x v="1"/>
    <n v="0"/>
    <n v="0"/>
    <n v="0"/>
    <n v="0"/>
    <m/>
    <m/>
    <m/>
    <m/>
    <m/>
    <m/>
    <x v="1"/>
    <m/>
    <m/>
    <m/>
    <m/>
    <n v="0"/>
  </r>
  <r>
    <s v="Group Explorations Management"/>
    <x v="31"/>
    <x v="16"/>
    <x v="0"/>
    <n v="577.5"/>
    <n v="577.5"/>
    <n v="3"/>
    <n v="3"/>
    <m/>
    <m/>
    <m/>
    <m/>
    <m/>
    <m/>
    <x v="1"/>
    <m/>
    <m/>
    <m/>
    <m/>
    <n v="0"/>
  </r>
  <r>
    <s v="Presidencia las Bambas"/>
    <x v="32"/>
    <x v="16"/>
    <x v="1"/>
    <n v="0"/>
    <n v="0"/>
    <n v="0"/>
    <n v="0"/>
    <m/>
    <m/>
    <m/>
    <m/>
    <m/>
    <m/>
    <x v="1"/>
    <m/>
    <m/>
    <m/>
    <m/>
    <n v="0"/>
  </r>
  <r>
    <s v="Presidencia las Bambas"/>
    <x v="32"/>
    <x v="16"/>
    <x v="0"/>
    <n v="561"/>
    <n v="561"/>
    <n v="3"/>
    <n v="3"/>
    <m/>
    <m/>
    <m/>
    <m/>
    <m/>
    <m/>
    <x v="1"/>
    <m/>
    <m/>
    <m/>
    <m/>
    <n v="0"/>
  </r>
  <r>
    <s v="Global Business Services &amp; Technology"/>
    <x v="33"/>
    <x v="16"/>
    <x v="1"/>
    <n v="3240"/>
    <n v="3240"/>
    <n v="22"/>
    <n v="22"/>
    <m/>
    <m/>
    <m/>
    <m/>
    <m/>
    <m/>
    <x v="1"/>
    <m/>
    <m/>
    <m/>
    <m/>
    <n v="0"/>
  </r>
  <r>
    <s v="Global Business Services &amp; Technology"/>
    <x v="33"/>
    <x v="16"/>
    <x v="0"/>
    <n v="4329"/>
    <n v="4329"/>
    <n v="22"/>
    <n v="22"/>
    <m/>
    <m/>
    <m/>
    <m/>
    <m/>
    <m/>
    <x v="1"/>
    <m/>
    <m/>
    <m/>
    <m/>
    <n v="0"/>
  </r>
  <r>
    <s v="Vicepresidencia Comercial"/>
    <x v="34"/>
    <x v="16"/>
    <x v="1"/>
    <n v="552"/>
    <n v="552"/>
    <n v="2"/>
    <n v="2"/>
    <m/>
    <m/>
    <m/>
    <m/>
    <m/>
    <m/>
    <x v="1"/>
    <m/>
    <m/>
    <m/>
    <m/>
    <n v="0"/>
  </r>
  <r>
    <s v="Vicepresidencia Comercial"/>
    <x v="34"/>
    <x v="16"/>
    <x v="0"/>
    <n v="459"/>
    <n v="459"/>
    <n v="3"/>
    <n v="3"/>
    <m/>
    <m/>
    <m/>
    <m/>
    <m/>
    <m/>
    <x v="1"/>
    <m/>
    <m/>
    <m/>
    <m/>
    <n v="0"/>
  </r>
  <r>
    <s v="Vicepresidencia de Abastecimiento"/>
    <x v="35"/>
    <x v="16"/>
    <x v="1"/>
    <n v="0"/>
    <n v="0"/>
    <n v="0"/>
    <n v="0"/>
    <m/>
    <m/>
    <m/>
    <m/>
    <m/>
    <m/>
    <x v="1"/>
    <m/>
    <m/>
    <m/>
    <m/>
    <n v="0"/>
  </r>
  <r>
    <s v="Vicepresidencia de Abastecimiento"/>
    <x v="35"/>
    <x v="16"/>
    <x v="0"/>
    <n v="621"/>
    <n v="621"/>
    <n v="3"/>
    <n v="3"/>
    <m/>
    <m/>
    <m/>
    <m/>
    <m/>
    <m/>
    <x v="1"/>
    <m/>
    <m/>
    <m/>
    <m/>
    <n v="0"/>
  </r>
  <r>
    <s v="Vicepresidencia de Asuntos Corporativos"/>
    <x v="36"/>
    <x v="16"/>
    <x v="1"/>
    <n v="0"/>
    <n v="0"/>
    <n v="0"/>
    <n v="0"/>
    <m/>
    <m/>
    <m/>
    <m/>
    <m/>
    <m/>
    <x v="1"/>
    <m/>
    <m/>
    <m/>
    <m/>
    <n v="0"/>
  </r>
  <r>
    <s v="Vicepresidencia de Asuntos Corporativos"/>
    <x v="36"/>
    <x v="16"/>
    <x v="0"/>
    <n v="711"/>
    <n v="711"/>
    <n v="4"/>
    <n v="4"/>
    <m/>
    <m/>
    <m/>
    <m/>
    <m/>
    <m/>
    <x v="1"/>
    <m/>
    <m/>
    <m/>
    <m/>
    <n v="0"/>
  </r>
  <r>
    <s v="Vicepresidencia de Asuntos Legales"/>
    <x v="37"/>
    <x v="16"/>
    <x v="1"/>
    <n v="0"/>
    <n v="0"/>
    <n v="0"/>
    <n v="0"/>
    <m/>
    <m/>
    <m/>
    <m/>
    <m/>
    <m/>
    <x v="1"/>
    <m/>
    <m/>
    <m/>
    <m/>
    <n v="0"/>
  </r>
  <r>
    <s v="Vicepresidencia de Asuntos Legales"/>
    <x v="37"/>
    <x v="16"/>
    <x v="0"/>
    <n v="1035"/>
    <n v="1035"/>
    <n v="5"/>
    <n v="5"/>
    <m/>
    <m/>
    <m/>
    <m/>
    <m/>
    <m/>
    <x v="1"/>
    <m/>
    <m/>
    <m/>
    <m/>
    <n v="0"/>
  </r>
  <r>
    <s v="Vicepresidencia de Desarrollo"/>
    <x v="38"/>
    <x v="16"/>
    <x v="1"/>
    <n v="0"/>
    <n v="0"/>
    <n v="0"/>
    <n v="0"/>
    <m/>
    <m/>
    <m/>
    <m/>
    <m/>
    <m/>
    <x v="1"/>
    <m/>
    <m/>
    <m/>
    <m/>
    <n v="0"/>
  </r>
  <r>
    <s v="Vicepresidencia de Desarrollo"/>
    <x v="38"/>
    <x v="16"/>
    <x v="0"/>
    <n v="621"/>
    <n v="621"/>
    <n v="3"/>
    <n v="3"/>
    <m/>
    <m/>
    <m/>
    <m/>
    <m/>
    <m/>
    <x v="1"/>
    <m/>
    <m/>
    <m/>
    <m/>
    <n v="0"/>
  </r>
  <r>
    <s v="Vicepresidencia de Excelencia Operacional"/>
    <x v="39"/>
    <x v="16"/>
    <x v="1"/>
    <n v="0"/>
    <n v="0"/>
    <n v="0"/>
    <n v="0"/>
    <m/>
    <m/>
    <m/>
    <m/>
    <m/>
    <m/>
    <x v="1"/>
    <m/>
    <m/>
    <m/>
    <m/>
    <n v="0"/>
  </r>
  <r>
    <s v="Vicepresidencia de Excelencia Operacional"/>
    <x v="39"/>
    <x v="16"/>
    <x v="0"/>
    <n v="228"/>
    <n v="228"/>
    <n v="1"/>
    <n v="1"/>
    <m/>
    <m/>
    <m/>
    <m/>
    <m/>
    <m/>
    <x v="1"/>
    <m/>
    <m/>
    <m/>
    <m/>
    <n v="0"/>
  </r>
  <r>
    <s v="Vicepresidencia de Operaciones"/>
    <x v="40"/>
    <x v="16"/>
    <x v="1"/>
    <n v="0"/>
    <n v="0"/>
    <n v="0"/>
    <n v="0"/>
    <m/>
    <m/>
    <m/>
    <m/>
    <m/>
    <m/>
    <x v="1"/>
    <m/>
    <m/>
    <m/>
    <m/>
    <n v="0"/>
  </r>
  <r>
    <s v="Vicepresidencia de Operaciones"/>
    <x v="40"/>
    <x v="16"/>
    <x v="0"/>
    <n v="462"/>
    <n v="462"/>
    <n v="2"/>
    <n v="2"/>
    <m/>
    <m/>
    <m/>
    <m/>
    <m/>
    <m/>
    <x v="1"/>
    <m/>
    <m/>
    <m/>
    <m/>
    <n v="0"/>
  </r>
  <r>
    <s v="Vicepresidencia de Proyectos"/>
    <x v="41"/>
    <x v="16"/>
    <x v="1"/>
    <n v="0"/>
    <n v="0"/>
    <n v="0"/>
    <n v="0"/>
    <m/>
    <m/>
    <m/>
    <m/>
    <m/>
    <n v="1"/>
    <x v="1"/>
    <m/>
    <m/>
    <m/>
    <m/>
    <n v="0"/>
  </r>
  <r>
    <s v="Vicepresidencia de Proyectos"/>
    <x v="41"/>
    <x v="16"/>
    <x v="0"/>
    <n v="6163.5"/>
    <n v="6163.5"/>
    <n v="30"/>
    <n v="30"/>
    <m/>
    <m/>
    <m/>
    <m/>
    <m/>
    <m/>
    <x v="1"/>
    <m/>
    <m/>
    <m/>
    <m/>
    <n v="0"/>
  </r>
  <r>
    <s v="Vicepresidencia de Recursos Humanos"/>
    <x v="42"/>
    <x v="16"/>
    <x v="1"/>
    <n v="0"/>
    <n v="0"/>
    <n v="0"/>
    <n v="0"/>
    <m/>
    <m/>
    <m/>
    <m/>
    <m/>
    <m/>
    <x v="1"/>
    <m/>
    <m/>
    <m/>
    <m/>
    <n v="0"/>
  </r>
  <r>
    <s v="Vicepresidencia de Recursos Humanos"/>
    <x v="42"/>
    <x v="16"/>
    <x v="0"/>
    <n v="513"/>
    <n v="513"/>
    <n v="3"/>
    <n v="3"/>
    <m/>
    <m/>
    <m/>
    <m/>
    <m/>
    <m/>
    <x v="1"/>
    <m/>
    <m/>
    <m/>
    <m/>
    <n v="0"/>
  </r>
  <r>
    <s v="Vicepresidencia de Relaciones Comunitarias"/>
    <x v="43"/>
    <x v="16"/>
    <x v="1"/>
    <n v="0"/>
    <n v="0"/>
    <n v="0"/>
    <n v="0"/>
    <m/>
    <m/>
    <m/>
    <m/>
    <m/>
    <m/>
    <x v="1"/>
    <m/>
    <m/>
    <m/>
    <m/>
    <n v="0"/>
  </r>
  <r>
    <s v="Vicepresidencia de Relaciones Comunitarias"/>
    <x v="43"/>
    <x v="16"/>
    <x v="0"/>
    <n v="2775"/>
    <n v="2775"/>
    <n v="15"/>
    <n v="15"/>
    <m/>
    <m/>
    <m/>
    <m/>
    <m/>
    <m/>
    <x v="1"/>
    <m/>
    <m/>
    <m/>
    <m/>
    <n v="0"/>
  </r>
  <r>
    <s v="Vicepresidencia de SHE"/>
    <x v="44"/>
    <x v="16"/>
    <x v="1"/>
    <n v="0"/>
    <n v="0"/>
    <n v="0"/>
    <n v="0"/>
    <m/>
    <m/>
    <m/>
    <m/>
    <m/>
    <m/>
    <x v="1"/>
    <m/>
    <m/>
    <m/>
    <m/>
    <n v="0"/>
  </r>
  <r>
    <s v="Vicepresidencia de SHE"/>
    <x v="44"/>
    <x v="16"/>
    <x v="0"/>
    <n v="207"/>
    <n v="207"/>
    <n v="1"/>
    <n v="1"/>
    <m/>
    <m/>
    <m/>
    <m/>
    <m/>
    <m/>
    <x v="1"/>
    <m/>
    <m/>
    <m/>
    <m/>
    <n v="0"/>
  </r>
  <r>
    <s v="Presidencia las Bambas"/>
    <x v="32"/>
    <x v="17"/>
    <x v="0"/>
    <n v="558"/>
    <n v="558"/>
    <n v="3"/>
    <n v="3"/>
    <m/>
    <m/>
    <m/>
    <m/>
    <m/>
    <m/>
    <x v="1"/>
    <m/>
    <m/>
    <m/>
    <m/>
    <n v="0"/>
  </r>
  <r>
    <s v="Vicepresidencia Comercial"/>
    <x v="12"/>
    <x v="17"/>
    <x v="0"/>
    <n v="1395"/>
    <n v="1395"/>
    <n v="8"/>
    <n v="8"/>
    <m/>
    <m/>
    <m/>
    <m/>
    <m/>
    <m/>
    <x v="1"/>
    <m/>
    <m/>
    <m/>
    <m/>
    <n v="0"/>
  </r>
  <r>
    <s v="Vicepresidencia Comercial"/>
    <x v="13"/>
    <x v="17"/>
    <x v="0"/>
    <n v="540"/>
    <n v="540"/>
    <n v="5"/>
    <n v="5"/>
    <m/>
    <m/>
    <m/>
    <m/>
    <m/>
    <m/>
    <x v="1"/>
    <m/>
    <m/>
    <m/>
    <m/>
    <n v="0"/>
  </r>
  <r>
    <s v="Vicepresidencia Comercial"/>
    <x v="34"/>
    <x v="17"/>
    <x v="0"/>
    <n v="540"/>
    <n v="540"/>
    <n v="3"/>
    <n v="3"/>
    <m/>
    <m/>
    <m/>
    <m/>
    <m/>
    <m/>
    <x v="1"/>
    <m/>
    <m/>
    <m/>
    <m/>
    <n v="0"/>
  </r>
  <r>
    <s v="Vicepresidencia Comercial"/>
    <x v="49"/>
    <x v="17"/>
    <x v="0"/>
    <n v="1119"/>
    <n v="1119"/>
    <n v="6"/>
    <n v="6"/>
    <m/>
    <m/>
    <m/>
    <m/>
    <m/>
    <m/>
    <x v="1"/>
    <m/>
    <m/>
    <m/>
    <m/>
    <n v="0"/>
  </r>
  <r>
    <s v="Vicepresidencia de Abastecimiento"/>
    <x v="7"/>
    <x v="17"/>
    <x v="0"/>
    <n v="2340"/>
    <n v="2340"/>
    <n v="13"/>
    <n v="13"/>
    <m/>
    <m/>
    <m/>
    <m/>
    <m/>
    <m/>
    <x v="1"/>
    <m/>
    <m/>
    <m/>
    <m/>
    <n v="0"/>
  </r>
  <r>
    <s v="Vicepresidencia de Abastecimiento"/>
    <x v="22"/>
    <x v="17"/>
    <x v="0"/>
    <n v="390"/>
    <n v="390"/>
    <n v="2"/>
    <n v="2"/>
    <m/>
    <m/>
    <m/>
    <m/>
    <m/>
    <m/>
    <x v="1"/>
    <m/>
    <m/>
    <m/>
    <m/>
    <n v="0"/>
  </r>
  <r>
    <s v="Vicepresidencia de Abastecimiento"/>
    <x v="35"/>
    <x v="17"/>
    <x v="0"/>
    <n v="576"/>
    <n v="576"/>
    <n v="4"/>
    <n v="4"/>
    <m/>
    <m/>
    <m/>
    <m/>
    <m/>
    <m/>
    <x v="1"/>
    <m/>
    <m/>
    <m/>
    <m/>
    <n v="0"/>
  </r>
  <r>
    <s v="Vicepresidencia de Abastecimiento"/>
    <x v="20"/>
    <x v="17"/>
    <x v="0"/>
    <n v="4473"/>
    <n v="4473"/>
    <n v="24"/>
    <n v="24"/>
    <m/>
    <m/>
    <m/>
    <m/>
    <m/>
    <m/>
    <x v="1"/>
    <m/>
    <m/>
    <m/>
    <m/>
    <n v="0"/>
  </r>
  <r>
    <s v="Vicepresidencia de Asuntos Corporativos"/>
    <x v="3"/>
    <x v="17"/>
    <x v="0"/>
    <n v="360"/>
    <n v="360"/>
    <n v="2"/>
    <n v="2"/>
    <m/>
    <m/>
    <m/>
    <m/>
    <m/>
    <m/>
    <x v="1"/>
    <m/>
    <m/>
    <m/>
    <m/>
    <n v="0"/>
  </r>
  <r>
    <s v="Vicepresidencia de Asuntos Corporativos"/>
    <x v="4"/>
    <x v="17"/>
    <x v="0"/>
    <n v="1129.5"/>
    <n v="1129.5"/>
    <n v="6"/>
    <n v="6"/>
    <m/>
    <m/>
    <m/>
    <m/>
    <m/>
    <m/>
    <x v="1"/>
    <m/>
    <m/>
    <m/>
    <m/>
    <n v="0"/>
  </r>
  <r>
    <s v="Vicepresidencia de Asuntos Corporativos"/>
    <x v="6"/>
    <x v="17"/>
    <x v="0"/>
    <n v="2734.5"/>
    <n v="2734.5"/>
    <n v="14"/>
    <n v="14"/>
    <m/>
    <m/>
    <m/>
    <m/>
    <m/>
    <m/>
    <x v="1"/>
    <m/>
    <m/>
    <m/>
    <m/>
    <n v="0"/>
  </r>
  <r>
    <s v="Vicepresidencia de Asuntos Corporativos"/>
    <x v="36"/>
    <x v="17"/>
    <x v="0"/>
    <n v="720"/>
    <n v="720"/>
    <n v="4"/>
    <n v="4"/>
    <m/>
    <m/>
    <m/>
    <m/>
    <m/>
    <m/>
    <x v="1"/>
    <m/>
    <m/>
    <m/>
    <m/>
    <n v="0"/>
  </r>
  <r>
    <s v="Vicepresidencia de Operaciones"/>
    <x v="21"/>
    <x v="17"/>
    <x v="0"/>
    <n v="40661.526315789473"/>
    <n v="40661.526315789473"/>
    <n v="232"/>
    <n v="232"/>
    <m/>
    <m/>
    <m/>
    <m/>
    <m/>
    <n v="1"/>
    <x v="1"/>
    <m/>
    <m/>
    <m/>
    <m/>
    <n v="0"/>
  </r>
  <r>
    <s v="Vicepresidencia de Operaciones"/>
    <x v="28"/>
    <x v="17"/>
    <x v="0"/>
    <n v="16472.5"/>
    <n v="16472.5"/>
    <n v="88"/>
    <n v="88"/>
    <m/>
    <m/>
    <m/>
    <m/>
    <m/>
    <m/>
    <x v="1"/>
    <m/>
    <m/>
    <m/>
    <m/>
    <n v="0"/>
  </r>
  <r>
    <s v="Vicepresidencia de Operaciones"/>
    <x v="40"/>
    <x v="17"/>
    <x v="0"/>
    <n v="399"/>
    <n v="399"/>
    <n v="2"/>
    <n v="2"/>
    <m/>
    <m/>
    <m/>
    <m/>
    <m/>
    <m/>
    <x v="1"/>
    <m/>
    <m/>
    <m/>
    <m/>
    <n v="0"/>
  </r>
  <r>
    <s v="Vicepresidencia de Operaciones"/>
    <x v="16"/>
    <x v="17"/>
    <x v="0"/>
    <n v="52039.75"/>
    <n v="52039.75"/>
    <n v="301"/>
    <n v="301"/>
    <m/>
    <m/>
    <m/>
    <m/>
    <m/>
    <m/>
    <x v="1"/>
    <m/>
    <m/>
    <m/>
    <m/>
    <n v="0"/>
  </r>
  <r>
    <s v="Vicepresidencia de Operaciones"/>
    <x v="18"/>
    <x v="17"/>
    <x v="0"/>
    <n v="132287.25"/>
    <n v="132287.25"/>
    <n v="778"/>
    <n v="778"/>
    <m/>
    <n v="1"/>
    <m/>
    <m/>
    <m/>
    <n v="2"/>
    <x v="1"/>
    <m/>
    <n v="5"/>
    <n v="32"/>
    <m/>
    <n v="1"/>
  </r>
  <r>
    <s v="Vicepresidencia de Proyectos"/>
    <x v="11"/>
    <x v="17"/>
    <x v="0"/>
    <n v="378"/>
    <n v="378"/>
    <n v="2"/>
    <n v="2"/>
    <m/>
    <m/>
    <m/>
    <m/>
    <m/>
    <m/>
    <x v="1"/>
    <m/>
    <m/>
    <m/>
    <m/>
    <n v="0"/>
  </r>
  <r>
    <s v="Vicepresidencia de Proyectos"/>
    <x v="41"/>
    <x v="17"/>
    <x v="0"/>
    <n v="5365.5"/>
    <n v="5365.5"/>
    <n v="27"/>
    <n v="27"/>
    <m/>
    <m/>
    <m/>
    <m/>
    <m/>
    <m/>
    <x v="1"/>
    <m/>
    <m/>
    <m/>
    <m/>
    <n v="0"/>
  </r>
  <r>
    <s v="Vicepresidencia de Proyectos"/>
    <x v="53"/>
    <x v="17"/>
    <x v="0"/>
    <n v="969"/>
    <n v="969"/>
    <n v="5"/>
    <n v="5"/>
    <m/>
    <m/>
    <m/>
    <m/>
    <m/>
    <m/>
    <x v="1"/>
    <m/>
    <m/>
    <m/>
    <m/>
    <n v="0"/>
  </r>
  <r>
    <s v="Vicepresidencia de Recursos Humanos"/>
    <x v="24"/>
    <x v="17"/>
    <x v="0"/>
    <n v="2764.5"/>
    <n v="2764.5"/>
    <n v="14"/>
    <n v="14"/>
    <m/>
    <m/>
    <m/>
    <m/>
    <m/>
    <m/>
    <x v="1"/>
    <m/>
    <m/>
    <m/>
    <m/>
    <n v="0"/>
  </r>
  <r>
    <s v="Vicepresidencia de Recursos Humanos"/>
    <x v="42"/>
    <x v="17"/>
    <x v="0"/>
    <n v="540"/>
    <n v="540"/>
    <n v="3"/>
    <n v="3"/>
    <m/>
    <m/>
    <m/>
    <m/>
    <m/>
    <m/>
    <x v="1"/>
    <m/>
    <m/>
    <m/>
    <m/>
    <n v="0"/>
  </r>
  <r>
    <s v="Vicepresidencia de Recursos Humanos"/>
    <x v="10"/>
    <x v="17"/>
    <x v="0"/>
    <n v="2139"/>
    <n v="2139"/>
    <n v="12"/>
    <n v="12"/>
    <m/>
    <m/>
    <m/>
    <m/>
    <m/>
    <m/>
    <x v="1"/>
    <m/>
    <m/>
    <m/>
    <m/>
    <n v="0"/>
  </r>
  <r>
    <s v="Vicepresidencia de SHE"/>
    <x v="17"/>
    <x v="17"/>
    <x v="0"/>
    <n v="2803.5"/>
    <n v="2803.5"/>
    <n v="14"/>
    <n v="14"/>
    <m/>
    <m/>
    <m/>
    <m/>
    <m/>
    <m/>
    <x v="1"/>
    <m/>
    <m/>
    <m/>
    <m/>
    <n v="0"/>
  </r>
  <r>
    <s v="Vicepresidencia de SHE"/>
    <x v="26"/>
    <x v="17"/>
    <x v="0"/>
    <n v="5323.5"/>
    <n v="5323.5"/>
    <n v="32"/>
    <n v="32"/>
    <m/>
    <m/>
    <m/>
    <m/>
    <m/>
    <m/>
    <x v="1"/>
    <m/>
    <m/>
    <m/>
    <m/>
    <n v="0"/>
  </r>
  <r>
    <s v="Vicepresidencia de SHE"/>
    <x v="44"/>
    <x v="17"/>
    <x v="0"/>
    <n v="180"/>
    <n v="180"/>
    <n v="1"/>
    <n v="1"/>
    <m/>
    <m/>
    <m/>
    <m/>
    <m/>
    <m/>
    <x v="1"/>
    <m/>
    <m/>
    <m/>
    <m/>
    <n v="0"/>
  </r>
  <r>
    <s v="Vicepresidencia de Asuntos Legales"/>
    <x v="1"/>
    <x v="17"/>
    <x v="0"/>
    <n v="1669.5"/>
    <n v="1669.5"/>
    <n v="8"/>
    <n v="8"/>
    <m/>
    <m/>
    <m/>
    <m/>
    <m/>
    <m/>
    <x v="1"/>
    <m/>
    <m/>
    <m/>
    <m/>
    <n v="0"/>
  </r>
  <r>
    <s v="Vicepresidencia de Asuntos Legales"/>
    <x v="2"/>
    <x v="17"/>
    <x v="0"/>
    <n v="1056"/>
    <n v="1056"/>
    <n v="6"/>
    <n v="6"/>
    <m/>
    <m/>
    <m/>
    <m/>
    <m/>
    <m/>
    <x v="1"/>
    <m/>
    <m/>
    <m/>
    <m/>
    <n v="0"/>
  </r>
  <r>
    <s v="Vicepresidencia de Asuntos Legales"/>
    <x v="37"/>
    <x v="17"/>
    <x v="0"/>
    <n v="900"/>
    <n v="900"/>
    <n v="5"/>
    <n v="5"/>
    <m/>
    <m/>
    <m/>
    <m/>
    <m/>
    <m/>
    <x v="1"/>
    <m/>
    <m/>
    <m/>
    <m/>
    <n v="0"/>
  </r>
  <r>
    <s v="Vicepresidencia de Desarrollo"/>
    <x v="5"/>
    <x v="17"/>
    <x v="0"/>
    <n v="1666.5"/>
    <n v="1666.5"/>
    <n v="9"/>
    <n v="9"/>
    <m/>
    <m/>
    <m/>
    <m/>
    <m/>
    <m/>
    <x v="1"/>
    <m/>
    <m/>
    <m/>
    <m/>
    <n v="0"/>
  </r>
  <r>
    <s v="Vicepresidencia de Desarrollo"/>
    <x v="8"/>
    <x v="17"/>
    <x v="0"/>
    <n v="5760.25"/>
    <n v="5760.25"/>
    <n v="31"/>
    <n v="31"/>
    <m/>
    <m/>
    <m/>
    <m/>
    <m/>
    <m/>
    <x v="1"/>
    <m/>
    <m/>
    <m/>
    <m/>
    <n v="0"/>
  </r>
  <r>
    <s v="Vicepresidencia de Desarrollo"/>
    <x v="11"/>
    <x v="17"/>
    <x v="0"/>
    <n v="1620"/>
    <n v="1620"/>
    <n v="9"/>
    <n v="9"/>
    <m/>
    <m/>
    <m/>
    <m/>
    <m/>
    <m/>
    <x v="1"/>
    <m/>
    <m/>
    <m/>
    <m/>
    <n v="0"/>
  </r>
  <r>
    <s v="Vicepresidencia de Desarrollo"/>
    <x v="14"/>
    <x v="17"/>
    <x v="0"/>
    <n v="199.5"/>
    <n v="199.5"/>
    <n v="1"/>
    <n v="1"/>
    <m/>
    <m/>
    <m/>
    <m/>
    <m/>
    <m/>
    <x v="1"/>
    <m/>
    <m/>
    <m/>
    <m/>
    <n v="0"/>
  </r>
  <r>
    <s v="Vicepresidencia de Desarrollo"/>
    <x v="19"/>
    <x v="17"/>
    <x v="0"/>
    <n v="1155"/>
    <n v="1155"/>
    <n v="7"/>
    <n v="7"/>
    <m/>
    <m/>
    <m/>
    <m/>
    <m/>
    <m/>
    <x v="1"/>
    <m/>
    <m/>
    <m/>
    <m/>
    <n v="0"/>
  </r>
  <r>
    <s v="Vicepresidencia de Desarrollo"/>
    <x v="27"/>
    <x v="17"/>
    <x v="0"/>
    <n v="5262"/>
    <n v="5262"/>
    <n v="27"/>
    <n v="27"/>
    <m/>
    <m/>
    <m/>
    <m/>
    <m/>
    <m/>
    <x v="1"/>
    <m/>
    <m/>
    <m/>
    <m/>
    <n v="0"/>
  </r>
  <r>
    <s v="Vicepresidencia de Desarrollo"/>
    <x v="29"/>
    <x v="17"/>
    <x v="0"/>
    <n v="3213"/>
    <n v="3213"/>
    <n v="18"/>
    <n v="18"/>
    <m/>
    <m/>
    <m/>
    <m/>
    <m/>
    <m/>
    <x v="1"/>
    <m/>
    <m/>
    <m/>
    <m/>
    <n v="0"/>
  </r>
  <r>
    <s v="Vicepresidencia de Desarrollo"/>
    <x v="38"/>
    <x v="17"/>
    <x v="0"/>
    <n v="540"/>
    <n v="540"/>
    <n v="3"/>
    <n v="3"/>
    <m/>
    <m/>
    <m/>
    <m/>
    <m/>
    <m/>
    <x v="1"/>
    <m/>
    <m/>
    <m/>
    <m/>
    <n v="0"/>
  </r>
  <r>
    <s v="Vicepresidencia de Desarrollo"/>
    <x v="52"/>
    <x v="17"/>
    <x v="0"/>
    <n v="180"/>
    <n v="180"/>
    <n v="1"/>
    <n v="1"/>
    <m/>
    <m/>
    <m/>
    <m/>
    <m/>
    <m/>
    <x v="1"/>
    <m/>
    <m/>
    <m/>
    <m/>
    <n v="0"/>
  </r>
  <r>
    <s v="Vicepresidencia de Excelencia Operacional"/>
    <x v="39"/>
    <x v="17"/>
    <x v="0"/>
    <n v="198"/>
    <n v="198"/>
    <n v="1"/>
    <n v="1"/>
    <m/>
    <m/>
    <m/>
    <m/>
    <m/>
    <m/>
    <x v="1"/>
    <m/>
    <m/>
    <m/>
    <m/>
    <n v="0"/>
  </r>
  <r>
    <s v="Vicepresidencia de Excelencia Operacional"/>
    <x v="46"/>
    <x v="17"/>
    <x v="0"/>
    <n v="2264.5"/>
    <n v="2264.5"/>
    <n v="12"/>
    <n v="12"/>
    <m/>
    <m/>
    <m/>
    <m/>
    <m/>
    <m/>
    <x v="1"/>
    <m/>
    <m/>
    <m/>
    <m/>
    <n v="0"/>
  </r>
  <r>
    <s v="Vicepresidencia de Excelencia Operacional"/>
    <x v="47"/>
    <x v="17"/>
    <x v="0"/>
    <n v="360"/>
    <n v="360"/>
    <n v="2"/>
    <n v="2"/>
    <m/>
    <m/>
    <m/>
    <m/>
    <m/>
    <m/>
    <x v="1"/>
    <m/>
    <m/>
    <m/>
    <m/>
    <n v="0"/>
  </r>
  <r>
    <s v="Vicepresidencia de Excelencia Operacional"/>
    <x v="45"/>
    <x v="17"/>
    <x v="0"/>
    <n v="948"/>
    <n v="948"/>
    <n v="5"/>
    <n v="5"/>
    <m/>
    <m/>
    <m/>
    <m/>
    <m/>
    <m/>
    <x v="1"/>
    <m/>
    <m/>
    <m/>
    <m/>
    <n v="0"/>
  </r>
  <r>
    <s v="Global Business Services &amp; Technology"/>
    <x v="33"/>
    <x v="17"/>
    <x v="0"/>
    <n v="3889.5"/>
    <n v="3889.5"/>
    <n v="21"/>
    <n v="21"/>
    <m/>
    <m/>
    <m/>
    <m/>
    <m/>
    <m/>
    <x v="1"/>
    <m/>
    <m/>
    <m/>
    <m/>
    <n v="0"/>
  </r>
  <r>
    <s v="Global Business Services &amp; Technology"/>
    <x v="30"/>
    <x v="17"/>
    <x v="0"/>
    <n v="3870"/>
    <n v="3870"/>
    <n v="23"/>
    <n v="23"/>
    <m/>
    <m/>
    <m/>
    <m/>
    <m/>
    <m/>
    <x v="1"/>
    <m/>
    <m/>
    <m/>
    <m/>
    <n v="0"/>
  </r>
  <r>
    <s v="Group Explorations Management"/>
    <x v="31"/>
    <x v="17"/>
    <x v="0"/>
    <n v="768"/>
    <n v="768"/>
    <n v="4"/>
    <n v="4"/>
    <m/>
    <m/>
    <m/>
    <m/>
    <m/>
    <m/>
    <x v="1"/>
    <m/>
    <m/>
    <m/>
    <m/>
    <n v="0"/>
  </r>
  <r>
    <s v="Gerencia de Logística y Servicios de Sitio"/>
    <x v="15"/>
    <x v="17"/>
    <x v="0"/>
    <n v="12958.5"/>
    <n v="12958.5"/>
    <n v="68"/>
    <n v="68"/>
    <m/>
    <m/>
    <m/>
    <m/>
    <m/>
    <m/>
    <x v="1"/>
    <m/>
    <m/>
    <m/>
    <m/>
    <n v="0"/>
  </r>
  <r>
    <s v="Vicepresidencia de Relaciones Comunitarias"/>
    <x v="43"/>
    <x v="17"/>
    <x v="0"/>
    <n v="2238"/>
    <n v="2238"/>
    <n v="13"/>
    <n v="13"/>
    <m/>
    <m/>
    <m/>
    <m/>
    <m/>
    <m/>
    <x v="1"/>
    <m/>
    <m/>
    <m/>
    <m/>
    <n v="0"/>
  </r>
  <r>
    <s v="Vicepresidencia de Relaciones Comunitarias"/>
    <x v="50"/>
    <x v="17"/>
    <x v="0"/>
    <n v="10140.302631578947"/>
    <n v="10140.302631578947"/>
    <n v="63"/>
    <n v="63"/>
    <m/>
    <m/>
    <m/>
    <m/>
    <m/>
    <n v="1"/>
    <x v="1"/>
    <m/>
    <m/>
    <m/>
    <m/>
    <n v="0"/>
  </r>
  <r>
    <s v="Vicepresidencia de Relaciones Comunitarias"/>
    <x v="51"/>
    <x v="17"/>
    <x v="0"/>
    <n v="5628"/>
    <n v="5628"/>
    <n v="29"/>
    <n v="29"/>
    <m/>
    <m/>
    <m/>
    <m/>
    <m/>
    <m/>
    <x v="1"/>
    <m/>
    <m/>
    <m/>
    <m/>
    <n v="0"/>
  </r>
  <r>
    <s v="Vicepresidencia de Relaciones Comunitarias"/>
    <x v="54"/>
    <x v="17"/>
    <x v="0"/>
    <n v="409.5"/>
    <n v="409.5"/>
    <n v="2"/>
    <n v="2"/>
    <m/>
    <m/>
    <m/>
    <m/>
    <m/>
    <m/>
    <x v="1"/>
    <m/>
    <m/>
    <m/>
    <m/>
    <n v="0"/>
  </r>
  <r>
    <s v="Gerencia de Protección Interna"/>
    <x v="23"/>
    <x v="17"/>
    <x v="0"/>
    <n v="1197"/>
    <n v="1197"/>
    <n v="6"/>
    <n v="6"/>
    <m/>
    <m/>
    <m/>
    <m/>
    <m/>
    <m/>
    <x v="1"/>
    <m/>
    <m/>
    <m/>
    <m/>
    <n v="0"/>
  </r>
  <r>
    <s v="Gerencia General Operaciones Las Bambas"/>
    <x v="55"/>
    <x v="17"/>
    <x v="0"/>
    <n v="559.5"/>
    <n v="559.5"/>
    <n v="3"/>
    <n v="3"/>
    <m/>
    <m/>
    <m/>
    <m/>
    <m/>
    <m/>
    <x v="1"/>
    <m/>
    <m/>
    <m/>
    <m/>
    <n v="0"/>
  </r>
  <r>
    <s v="Presidencia las Bambas"/>
    <x v="32"/>
    <x v="17"/>
    <x v="1"/>
    <n v="0"/>
    <n v="0"/>
    <n v="0"/>
    <n v="0"/>
    <m/>
    <m/>
    <m/>
    <m/>
    <m/>
    <m/>
    <x v="1"/>
    <m/>
    <m/>
    <m/>
    <m/>
    <n v="0"/>
  </r>
  <r>
    <s v="Vicepresidencia Comercial"/>
    <x v="12"/>
    <x v="17"/>
    <x v="1"/>
    <n v="0"/>
    <n v="0"/>
    <n v="0"/>
    <n v="0"/>
    <m/>
    <m/>
    <m/>
    <m/>
    <m/>
    <m/>
    <x v="1"/>
    <m/>
    <m/>
    <m/>
    <m/>
    <n v="0"/>
  </r>
  <r>
    <s v="Vicepresidencia Comercial"/>
    <x v="13"/>
    <x v="17"/>
    <x v="1"/>
    <n v="0"/>
    <n v="0"/>
    <n v="0"/>
    <n v="0"/>
    <m/>
    <m/>
    <m/>
    <m/>
    <m/>
    <m/>
    <x v="1"/>
    <m/>
    <m/>
    <m/>
    <m/>
    <n v="0"/>
  </r>
  <r>
    <s v="Vicepresidencia Comercial"/>
    <x v="34"/>
    <x v="17"/>
    <x v="1"/>
    <n v="480"/>
    <n v="480"/>
    <n v="2"/>
    <n v="2"/>
    <m/>
    <m/>
    <m/>
    <m/>
    <m/>
    <m/>
    <x v="1"/>
    <m/>
    <m/>
    <m/>
    <m/>
    <n v="0"/>
  </r>
  <r>
    <s v="Vicepresidencia Comercial"/>
    <x v="49"/>
    <x v="17"/>
    <x v="1"/>
    <n v="0"/>
    <n v="0"/>
    <n v="0"/>
    <n v="0"/>
    <m/>
    <m/>
    <m/>
    <m/>
    <m/>
    <m/>
    <x v="1"/>
    <m/>
    <m/>
    <m/>
    <m/>
    <n v="0"/>
  </r>
  <r>
    <s v="Vicepresidencia de Abastecimiento"/>
    <x v="7"/>
    <x v="17"/>
    <x v="1"/>
    <n v="0"/>
    <n v="0"/>
    <n v="0"/>
    <n v="0"/>
    <m/>
    <m/>
    <m/>
    <m/>
    <m/>
    <m/>
    <x v="1"/>
    <m/>
    <m/>
    <m/>
    <m/>
    <n v="0"/>
  </r>
  <r>
    <s v="Vicepresidencia de Abastecimiento"/>
    <x v="22"/>
    <x v="17"/>
    <x v="1"/>
    <n v="0"/>
    <n v="0"/>
    <n v="0"/>
    <n v="0"/>
    <m/>
    <m/>
    <m/>
    <m/>
    <m/>
    <m/>
    <x v="1"/>
    <m/>
    <m/>
    <m/>
    <m/>
    <n v="0"/>
  </r>
  <r>
    <s v="Vicepresidencia de Abastecimiento"/>
    <x v="35"/>
    <x v="17"/>
    <x v="1"/>
    <n v="0"/>
    <n v="0"/>
    <n v="0"/>
    <n v="0"/>
    <m/>
    <m/>
    <m/>
    <m/>
    <m/>
    <m/>
    <x v="1"/>
    <m/>
    <m/>
    <m/>
    <m/>
    <n v="0"/>
  </r>
  <r>
    <s v="Vicepresidencia de Abastecimiento"/>
    <x v="20"/>
    <x v="17"/>
    <x v="1"/>
    <n v="0"/>
    <n v="0"/>
    <n v="0"/>
    <n v="0"/>
    <m/>
    <m/>
    <m/>
    <m/>
    <m/>
    <m/>
    <x v="1"/>
    <m/>
    <m/>
    <m/>
    <m/>
    <n v="0"/>
  </r>
  <r>
    <s v="Vicepresidencia de Asuntos Corporativos"/>
    <x v="3"/>
    <x v="17"/>
    <x v="1"/>
    <n v="0"/>
    <n v="0"/>
    <n v="0"/>
    <n v="0"/>
    <m/>
    <m/>
    <m/>
    <m/>
    <m/>
    <m/>
    <x v="1"/>
    <m/>
    <m/>
    <m/>
    <m/>
    <n v="0"/>
  </r>
  <r>
    <s v="Vicepresidencia de Asuntos Corporativos"/>
    <x v="4"/>
    <x v="17"/>
    <x v="1"/>
    <n v="0"/>
    <n v="0"/>
    <n v="0"/>
    <n v="0"/>
    <m/>
    <m/>
    <m/>
    <m/>
    <m/>
    <m/>
    <x v="1"/>
    <m/>
    <m/>
    <m/>
    <m/>
    <n v="0"/>
  </r>
  <r>
    <s v="Vicepresidencia de Asuntos Corporativos"/>
    <x v="6"/>
    <x v="17"/>
    <x v="1"/>
    <n v="0"/>
    <n v="0"/>
    <n v="0"/>
    <n v="0"/>
    <m/>
    <m/>
    <m/>
    <m/>
    <m/>
    <m/>
    <x v="1"/>
    <m/>
    <m/>
    <m/>
    <m/>
    <n v="0"/>
  </r>
  <r>
    <s v="Vicepresidencia de Asuntos Corporativos"/>
    <x v="36"/>
    <x v="17"/>
    <x v="1"/>
    <n v="0"/>
    <n v="0"/>
    <n v="0"/>
    <n v="0"/>
    <m/>
    <m/>
    <m/>
    <m/>
    <m/>
    <m/>
    <x v="1"/>
    <m/>
    <m/>
    <m/>
    <m/>
    <n v="0"/>
  </r>
  <r>
    <s v="Vicepresidencia de Operaciones"/>
    <x v="21"/>
    <x v="17"/>
    <x v="1"/>
    <n v="10232"/>
    <n v="10232"/>
    <n v="51"/>
    <n v="51"/>
    <m/>
    <m/>
    <m/>
    <m/>
    <m/>
    <m/>
    <x v="1"/>
    <m/>
    <m/>
    <m/>
    <m/>
    <n v="0"/>
  </r>
  <r>
    <s v="Vicepresidencia de Operaciones"/>
    <x v="28"/>
    <x v="17"/>
    <x v="1"/>
    <n v="8040"/>
    <n v="8040"/>
    <n v="36"/>
    <n v="36"/>
    <m/>
    <m/>
    <m/>
    <m/>
    <m/>
    <m/>
    <x v="1"/>
    <m/>
    <m/>
    <m/>
    <m/>
    <n v="0"/>
  </r>
  <r>
    <s v="Vicepresidencia de Operaciones"/>
    <x v="40"/>
    <x v="17"/>
    <x v="1"/>
    <n v="0"/>
    <n v="0"/>
    <n v="0"/>
    <n v="0"/>
    <m/>
    <m/>
    <m/>
    <m/>
    <m/>
    <m/>
    <x v="1"/>
    <m/>
    <m/>
    <m/>
    <m/>
    <n v="0"/>
  </r>
  <r>
    <s v="Vicepresidencia de Operaciones"/>
    <x v="16"/>
    <x v="17"/>
    <x v="1"/>
    <n v="194652"/>
    <n v="194652"/>
    <n v="1052"/>
    <n v="1052"/>
    <m/>
    <m/>
    <m/>
    <m/>
    <m/>
    <n v="1"/>
    <x v="1"/>
    <m/>
    <m/>
    <m/>
    <m/>
    <n v="0"/>
  </r>
  <r>
    <s v="Vicepresidencia de Operaciones"/>
    <x v="18"/>
    <x v="17"/>
    <x v="1"/>
    <n v="174585"/>
    <n v="146167.79999999999"/>
    <n v="809"/>
    <n v="809"/>
    <m/>
    <m/>
    <m/>
    <m/>
    <m/>
    <n v="1"/>
    <x v="1"/>
    <m/>
    <m/>
    <m/>
    <m/>
    <n v="0"/>
  </r>
  <r>
    <s v="Vicepresidencia de Proyectos"/>
    <x v="11"/>
    <x v="17"/>
    <x v="1"/>
    <n v="0"/>
    <n v="0"/>
    <n v="0"/>
    <n v="0"/>
    <m/>
    <m/>
    <m/>
    <m/>
    <m/>
    <m/>
    <x v="1"/>
    <m/>
    <m/>
    <m/>
    <m/>
    <n v="0"/>
  </r>
  <r>
    <s v="Vicepresidencia de Proyectos"/>
    <x v="41"/>
    <x v="17"/>
    <x v="1"/>
    <n v="217744"/>
    <n v="217744"/>
    <n v="1897"/>
    <n v="1897"/>
    <m/>
    <n v="3"/>
    <m/>
    <m/>
    <m/>
    <n v="3"/>
    <x v="0"/>
    <m/>
    <n v="6"/>
    <n v="38"/>
    <m/>
    <n v="3"/>
  </r>
  <r>
    <s v="Vicepresidencia de Proyectos"/>
    <x v="53"/>
    <x v="17"/>
    <x v="1"/>
    <n v="6438"/>
    <n v="6438"/>
    <n v="50"/>
    <n v="50"/>
    <m/>
    <m/>
    <m/>
    <m/>
    <m/>
    <m/>
    <x v="1"/>
    <m/>
    <m/>
    <m/>
    <m/>
    <n v="0"/>
  </r>
  <r>
    <s v="Vicepresidencia de Recursos Humanos"/>
    <x v="24"/>
    <x v="17"/>
    <x v="1"/>
    <n v="836"/>
    <n v="836"/>
    <n v="2"/>
    <n v="2"/>
    <m/>
    <m/>
    <m/>
    <m/>
    <m/>
    <m/>
    <x v="1"/>
    <m/>
    <m/>
    <m/>
    <m/>
    <n v="0"/>
  </r>
  <r>
    <s v="Vicepresidencia de Recursos Humanos"/>
    <x v="42"/>
    <x v="17"/>
    <x v="1"/>
    <n v="0"/>
    <n v="0"/>
    <n v="0"/>
    <n v="0"/>
    <m/>
    <m/>
    <m/>
    <m/>
    <m/>
    <m/>
    <x v="1"/>
    <m/>
    <m/>
    <m/>
    <m/>
    <n v="0"/>
  </r>
  <r>
    <s v="Vicepresidencia de Recursos Humanos"/>
    <x v="10"/>
    <x v="17"/>
    <x v="1"/>
    <n v="0"/>
    <n v="0"/>
    <n v="0"/>
    <n v="0"/>
    <m/>
    <m/>
    <m/>
    <m/>
    <m/>
    <m/>
    <x v="1"/>
    <m/>
    <m/>
    <m/>
    <m/>
    <n v="0"/>
  </r>
  <r>
    <s v="Vicepresidencia de SHE"/>
    <x v="17"/>
    <x v="17"/>
    <x v="1"/>
    <n v="18568"/>
    <n v="18568"/>
    <n v="125"/>
    <n v="125"/>
    <m/>
    <m/>
    <m/>
    <m/>
    <m/>
    <m/>
    <x v="1"/>
    <m/>
    <m/>
    <m/>
    <m/>
    <n v="0"/>
  </r>
  <r>
    <s v="Vicepresidencia de SHE"/>
    <x v="26"/>
    <x v="17"/>
    <x v="1"/>
    <n v="9924"/>
    <n v="9924"/>
    <n v="57"/>
    <n v="57"/>
    <m/>
    <m/>
    <m/>
    <m/>
    <m/>
    <m/>
    <x v="1"/>
    <m/>
    <m/>
    <m/>
    <m/>
    <n v="0"/>
  </r>
  <r>
    <s v="Vicepresidencia de SHE"/>
    <x v="44"/>
    <x v="17"/>
    <x v="1"/>
    <n v="0"/>
    <n v="0"/>
    <n v="0"/>
    <n v="0"/>
    <m/>
    <m/>
    <m/>
    <m/>
    <m/>
    <m/>
    <x v="1"/>
    <m/>
    <m/>
    <m/>
    <m/>
    <n v="0"/>
  </r>
  <r>
    <s v="Vicepresidencia de Asuntos Legales"/>
    <x v="1"/>
    <x v="17"/>
    <x v="1"/>
    <n v="0"/>
    <n v="0"/>
    <n v="0"/>
    <n v="0"/>
    <m/>
    <m/>
    <m/>
    <m/>
    <m/>
    <m/>
    <x v="1"/>
    <m/>
    <m/>
    <m/>
    <m/>
    <n v="0"/>
  </r>
  <r>
    <s v="Vicepresidencia de Asuntos Legales"/>
    <x v="2"/>
    <x v="17"/>
    <x v="1"/>
    <n v="0"/>
    <n v="0"/>
    <n v="0"/>
    <n v="0"/>
    <m/>
    <m/>
    <m/>
    <m/>
    <m/>
    <m/>
    <x v="1"/>
    <m/>
    <m/>
    <m/>
    <m/>
    <n v="0"/>
  </r>
  <r>
    <s v="Vicepresidencia de Asuntos Legales"/>
    <x v="37"/>
    <x v="17"/>
    <x v="1"/>
    <n v="0"/>
    <n v="0"/>
    <n v="0"/>
    <n v="0"/>
    <m/>
    <m/>
    <m/>
    <m/>
    <m/>
    <m/>
    <x v="1"/>
    <m/>
    <m/>
    <m/>
    <m/>
    <n v="0"/>
  </r>
  <r>
    <s v="Vicepresidencia de Desarrollo"/>
    <x v="5"/>
    <x v="17"/>
    <x v="1"/>
    <n v="2339"/>
    <n v="2339"/>
    <n v="49"/>
    <n v="49"/>
    <m/>
    <m/>
    <m/>
    <m/>
    <m/>
    <m/>
    <x v="1"/>
    <m/>
    <m/>
    <m/>
    <m/>
    <n v="0"/>
  </r>
  <r>
    <s v="Vicepresidencia de Desarrollo"/>
    <x v="8"/>
    <x v="17"/>
    <x v="1"/>
    <n v="93303"/>
    <n v="93303"/>
    <n v="456"/>
    <n v="456"/>
    <m/>
    <m/>
    <m/>
    <m/>
    <n v="2"/>
    <m/>
    <x v="1"/>
    <m/>
    <m/>
    <m/>
    <m/>
    <n v="0"/>
  </r>
  <r>
    <s v="Vicepresidencia de Desarrollo"/>
    <x v="11"/>
    <x v="17"/>
    <x v="1"/>
    <n v="0"/>
    <n v="0"/>
    <n v="0"/>
    <n v="0"/>
    <m/>
    <m/>
    <m/>
    <m/>
    <m/>
    <m/>
    <x v="1"/>
    <m/>
    <m/>
    <m/>
    <m/>
    <n v="0"/>
  </r>
  <r>
    <s v="Vicepresidencia de Desarrollo"/>
    <x v="14"/>
    <x v="17"/>
    <x v="1"/>
    <n v="78774"/>
    <n v="27943"/>
    <n v="364"/>
    <n v="126"/>
    <m/>
    <m/>
    <m/>
    <m/>
    <m/>
    <m/>
    <x v="1"/>
    <m/>
    <m/>
    <m/>
    <m/>
    <n v="0"/>
  </r>
  <r>
    <s v="Vicepresidencia de Desarrollo"/>
    <x v="19"/>
    <x v="17"/>
    <x v="1"/>
    <n v="1636"/>
    <n v="1636"/>
    <n v="16"/>
    <n v="16"/>
    <m/>
    <m/>
    <m/>
    <m/>
    <m/>
    <m/>
    <x v="1"/>
    <m/>
    <m/>
    <m/>
    <m/>
    <n v="0"/>
  </r>
  <r>
    <s v="Vicepresidencia de Desarrollo"/>
    <x v="27"/>
    <x v="17"/>
    <x v="1"/>
    <n v="0"/>
    <n v="0"/>
    <n v="0"/>
    <n v="0"/>
    <m/>
    <m/>
    <m/>
    <m/>
    <m/>
    <m/>
    <x v="1"/>
    <m/>
    <m/>
    <m/>
    <m/>
    <n v="0"/>
  </r>
  <r>
    <s v="Vicepresidencia de Desarrollo"/>
    <x v="29"/>
    <x v="17"/>
    <x v="1"/>
    <n v="0"/>
    <n v="0"/>
    <n v="0"/>
    <n v="0"/>
    <m/>
    <m/>
    <m/>
    <m/>
    <m/>
    <m/>
    <x v="1"/>
    <m/>
    <m/>
    <m/>
    <m/>
    <n v="0"/>
  </r>
  <r>
    <s v="Vicepresidencia de Desarrollo"/>
    <x v="38"/>
    <x v="17"/>
    <x v="1"/>
    <n v="0"/>
    <n v="0"/>
    <n v="0"/>
    <n v="0"/>
    <m/>
    <m/>
    <m/>
    <m/>
    <m/>
    <m/>
    <x v="1"/>
    <m/>
    <m/>
    <m/>
    <m/>
    <n v="0"/>
  </r>
  <r>
    <s v="Vicepresidencia de Desarrollo"/>
    <x v="52"/>
    <x v="17"/>
    <x v="1"/>
    <n v="0"/>
    <n v="0"/>
    <n v="0"/>
    <n v="0"/>
    <m/>
    <m/>
    <m/>
    <m/>
    <m/>
    <m/>
    <x v="1"/>
    <m/>
    <m/>
    <m/>
    <m/>
    <n v="0"/>
  </r>
  <r>
    <s v="Vicepresidencia de Excelencia Operacional"/>
    <x v="39"/>
    <x v="17"/>
    <x v="1"/>
    <n v="0"/>
    <n v="0"/>
    <n v="0"/>
    <n v="0"/>
    <m/>
    <m/>
    <m/>
    <m/>
    <m/>
    <m/>
    <x v="1"/>
    <m/>
    <m/>
    <m/>
    <m/>
    <n v="0"/>
  </r>
  <r>
    <s v="Vicepresidencia de Excelencia Operacional"/>
    <x v="46"/>
    <x v="17"/>
    <x v="1"/>
    <n v="0"/>
    <n v="0"/>
    <n v="0"/>
    <n v="0"/>
    <m/>
    <m/>
    <m/>
    <m/>
    <m/>
    <m/>
    <x v="1"/>
    <m/>
    <m/>
    <m/>
    <m/>
    <n v="0"/>
  </r>
  <r>
    <s v="Vicepresidencia de Excelencia Operacional"/>
    <x v="47"/>
    <x v="17"/>
    <x v="1"/>
    <n v="0"/>
    <n v="0"/>
    <n v="0"/>
    <n v="0"/>
    <m/>
    <m/>
    <m/>
    <m/>
    <m/>
    <m/>
    <x v="1"/>
    <m/>
    <m/>
    <m/>
    <m/>
    <n v="0"/>
  </r>
  <r>
    <s v="Vicepresidencia de Excelencia Operacional"/>
    <x v="45"/>
    <x v="17"/>
    <x v="1"/>
    <n v="0"/>
    <n v="0"/>
    <n v="0"/>
    <n v="0"/>
    <m/>
    <m/>
    <m/>
    <m/>
    <m/>
    <m/>
    <x v="1"/>
    <m/>
    <m/>
    <m/>
    <m/>
    <n v="0"/>
  </r>
  <r>
    <s v="Global Business Services &amp; Technology"/>
    <x v="33"/>
    <x v="17"/>
    <x v="1"/>
    <n v="1740"/>
    <n v="1740"/>
    <n v="18"/>
    <n v="18"/>
    <m/>
    <m/>
    <m/>
    <m/>
    <m/>
    <m/>
    <x v="1"/>
    <m/>
    <m/>
    <m/>
    <m/>
    <n v="0"/>
  </r>
  <r>
    <s v="Global Business Services &amp; Technology"/>
    <x v="30"/>
    <x v="17"/>
    <x v="1"/>
    <n v="0"/>
    <n v="0"/>
    <n v="0"/>
    <n v="0"/>
    <m/>
    <m/>
    <m/>
    <m/>
    <m/>
    <m/>
    <x v="1"/>
    <m/>
    <m/>
    <m/>
    <m/>
    <n v="0"/>
  </r>
  <r>
    <s v="Group Explorations Management"/>
    <x v="31"/>
    <x v="17"/>
    <x v="1"/>
    <n v="0"/>
    <n v="0"/>
    <n v="0"/>
    <n v="0"/>
    <m/>
    <m/>
    <m/>
    <m/>
    <m/>
    <m/>
    <x v="1"/>
    <m/>
    <m/>
    <m/>
    <m/>
    <n v="0"/>
  </r>
  <r>
    <s v="Gerencia de Logística y Servicios de Sitio"/>
    <x v="15"/>
    <x v="17"/>
    <x v="1"/>
    <n v="142651.5"/>
    <n v="104398"/>
    <n v="721"/>
    <n v="489"/>
    <m/>
    <m/>
    <m/>
    <m/>
    <m/>
    <n v="1"/>
    <x v="1"/>
    <m/>
    <m/>
    <m/>
    <m/>
    <n v="0"/>
  </r>
  <r>
    <s v="Vicepresidencia de Relaciones Comunitarias"/>
    <x v="43"/>
    <x v="17"/>
    <x v="1"/>
    <n v="0"/>
    <n v="0"/>
    <n v="0"/>
    <n v="0"/>
    <m/>
    <m/>
    <m/>
    <m/>
    <m/>
    <m/>
    <x v="1"/>
    <m/>
    <m/>
    <m/>
    <m/>
    <n v="0"/>
  </r>
  <r>
    <s v="Vicepresidencia de Relaciones Comunitarias"/>
    <x v="50"/>
    <x v="17"/>
    <x v="1"/>
    <n v="0"/>
    <n v="0"/>
    <n v="0"/>
    <n v="0"/>
    <m/>
    <m/>
    <m/>
    <m/>
    <m/>
    <m/>
    <x v="1"/>
    <m/>
    <m/>
    <m/>
    <m/>
    <n v="0"/>
  </r>
  <r>
    <s v="Vicepresidencia de Relaciones Comunitarias"/>
    <x v="51"/>
    <x v="17"/>
    <x v="1"/>
    <n v="0"/>
    <n v="0"/>
    <n v="0"/>
    <n v="0"/>
    <m/>
    <m/>
    <m/>
    <m/>
    <m/>
    <m/>
    <x v="1"/>
    <m/>
    <m/>
    <m/>
    <m/>
    <n v="0"/>
  </r>
  <r>
    <s v="Vicepresidencia de Relaciones Comunitarias"/>
    <x v="54"/>
    <x v="17"/>
    <x v="1"/>
    <n v="0"/>
    <n v="0"/>
    <n v="0"/>
    <n v="0"/>
    <m/>
    <m/>
    <m/>
    <m/>
    <m/>
    <m/>
    <x v="1"/>
    <m/>
    <m/>
    <m/>
    <m/>
    <n v="0"/>
  </r>
  <r>
    <s v="Gerencia de Protección Interna"/>
    <x v="23"/>
    <x v="17"/>
    <x v="1"/>
    <n v="2360"/>
    <n v="2360"/>
    <n v="35"/>
    <n v="35"/>
    <m/>
    <m/>
    <m/>
    <m/>
    <m/>
    <m/>
    <x v="1"/>
    <m/>
    <m/>
    <m/>
    <m/>
    <n v="0"/>
  </r>
  <r>
    <s v="Gerencia General Operaciones Las Bambas"/>
    <x v="55"/>
    <x v="17"/>
    <x v="1"/>
    <n v="0"/>
    <n v="0"/>
    <n v="0"/>
    <n v="0"/>
    <m/>
    <m/>
    <m/>
    <m/>
    <m/>
    <m/>
    <x v="1"/>
    <m/>
    <m/>
    <m/>
    <m/>
    <n v="0"/>
  </r>
  <r>
    <s v="Presidencia las Bambas"/>
    <x v="32"/>
    <x v="18"/>
    <x v="0"/>
    <n v="597"/>
    <n v="597"/>
    <n v="3"/>
    <n v="3"/>
    <m/>
    <m/>
    <m/>
    <m/>
    <m/>
    <m/>
    <x v="1"/>
    <m/>
    <m/>
    <m/>
    <m/>
    <n v="0"/>
  </r>
  <r>
    <s v="Vicepresidencia Comercial"/>
    <x v="12"/>
    <x v="18"/>
    <x v="0"/>
    <n v="1521"/>
    <n v="1521"/>
    <n v="8"/>
    <n v="8"/>
    <m/>
    <m/>
    <m/>
    <m/>
    <m/>
    <m/>
    <x v="1"/>
    <m/>
    <m/>
    <m/>
    <m/>
    <n v="0"/>
  </r>
  <r>
    <s v="Vicepresidencia Comercial"/>
    <x v="13"/>
    <x v="18"/>
    <x v="0"/>
    <n v="621"/>
    <n v="621"/>
    <n v="5"/>
    <n v="5"/>
    <m/>
    <m/>
    <m/>
    <m/>
    <m/>
    <m/>
    <x v="1"/>
    <m/>
    <m/>
    <m/>
    <m/>
    <n v="0"/>
  </r>
  <r>
    <s v="Vicepresidencia Comercial"/>
    <x v="34"/>
    <x v="18"/>
    <x v="0"/>
    <n v="549"/>
    <n v="549"/>
    <n v="3"/>
    <n v="3"/>
    <m/>
    <m/>
    <m/>
    <m/>
    <m/>
    <m/>
    <x v="1"/>
    <m/>
    <m/>
    <m/>
    <m/>
    <n v="0"/>
  </r>
  <r>
    <s v="Vicepresidencia Comercial"/>
    <x v="49"/>
    <x v="18"/>
    <x v="0"/>
    <n v="1126.5"/>
    <n v="1126.5"/>
    <n v="6"/>
    <n v="6"/>
    <m/>
    <m/>
    <m/>
    <m/>
    <m/>
    <m/>
    <x v="1"/>
    <m/>
    <m/>
    <m/>
    <m/>
    <n v="0"/>
  </r>
  <r>
    <s v="Vicepresidencia de Abastecimiento"/>
    <x v="7"/>
    <x v="18"/>
    <x v="0"/>
    <n v="2844"/>
    <n v="2844"/>
    <n v="15"/>
    <n v="15"/>
    <m/>
    <m/>
    <m/>
    <m/>
    <m/>
    <m/>
    <x v="1"/>
    <m/>
    <m/>
    <m/>
    <m/>
    <n v="0"/>
  </r>
  <r>
    <s v="Vicepresidencia de Abastecimiento"/>
    <x v="22"/>
    <x v="18"/>
    <x v="0"/>
    <n v="364.5"/>
    <n v="364.5"/>
    <n v="2"/>
    <n v="2"/>
    <m/>
    <m/>
    <m/>
    <m/>
    <m/>
    <m/>
    <x v="1"/>
    <m/>
    <m/>
    <m/>
    <m/>
    <n v="0"/>
  </r>
  <r>
    <s v="Vicepresidencia de Abastecimiento"/>
    <x v="35"/>
    <x v="18"/>
    <x v="0"/>
    <n v="756"/>
    <n v="756"/>
    <n v="4"/>
    <n v="4"/>
    <m/>
    <m/>
    <m/>
    <m/>
    <m/>
    <m/>
    <x v="1"/>
    <m/>
    <m/>
    <m/>
    <m/>
    <n v="0"/>
  </r>
  <r>
    <s v="Vicepresidencia de Abastecimiento"/>
    <x v="20"/>
    <x v="18"/>
    <x v="0"/>
    <n v="4468.5"/>
    <n v="4468.5"/>
    <n v="24"/>
    <n v="24"/>
    <m/>
    <m/>
    <m/>
    <m/>
    <m/>
    <m/>
    <x v="1"/>
    <m/>
    <m/>
    <m/>
    <m/>
    <n v="0"/>
  </r>
  <r>
    <s v="Vicepresidencia de Asuntos Corporativos"/>
    <x v="3"/>
    <x v="18"/>
    <x v="0"/>
    <n v="414"/>
    <n v="414"/>
    <n v="2"/>
    <n v="2"/>
    <m/>
    <m/>
    <m/>
    <m/>
    <m/>
    <m/>
    <x v="1"/>
    <m/>
    <m/>
    <m/>
    <m/>
    <n v="0"/>
  </r>
  <r>
    <s v="Vicepresidencia de Asuntos Corporativos"/>
    <x v="4"/>
    <x v="18"/>
    <x v="0"/>
    <n v="1234.5"/>
    <n v="1234.5"/>
    <n v="6"/>
    <n v="6"/>
    <m/>
    <m/>
    <m/>
    <m/>
    <m/>
    <m/>
    <x v="1"/>
    <m/>
    <m/>
    <m/>
    <m/>
    <n v="0"/>
  </r>
  <r>
    <s v="Vicepresidencia de Asuntos Corporativos"/>
    <x v="6"/>
    <x v="18"/>
    <x v="0"/>
    <n v="2895"/>
    <n v="2895"/>
    <n v="14"/>
    <n v="14"/>
    <m/>
    <m/>
    <m/>
    <m/>
    <m/>
    <m/>
    <x v="1"/>
    <m/>
    <m/>
    <m/>
    <m/>
    <n v="0"/>
  </r>
  <r>
    <s v="Vicepresidencia de Asuntos Corporativos"/>
    <x v="36"/>
    <x v="18"/>
    <x v="0"/>
    <n v="738"/>
    <n v="738"/>
    <n v="4"/>
    <n v="4"/>
    <m/>
    <m/>
    <m/>
    <m/>
    <m/>
    <m/>
    <x v="1"/>
    <m/>
    <m/>
    <m/>
    <m/>
    <n v="0"/>
  </r>
  <r>
    <s v="Vicepresidencia de Operaciones"/>
    <x v="21"/>
    <x v="18"/>
    <x v="0"/>
    <n v="39934.26315789474"/>
    <n v="39934.26315789474"/>
    <n v="232"/>
    <n v="232"/>
    <m/>
    <m/>
    <m/>
    <m/>
    <m/>
    <m/>
    <x v="1"/>
    <m/>
    <m/>
    <m/>
    <m/>
    <n v="0"/>
  </r>
  <r>
    <s v="Vicepresidencia de Operaciones"/>
    <x v="28"/>
    <x v="18"/>
    <x v="0"/>
    <n v="15763.5"/>
    <n v="15763.5"/>
    <n v="88"/>
    <n v="88"/>
    <m/>
    <m/>
    <m/>
    <m/>
    <m/>
    <m/>
    <x v="1"/>
    <m/>
    <m/>
    <m/>
    <m/>
    <n v="0"/>
  </r>
  <r>
    <s v="Vicepresidencia de Operaciones"/>
    <x v="40"/>
    <x v="18"/>
    <x v="0"/>
    <n v="462"/>
    <n v="462"/>
    <n v="2"/>
    <n v="2"/>
    <m/>
    <m/>
    <m/>
    <m/>
    <m/>
    <m/>
    <x v="1"/>
    <m/>
    <m/>
    <m/>
    <m/>
    <n v="0"/>
  </r>
  <r>
    <s v="Vicepresidencia de Operaciones"/>
    <x v="16"/>
    <x v="18"/>
    <x v="0"/>
    <n v="51902.75"/>
    <n v="51902.75"/>
    <n v="305"/>
    <n v="305"/>
    <m/>
    <m/>
    <m/>
    <n v="1"/>
    <m/>
    <m/>
    <x v="1"/>
    <m/>
    <m/>
    <m/>
    <m/>
    <n v="1"/>
  </r>
  <r>
    <s v="Vicepresidencia de Operaciones"/>
    <x v="18"/>
    <x v="18"/>
    <x v="0"/>
    <n v="135850.72222222222"/>
    <n v="135850.72222222222"/>
    <n v="788"/>
    <n v="788"/>
    <m/>
    <m/>
    <m/>
    <m/>
    <m/>
    <n v="1"/>
    <x v="1"/>
    <m/>
    <m/>
    <m/>
    <m/>
    <n v="0"/>
  </r>
  <r>
    <s v="Vicepresidencia de Proyectos"/>
    <x v="11"/>
    <x v="18"/>
    <x v="0"/>
    <n v="420"/>
    <n v="420"/>
    <n v="2"/>
    <n v="2"/>
    <m/>
    <m/>
    <m/>
    <m/>
    <m/>
    <m/>
    <x v="1"/>
    <m/>
    <m/>
    <m/>
    <m/>
    <n v="0"/>
  </r>
  <r>
    <s v="Vicepresidencia de Proyectos"/>
    <x v="41"/>
    <x v="18"/>
    <x v="0"/>
    <n v="5355"/>
    <n v="5355"/>
    <n v="27"/>
    <n v="27"/>
    <m/>
    <m/>
    <m/>
    <m/>
    <m/>
    <n v="1"/>
    <x v="1"/>
    <m/>
    <m/>
    <m/>
    <m/>
    <n v="0"/>
  </r>
  <r>
    <s v="Vicepresidencia de Proyectos"/>
    <x v="53"/>
    <x v="18"/>
    <x v="0"/>
    <n v="970.5"/>
    <n v="970.5"/>
    <n v="5"/>
    <n v="5"/>
    <m/>
    <m/>
    <m/>
    <m/>
    <m/>
    <m/>
    <x v="1"/>
    <m/>
    <m/>
    <m/>
    <m/>
    <n v="0"/>
  </r>
  <r>
    <s v="Vicepresidencia de Recursos Humanos"/>
    <x v="24"/>
    <x v="18"/>
    <x v="0"/>
    <n v="2773.5"/>
    <n v="2773.5"/>
    <n v="14"/>
    <n v="14"/>
    <m/>
    <m/>
    <m/>
    <m/>
    <m/>
    <m/>
    <x v="1"/>
    <m/>
    <m/>
    <m/>
    <m/>
    <n v="0"/>
  </r>
  <r>
    <s v="Vicepresidencia de Recursos Humanos"/>
    <x v="42"/>
    <x v="18"/>
    <x v="0"/>
    <n v="612"/>
    <n v="612"/>
    <n v="3"/>
    <n v="3"/>
    <m/>
    <m/>
    <m/>
    <m/>
    <m/>
    <m/>
    <x v="1"/>
    <m/>
    <m/>
    <m/>
    <m/>
    <n v="0"/>
  </r>
  <r>
    <s v="Vicepresidencia de Recursos Humanos"/>
    <x v="10"/>
    <x v="18"/>
    <x v="0"/>
    <n v="2499"/>
    <n v="2499"/>
    <n v="12"/>
    <n v="12"/>
    <m/>
    <m/>
    <m/>
    <m/>
    <m/>
    <m/>
    <x v="1"/>
    <m/>
    <m/>
    <m/>
    <m/>
    <n v="0"/>
  </r>
  <r>
    <s v="Vicepresidencia de SHE"/>
    <x v="17"/>
    <x v="18"/>
    <x v="0"/>
    <n v="2719.5"/>
    <n v="2719.5"/>
    <n v="14"/>
    <n v="14"/>
    <m/>
    <m/>
    <m/>
    <m/>
    <m/>
    <m/>
    <x v="1"/>
    <m/>
    <m/>
    <m/>
    <m/>
    <n v="0"/>
  </r>
  <r>
    <s v="Vicepresidencia de SHE"/>
    <x v="26"/>
    <x v="18"/>
    <x v="0"/>
    <n v="5733"/>
    <n v="5733"/>
    <n v="31"/>
    <n v="31"/>
    <m/>
    <m/>
    <m/>
    <m/>
    <m/>
    <m/>
    <x v="1"/>
    <m/>
    <m/>
    <m/>
    <m/>
    <n v="0"/>
  </r>
  <r>
    <s v="Vicepresidencia de SHE"/>
    <x v="44"/>
    <x v="18"/>
    <x v="0"/>
    <n v="324"/>
    <n v="324"/>
    <n v="2"/>
    <n v="2"/>
    <m/>
    <m/>
    <m/>
    <m/>
    <m/>
    <m/>
    <x v="1"/>
    <m/>
    <m/>
    <m/>
    <m/>
    <n v="0"/>
  </r>
  <r>
    <s v="Vicepresidencia de Asuntos Legales"/>
    <x v="1"/>
    <x v="18"/>
    <x v="0"/>
    <n v="1606.5"/>
    <n v="1606.5"/>
    <n v="8"/>
    <n v="8"/>
    <m/>
    <m/>
    <m/>
    <m/>
    <m/>
    <m/>
    <x v="1"/>
    <m/>
    <m/>
    <m/>
    <m/>
    <n v="0"/>
  </r>
  <r>
    <s v="Vicepresidencia de Asuntos Legales"/>
    <x v="2"/>
    <x v="18"/>
    <x v="0"/>
    <n v="1216.5"/>
    <n v="1216.5"/>
    <n v="6"/>
    <n v="6"/>
    <m/>
    <m/>
    <m/>
    <m/>
    <m/>
    <m/>
    <x v="1"/>
    <m/>
    <m/>
    <m/>
    <m/>
    <n v="0"/>
  </r>
  <r>
    <s v="Vicepresidencia de Asuntos Legales"/>
    <x v="37"/>
    <x v="18"/>
    <x v="0"/>
    <n v="891"/>
    <n v="891"/>
    <n v="5"/>
    <n v="5"/>
    <m/>
    <m/>
    <m/>
    <m/>
    <m/>
    <m/>
    <x v="1"/>
    <m/>
    <m/>
    <m/>
    <m/>
    <n v="0"/>
  </r>
  <r>
    <s v="Vicepresidencia de Desarrollo"/>
    <x v="5"/>
    <x v="18"/>
    <x v="0"/>
    <n v="1762.5"/>
    <n v="1762.5"/>
    <n v="9"/>
    <n v="9"/>
    <m/>
    <m/>
    <m/>
    <m/>
    <m/>
    <m/>
    <x v="1"/>
    <m/>
    <m/>
    <m/>
    <m/>
    <n v="0"/>
  </r>
  <r>
    <s v="Vicepresidencia de Desarrollo"/>
    <x v="8"/>
    <x v="18"/>
    <x v="0"/>
    <n v="5786.75"/>
    <n v="5786.75"/>
    <n v="31"/>
    <n v="31"/>
    <m/>
    <m/>
    <m/>
    <m/>
    <m/>
    <m/>
    <x v="1"/>
    <m/>
    <m/>
    <m/>
    <m/>
    <n v="0"/>
  </r>
  <r>
    <s v="Vicepresidencia de Desarrollo"/>
    <x v="11"/>
    <x v="18"/>
    <x v="0"/>
    <n v="1674"/>
    <n v="1674"/>
    <n v="9"/>
    <n v="9"/>
    <m/>
    <m/>
    <m/>
    <m/>
    <m/>
    <m/>
    <x v="1"/>
    <m/>
    <m/>
    <m/>
    <m/>
    <n v="0"/>
  </r>
  <r>
    <s v="Vicepresidencia de Desarrollo"/>
    <x v="14"/>
    <x v="18"/>
    <x v="0"/>
    <n v="210"/>
    <n v="210"/>
    <n v="1"/>
    <n v="1"/>
    <m/>
    <m/>
    <m/>
    <m/>
    <m/>
    <m/>
    <x v="1"/>
    <m/>
    <m/>
    <m/>
    <m/>
    <n v="0"/>
  </r>
  <r>
    <s v="Vicepresidencia de Desarrollo"/>
    <x v="19"/>
    <x v="18"/>
    <x v="0"/>
    <n v="1375.5"/>
    <n v="1375.5"/>
    <n v="7"/>
    <n v="7"/>
    <m/>
    <m/>
    <m/>
    <m/>
    <m/>
    <m/>
    <x v="1"/>
    <m/>
    <m/>
    <m/>
    <m/>
    <n v="0"/>
  </r>
  <r>
    <s v="Vicepresidencia de Desarrollo"/>
    <x v="27"/>
    <x v="18"/>
    <x v="0"/>
    <n v="5484"/>
    <n v="5484"/>
    <n v="27"/>
    <n v="27"/>
    <m/>
    <m/>
    <m/>
    <m/>
    <m/>
    <m/>
    <x v="1"/>
    <m/>
    <m/>
    <m/>
    <m/>
    <n v="0"/>
  </r>
  <r>
    <s v="Vicepresidencia de Desarrollo"/>
    <x v="29"/>
    <x v="18"/>
    <x v="0"/>
    <n v="3348"/>
    <n v="3348"/>
    <n v="17"/>
    <n v="17"/>
    <m/>
    <m/>
    <m/>
    <m/>
    <m/>
    <m/>
    <x v="1"/>
    <m/>
    <m/>
    <m/>
    <m/>
    <n v="0"/>
  </r>
  <r>
    <s v="Vicepresidencia de Desarrollo"/>
    <x v="38"/>
    <x v="18"/>
    <x v="0"/>
    <n v="567"/>
    <n v="567"/>
    <n v="3"/>
    <n v="3"/>
    <m/>
    <m/>
    <m/>
    <m/>
    <m/>
    <m/>
    <x v="1"/>
    <m/>
    <m/>
    <m/>
    <m/>
    <n v="0"/>
  </r>
  <r>
    <s v="Vicepresidencia de Desarrollo"/>
    <x v="52"/>
    <x v="18"/>
    <x v="0"/>
    <n v="207"/>
    <n v="207"/>
    <n v="1"/>
    <n v="1"/>
    <m/>
    <m/>
    <m/>
    <m/>
    <m/>
    <m/>
    <x v="1"/>
    <m/>
    <m/>
    <m/>
    <m/>
    <n v="0"/>
  </r>
  <r>
    <s v="Vicepresidencia de Excelencia Operacional"/>
    <x v="39"/>
    <x v="18"/>
    <x v="0"/>
    <n v="178.43478260869566"/>
    <n v="178.43478260869566"/>
    <n v="1"/>
    <n v="1"/>
    <m/>
    <m/>
    <m/>
    <m/>
    <m/>
    <m/>
    <x v="1"/>
    <m/>
    <m/>
    <m/>
    <m/>
    <n v="0"/>
  </r>
  <r>
    <s v="Vicepresidencia de Excelencia Operacional"/>
    <x v="46"/>
    <x v="18"/>
    <x v="0"/>
    <n v="2385.5"/>
    <n v="2385.5"/>
    <n v="11"/>
    <n v="11"/>
    <m/>
    <m/>
    <m/>
    <m/>
    <m/>
    <m/>
    <x v="1"/>
    <m/>
    <m/>
    <m/>
    <m/>
    <n v="0"/>
  </r>
  <r>
    <s v="Vicepresidencia de Excelencia Operacional"/>
    <x v="47"/>
    <x v="18"/>
    <x v="0"/>
    <n v="414"/>
    <n v="414"/>
    <n v="2"/>
    <n v="2"/>
    <m/>
    <m/>
    <m/>
    <m/>
    <m/>
    <m/>
    <x v="1"/>
    <m/>
    <m/>
    <m/>
    <m/>
    <n v="0"/>
  </r>
  <r>
    <s v="Vicepresidencia de Excelencia Operacional"/>
    <x v="45"/>
    <x v="18"/>
    <x v="0"/>
    <n v="928.5"/>
    <n v="928.5"/>
    <n v="5"/>
    <n v="5"/>
    <m/>
    <m/>
    <m/>
    <m/>
    <m/>
    <m/>
    <x v="1"/>
    <m/>
    <m/>
    <m/>
    <m/>
    <n v="0"/>
  </r>
  <r>
    <s v="Global Business Services &amp; Technology"/>
    <x v="33"/>
    <x v="18"/>
    <x v="0"/>
    <n v="3919.5"/>
    <n v="3919.5"/>
    <n v="21"/>
    <n v="21"/>
    <m/>
    <m/>
    <m/>
    <m/>
    <m/>
    <m/>
    <x v="1"/>
    <m/>
    <m/>
    <m/>
    <m/>
    <n v="0"/>
  </r>
  <r>
    <s v="Global Business Services &amp; Technology"/>
    <x v="30"/>
    <x v="18"/>
    <x v="0"/>
    <n v="4284"/>
    <n v="4284"/>
    <n v="23"/>
    <n v="23"/>
    <m/>
    <m/>
    <m/>
    <m/>
    <m/>
    <m/>
    <x v="1"/>
    <m/>
    <m/>
    <m/>
    <m/>
    <n v="0"/>
  </r>
  <r>
    <s v="Group Explorations Management"/>
    <x v="31"/>
    <x v="18"/>
    <x v="0"/>
    <n v="774"/>
    <n v="774"/>
    <n v="4"/>
    <n v="4"/>
    <m/>
    <m/>
    <m/>
    <m/>
    <m/>
    <m/>
    <x v="1"/>
    <m/>
    <m/>
    <m/>
    <m/>
    <n v="0"/>
  </r>
  <r>
    <s v="Gerencia de Logística y Servicios de Sitio"/>
    <x v="15"/>
    <x v="18"/>
    <x v="0"/>
    <n v="12763.75"/>
    <n v="12763.75"/>
    <n v="68"/>
    <n v="68"/>
    <m/>
    <m/>
    <m/>
    <m/>
    <m/>
    <m/>
    <x v="1"/>
    <m/>
    <m/>
    <m/>
    <m/>
    <n v="0"/>
  </r>
  <r>
    <s v="Vicepresidencia de Relaciones Comunitarias"/>
    <x v="43"/>
    <x v="18"/>
    <x v="0"/>
    <n v="2257.5"/>
    <n v="2257.5"/>
    <n v="11"/>
    <n v="11"/>
    <m/>
    <m/>
    <m/>
    <m/>
    <m/>
    <m/>
    <x v="1"/>
    <m/>
    <m/>
    <m/>
    <m/>
    <n v="0"/>
  </r>
  <r>
    <s v="Vicepresidencia de Relaciones Comunitarias"/>
    <x v="50"/>
    <x v="18"/>
    <x v="0"/>
    <n v="11602.5"/>
    <n v="11602.5"/>
    <n v="60"/>
    <n v="60"/>
    <m/>
    <m/>
    <m/>
    <m/>
    <m/>
    <m/>
    <x v="1"/>
    <m/>
    <m/>
    <m/>
    <m/>
    <n v="0"/>
  </r>
  <r>
    <s v="Vicepresidencia de Relaciones Comunitarias"/>
    <x v="51"/>
    <x v="18"/>
    <x v="0"/>
    <n v="6057.521739130435"/>
    <n v="6057.521739130435"/>
    <n v="29"/>
    <n v="29"/>
    <m/>
    <m/>
    <m/>
    <m/>
    <m/>
    <m/>
    <x v="1"/>
    <m/>
    <m/>
    <m/>
    <m/>
    <n v="0"/>
  </r>
  <r>
    <s v="Vicepresidencia de Relaciones Comunitarias"/>
    <x v="54"/>
    <x v="18"/>
    <x v="0"/>
    <n v="399"/>
    <n v="399"/>
    <n v="2"/>
    <n v="2"/>
    <m/>
    <m/>
    <m/>
    <m/>
    <m/>
    <m/>
    <x v="1"/>
    <m/>
    <m/>
    <m/>
    <m/>
    <n v="0"/>
  </r>
  <r>
    <s v="Gerencia de Protección Interna"/>
    <x v="23"/>
    <x v="18"/>
    <x v="0"/>
    <n v="1228.5"/>
    <n v="1228.5"/>
    <n v="7"/>
    <n v="7"/>
    <m/>
    <m/>
    <m/>
    <m/>
    <m/>
    <m/>
    <x v="1"/>
    <m/>
    <m/>
    <m/>
    <m/>
    <n v="0"/>
  </r>
  <r>
    <s v="Gerencia General Operaciones Las Bambas"/>
    <x v="55"/>
    <x v="18"/>
    <x v="0"/>
    <n v="645"/>
    <n v="645"/>
    <n v="3"/>
    <n v="3"/>
    <m/>
    <m/>
    <m/>
    <m/>
    <m/>
    <m/>
    <x v="1"/>
    <m/>
    <m/>
    <m/>
    <m/>
    <n v="0"/>
  </r>
  <r>
    <s v="Presidencia las Bambas"/>
    <x v="32"/>
    <x v="18"/>
    <x v="1"/>
    <n v="0"/>
    <n v="0"/>
    <m/>
    <m/>
    <m/>
    <m/>
    <m/>
    <m/>
    <m/>
    <m/>
    <x v="1"/>
    <m/>
    <m/>
    <m/>
    <m/>
    <n v="0"/>
  </r>
  <r>
    <s v="Vicepresidencia Comercial"/>
    <x v="12"/>
    <x v="18"/>
    <x v="1"/>
    <n v="0"/>
    <n v="0"/>
    <m/>
    <m/>
    <m/>
    <m/>
    <m/>
    <m/>
    <m/>
    <m/>
    <x v="1"/>
    <m/>
    <m/>
    <m/>
    <m/>
    <n v="0"/>
  </r>
  <r>
    <s v="Vicepresidencia Comercial"/>
    <x v="13"/>
    <x v="18"/>
    <x v="1"/>
    <n v="0"/>
    <n v="0"/>
    <m/>
    <m/>
    <m/>
    <m/>
    <m/>
    <m/>
    <m/>
    <m/>
    <x v="1"/>
    <m/>
    <m/>
    <m/>
    <m/>
    <n v="0"/>
  </r>
  <r>
    <s v="Vicepresidencia Comercial"/>
    <x v="34"/>
    <x v="18"/>
    <x v="1"/>
    <n v="0"/>
    <n v="0"/>
    <m/>
    <m/>
    <m/>
    <m/>
    <m/>
    <m/>
    <m/>
    <m/>
    <x v="1"/>
    <m/>
    <m/>
    <m/>
    <m/>
    <n v="0"/>
  </r>
  <r>
    <s v="Vicepresidencia Comercial"/>
    <x v="49"/>
    <x v="18"/>
    <x v="1"/>
    <n v="0"/>
    <n v="0"/>
    <m/>
    <m/>
    <m/>
    <m/>
    <m/>
    <m/>
    <m/>
    <m/>
    <x v="1"/>
    <m/>
    <m/>
    <m/>
    <m/>
    <n v="0"/>
  </r>
  <r>
    <s v="Vicepresidencia de Abastecimiento"/>
    <x v="7"/>
    <x v="18"/>
    <x v="1"/>
    <n v="0"/>
    <n v="0"/>
    <m/>
    <m/>
    <m/>
    <m/>
    <m/>
    <m/>
    <m/>
    <m/>
    <x v="1"/>
    <m/>
    <m/>
    <m/>
    <m/>
    <n v="0"/>
  </r>
  <r>
    <s v="Vicepresidencia de Abastecimiento"/>
    <x v="22"/>
    <x v="18"/>
    <x v="1"/>
    <n v="0"/>
    <n v="0"/>
    <m/>
    <m/>
    <m/>
    <m/>
    <m/>
    <m/>
    <m/>
    <m/>
    <x v="1"/>
    <m/>
    <m/>
    <m/>
    <m/>
    <n v="0"/>
  </r>
  <r>
    <s v="Vicepresidencia de Abastecimiento"/>
    <x v="35"/>
    <x v="18"/>
    <x v="1"/>
    <n v="0"/>
    <n v="0"/>
    <m/>
    <m/>
    <m/>
    <m/>
    <m/>
    <m/>
    <m/>
    <m/>
    <x v="1"/>
    <m/>
    <m/>
    <m/>
    <m/>
    <n v="0"/>
  </r>
  <r>
    <s v="Vicepresidencia de Abastecimiento"/>
    <x v="20"/>
    <x v="18"/>
    <x v="1"/>
    <n v="18644"/>
    <n v="17576.400000000001"/>
    <n v="82"/>
    <n v="82"/>
    <m/>
    <m/>
    <m/>
    <m/>
    <m/>
    <n v="1"/>
    <x v="1"/>
    <m/>
    <m/>
    <m/>
    <m/>
    <n v="0"/>
  </r>
  <r>
    <s v="Vicepresidencia de Asuntos Corporativos"/>
    <x v="3"/>
    <x v="18"/>
    <x v="1"/>
    <n v="0"/>
    <n v="0"/>
    <m/>
    <m/>
    <m/>
    <m/>
    <m/>
    <m/>
    <m/>
    <m/>
    <x v="1"/>
    <m/>
    <m/>
    <m/>
    <m/>
    <n v="0"/>
  </r>
  <r>
    <s v="Vicepresidencia de Asuntos Corporativos"/>
    <x v="4"/>
    <x v="18"/>
    <x v="1"/>
    <n v="0"/>
    <n v="0"/>
    <m/>
    <m/>
    <m/>
    <m/>
    <m/>
    <m/>
    <m/>
    <m/>
    <x v="1"/>
    <m/>
    <m/>
    <m/>
    <m/>
    <n v="0"/>
  </r>
  <r>
    <s v="Vicepresidencia de Asuntos Corporativos"/>
    <x v="6"/>
    <x v="18"/>
    <x v="1"/>
    <n v="0"/>
    <n v="0"/>
    <m/>
    <m/>
    <m/>
    <m/>
    <m/>
    <m/>
    <m/>
    <m/>
    <x v="1"/>
    <m/>
    <m/>
    <m/>
    <m/>
    <n v="0"/>
  </r>
  <r>
    <s v="Vicepresidencia de Asuntos Corporativos"/>
    <x v="36"/>
    <x v="18"/>
    <x v="1"/>
    <n v="0"/>
    <n v="0"/>
    <m/>
    <m/>
    <m/>
    <m/>
    <m/>
    <m/>
    <m/>
    <m/>
    <x v="1"/>
    <m/>
    <m/>
    <m/>
    <m/>
    <n v="0"/>
  </r>
  <r>
    <s v="Vicepresidencia de Operaciones"/>
    <x v="21"/>
    <x v="18"/>
    <x v="1"/>
    <n v="46496"/>
    <n v="40842"/>
    <n v="247"/>
    <n v="219"/>
    <m/>
    <m/>
    <m/>
    <m/>
    <m/>
    <n v="1"/>
    <x v="1"/>
    <m/>
    <m/>
    <m/>
    <m/>
    <n v="0"/>
  </r>
  <r>
    <s v="Vicepresidencia de Operaciones"/>
    <x v="28"/>
    <x v="18"/>
    <x v="1"/>
    <n v="10572"/>
    <n v="10572"/>
    <n v="72"/>
    <n v="72"/>
    <m/>
    <m/>
    <m/>
    <m/>
    <m/>
    <n v="1"/>
    <x v="1"/>
    <m/>
    <m/>
    <m/>
    <m/>
    <n v="0"/>
  </r>
  <r>
    <s v="Vicepresidencia de Operaciones"/>
    <x v="40"/>
    <x v="18"/>
    <x v="1"/>
    <n v="0"/>
    <n v="0"/>
    <m/>
    <m/>
    <m/>
    <m/>
    <m/>
    <m/>
    <m/>
    <m/>
    <x v="1"/>
    <m/>
    <m/>
    <m/>
    <m/>
    <n v="0"/>
  </r>
  <r>
    <s v="Vicepresidencia de Operaciones"/>
    <x v="16"/>
    <x v="18"/>
    <x v="1"/>
    <n v="270648"/>
    <n v="270648"/>
    <n v="1605"/>
    <n v="1605"/>
    <m/>
    <n v="1"/>
    <m/>
    <m/>
    <m/>
    <n v="2"/>
    <x v="0"/>
    <m/>
    <m/>
    <m/>
    <m/>
    <n v="1"/>
  </r>
  <r>
    <s v="Vicepresidencia de Operaciones"/>
    <x v="18"/>
    <x v="18"/>
    <x v="1"/>
    <n v="149045"/>
    <n v="120474.20000000001"/>
    <n v="844"/>
    <n v="844"/>
    <m/>
    <m/>
    <m/>
    <m/>
    <m/>
    <m/>
    <x v="1"/>
    <m/>
    <m/>
    <m/>
    <m/>
    <n v="0"/>
  </r>
  <r>
    <s v="Vicepresidencia de Proyectos"/>
    <x v="11"/>
    <x v="18"/>
    <x v="1"/>
    <n v="0"/>
    <n v="0"/>
    <m/>
    <m/>
    <m/>
    <m/>
    <m/>
    <m/>
    <m/>
    <m/>
    <x v="1"/>
    <m/>
    <m/>
    <m/>
    <m/>
    <n v="0"/>
  </r>
  <r>
    <s v="Vicepresidencia de Proyectos"/>
    <x v="41"/>
    <x v="18"/>
    <x v="1"/>
    <n v="194048"/>
    <n v="194048"/>
    <n v="1162"/>
    <n v="1162"/>
    <m/>
    <m/>
    <m/>
    <m/>
    <m/>
    <n v="4"/>
    <x v="1"/>
    <m/>
    <m/>
    <m/>
    <n v="31"/>
    <n v="0"/>
  </r>
  <r>
    <s v="Vicepresidencia de Proyectos"/>
    <x v="53"/>
    <x v="18"/>
    <x v="1"/>
    <n v="0"/>
    <n v="0"/>
    <m/>
    <m/>
    <m/>
    <m/>
    <m/>
    <m/>
    <m/>
    <m/>
    <x v="1"/>
    <m/>
    <m/>
    <m/>
    <m/>
    <n v="0"/>
  </r>
  <r>
    <s v="Vicepresidencia de Recursos Humanos"/>
    <x v="24"/>
    <x v="18"/>
    <x v="1"/>
    <n v="1536"/>
    <n v="1536"/>
    <n v="7"/>
    <n v="7"/>
    <m/>
    <m/>
    <m/>
    <m/>
    <m/>
    <m/>
    <x v="1"/>
    <m/>
    <m/>
    <m/>
    <m/>
    <n v="0"/>
  </r>
  <r>
    <s v="Vicepresidencia de Recursos Humanos"/>
    <x v="42"/>
    <x v="18"/>
    <x v="1"/>
    <n v="0"/>
    <n v="0"/>
    <m/>
    <m/>
    <m/>
    <m/>
    <m/>
    <m/>
    <m/>
    <m/>
    <x v="1"/>
    <m/>
    <m/>
    <m/>
    <m/>
    <n v="0"/>
  </r>
  <r>
    <s v="Vicepresidencia de Recursos Humanos"/>
    <x v="10"/>
    <x v="18"/>
    <x v="1"/>
    <n v="0"/>
    <n v="0"/>
    <m/>
    <m/>
    <m/>
    <m/>
    <m/>
    <m/>
    <m/>
    <m/>
    <x v="1"/>
    <m/>
    <m/>
    <m/>
    <m/>
    <n v="0"/>
  </r>
  <r>
    <s v="Vicepresidencia de SHE"/>
    <x v="17"/>
    <x v="18"/>
    <x v="1"/>
    <n v="17880"/>
    <n v="17880"/>
    <n v="109"/>
    <n v="109"/>
    <m/>
    <m/>
    <m/>
    <m/>
    <m/>
    <m/>
    <x v="1"/>
    <m/>
    <m/>
    <m/>
    <m/>
    <n v="0"/>
  </r>
  <r>
    <s v="Vicepresidencia de SHE"/>
    <x v="26"/>
    <x v="18"/>
    <x v="1"/>
    <n v="10140"/>
    <n v="10140"/>
    <n v="59"/>
    <n v="59"/>
    <m/>
    <m/>
    <m/>
    <m/>
    <m/>
    <m/>
    <x v="1"/>
    <m/>
    <m/>
    <m/>
    <m/>
    <n v="0"/>
  </r>
  <r>
    <s v="Vicepresidencia de SHE"/>
    <x v="44"/>
    <x v="18"/>
    <x v="1"/>
    <n v="0"/>
    <n v="0"/>
    <m/>
    <m/>
    <m/>
    <m/>
    <m/>
    <m/>
    <m/>
    <m/>
    <x v="1"/>
    <m/>
    <m/>
    <m/>
    <m/>
    <n v="0"/>
  </r>
  <r>
    <s v="Vicepresidencia de Asuntos Legales"/>
    <x v="1"/>
    <x v="18"/>
    <x v="1"/>
    <n v="0"/>
    <n v="0"/>
    <m/>
    <m/>
    <m/>
    <m/>
    <m/>
    <m/>
    <m/>
    <m/>
    <x v="1"/>
    <m/>
    <m/>
    <m/>
    <m/>
    <n v="0"/>
  </r>
  <r>
    <s v="Vicepresidencia de Asuntos Legales"/>
    <x v="2"/>
    <x v="18"/>
    <x v="1"/>
    <n v="0"/>
    <n v="0"/>
    <m/>
    <m/>
    <m/>
    <m/>
    <m/>
    <m/>
    <m/>
    <m/>
    <x v="1"/>
    <m/>
    <m/>
    <m/>
    <m/>
    <n v="0"/>
  </r>
  <r>
    <s v="Vicepresidencia de Asuntos Legales"/>
    <x v="37"/>
    <x v="18"/>
    <x v="1"/>
    <n v="0"/>
    <n v="0"/>
    <m/>
    <m/>
    <m/>
    <m/>
    <m/>
    <m/>
    <m/>
    <m/>
    <x v="1"/>
    <m/>
    <m/>
    <m/>
    <m/>
    <n v="0"/>
  </r>
  <r>
    <s v="Vicepresidencia de Desarrollo"/>
    <x v="5"/>
    <x v="18"/>
    <x v="1"/>
    <n v="12540"/>
    <n v="12540"/>
    <n v="52"/>
    <n v="52"/>
    <m/>
    <m/>
    <m/>
    <m/>
    <m/>
    <m/>
    <x v="1"/>
    <m/>
    <m/>
    <m/>
    <m/>
    <n v="0"/>
  </r>
  <r>
    <s v="Vicepresidencia de Desarrollo"/>
    <x v="8"/>
    <x v="18"/>
    <x v="1"/>
    <n v="61112"/>
    <n v="61112"/>
    <n v="274"/>
    <n v="274"/>
    <m/>
    <m/>
    <m/>
    <m/>
    <m/>
    <m/>
    <x v="1"/>
    <m/>
    <m/>
    <m/>
    <m/>
    <n v="0"/>
  </r>
  <r>
    <s v="Vicepresidencia de Desarrollo"/>
    <x v="11"/>
    <x v="18"/>
    <x v="1"/>
    <n v="0"/>
    <n v="0"/>
    <m/>
    <m/>
    <m/>
    <m/>
    <m/>
    <m/>
    <m/>
    <m/>
    <x v="1"/>
    <m/>
    <m/>
    <m/>
    <m/>
    <n v="0"/>
  </r>
  <r>
    <s v="Vicepresidencia de Desarrollo"/>
    <x v="14"/>
    <x v="18"/>
    <x v="1"/>
    <n v="103596"/>
    <n v="22955"/>
    <n v="462"/>
    <n v="97"/>
    <m/>
    <m/>
    <m/>
    <m/>
    <m/>
    <m/>
    <x v="1"/>
    <m/>
    <m/>
    <m/>
    <m/>
    <n v="0"/>
  </r>
  <r>
    <s v="Vicepresidencia de Desarrollo"/>
    <x v="19"/>
    <x v="18"/>
    <x v="1"/>
    <n v="0"/>
    <n v="0"/>
    <m/>
    <m/>
    <m/>
    <m/>
    <m/>
    <m/>
    <m/>
    <m/>
    <x v="1"/>
    <m/>
    <m/>
    <m/>
    <m/>
    <n v="0"/>
  </r>
  <r>
    <s v="Vicepresidencia de Desarrollo"/>
    <x v="27"/>
    <x v="18"/>
    <x v="1"/>
    <n v="0"/>
    <n v="0"/>
    <m/>
    <m/>
    <m/>
    <m/>
    <m/>
    <m/>
    <m/>
    <m/>
    <x v="1"/>
    <m/>
    <m/>
    <m/>
    <m/>
    <n v="0"/>
  </r>
  <r>
    <s v="Vicepresidencia de Desarrollo"/>
    <x v="29"/>
    <x v="18"/>
    <x v="1"/>
    <n v="0"/>
    <n v="0"/>
    <m/>
    <m/>
    <m/>
    <m/>
    <m/>
    <m/>
    <m/>
    <m/>
    <x v="1"/>
    <m/>
    <m/>
    <m/>
    <m/>
    <n v="0"/>
  </r>
  <r>
    <s v="Vicepresidencia de Desarrollo"/>
    <x v="38"/>
    <x v="18"/>
    <x v="1"/>
    <n v="0"/>
    <n v="0"/>
    <m/>
    <m/>
    <m/>
    <m/>
    <m/>
    <m/>
    <m/>
    <m/>
    <x v="1"/>
    <m/>
    <m/>
    <m/>
    <m/>
    <n v="0"/>
  </r>
  <r>
    <s v="Vicepresidencia de Desarrollo"/>
    <x v="52"/>
    <x v="18"/>
    <x v="1"/>
    <n v="0"/>
    <n v="0"/>
    <m/>
    <m/>
    <m/>
    <m/>
    <m/>
    <m/>
    <m/>
    <m/>
    <x v="1"/>
    <m/>
    <m/>
    <m/>
    <m/>
    <n v="0"/>
  </r>
  <r>
    <s v="Vicepresidencia de Excelencia Operacional"/>
    <x v="39"/>
    <x v="18"/>
    <x v="1"/>
    <n v="0"/>
    <n v="0"/>
    <m/>
    <m/>
    <m/>
    <m/>
    <m/>
    <m/>
    <m/>
    <m/>
    <x v="1"/>
    <m/>
    <m/>
    <m/>
    <m/>
    <n v="0"/>
  </r>
  <r>
    <s v="Vicepresidencia de Excelencia Operacional"/>
    <x v="46"/>
    <x v="18"/>
    <x v="1"/>
    <n v="0"/>
    <n v="0"/>
    <m/>
    <m/>
    <m/>
    <m/>
    <m/>
    <m/>
    <m/>
    <m/>
    <x v="1"/>
    <m/>
    <m/>
    <m/>
    <m/>
    <n v="0"/>
  </r>
  <r>
    <s v="Vicepresidencia de Excelencia Operacional"/>
    <x v="47"/>
    <x v="18"/>
    <x v="1"/>
    <n v="0"/>
    <n v="0"/>
    <m/>
    <m/>
    <m/>
    <m/>
    <m/>
    <m/>
    <m/>
    <m/>
    <x v="1"/>
    <m/>
    <m/>
    <m/>
    <m/>
    <n v="0"/>
  </r>
  <r>
    <s v="Vicepresidencia de Excelencia Operacional"/>
    <x v="45"/>
    <x v="18"/>
    <x v="1"/>
    <n v="0"/>
    <n v="0"/>
    <m/>
    <m/>
    <m/>
    <m/>
    <m/>
    <m/>
    <m/>
    <m/>
    <x v="1"/>
    <m/>
    <m/>
    <m/>
    <m/>
    <n v="0"/>
  </r>
  <r>
    <s v="Global Business Services &amp; Technology"/>
    <x v="33"/>
    <x v="18"/>
    <x v="1"/>
    <n v="1556"/>
    <n v="1556"/>
    <n v="6"/>
    <n v="6"/>
    <m/>
    <m/>
    <m/>
    <m/>
    <m/>
    <m/>
    <x v="1"/>
    <m/>
    <m/>
    <m/>
    <m/>
    <n v="0"/>
  </r>
  <r>
    <s v="Global Business Services &amp; Technology"/>
    <x v="30"/>
    <x v="18"/>
    <x v="1"/>
    <n v="0"/>
    <n v="0"/>
    <m/>
    <m/>
    <m/>
    <m/>
    <m/>
    <m/>
    <m/>
    <m/>
    <x v="1"/>
    <m/>
    <m/>
    <m/>
    <m/>
    <n v="0"/>
  </r>
  <r>
    <s v="Group Explorations Management"/>
    <x v="31"/>
    <x v="18"/>
    <x v="1"/>
    <n v="0"/>
    <n v="0"/>
    <m/>
    <m/>
    <m/>
    <m/>
    <m/>
    <m/>
    <m/>
    <m/>
    <x v="1"/>
    <m/>
    <m/>
    <m/>
    <m/>
    <n v="0"/>
  </r>
  <r>
    <s v="Gerencia de Logística y Servicios de Sitio"/>
    <x v="15"/>
    <x v="18"/>
    <x v="1"/>
    <n v="343710"/>
    <n v="152810.1"/>
    <n v="1659"/>
    <n v="1630"/>
    <m/>
    <m/>
    <m/>
    <m/>
    <m/>
    <m/>
    <x v="1"/>
    <m/>
    <m/>
    <m/>
    <m/>
    <n v="0"/>
  </r>
  <r>
    <s v="Vicepresidencia de Relaciones Comunitarias"/>
    <x v="43"/>
    <x v="18"/>
    <x v="1"/>
    <n v="0"/>
    <n v="0"/>
    <m/>
    <m/>
    <m/>
    <m/>
    <m/>
    <m/>
    <m/>
    <m/>
    <x v="1"/>
    <m/>
    <m/>
    <m/>
    <m/>
    <n v="0"/>
  </r>
  <r>
    <s v="Vicepresidencia de Relaciones Comunitarias"/>
    <x v="50"/>
    <x v="18"/>
    <x v="1"/>
    <n v="0"/>
    <n v="0"/>
    <m/>
    <m/>
    <m/>
    <m/>
    <m/>
    <m/>
    <m/>
    <m/>
    <x v="1"/>
    <m/>
    <m/>
    <m/>
    <m/>
    <n v="0"/>
  </r>
  <r>
    <s v="Vicepresidencia de Relaciones Comunitarias"/>
    <x v="51"/>
    <x v="18"/>
    <x v="1"/>
    <n v="0"/>
    <n v="0"/>
    <m/>
    <m/>
    <m/>
    <m/>
    <m/>
    <m/>
    <m/>
    <m/>
    <x v="1"/>
    <m/>
    <m/>
    <m/>
    <m/>
    <n v="0"/>
  </r>
  <r>
    <s v="Vicepresidencia de Relaciones Comunitarias"/>
    <x v="54"/>
    <x v="18"/>
    <x v="1"/>
    <n v="0"/>
    <n v="0"/>
    <m/>
    <m/>
    <m/>
    <m/>
    <m/>
    <m/>
    <m/>
    <m/>
    <x v="1"/>
    <m/>
    <m/>
    <m/>
    <m/>
    <n v="0"/>
  </r>
  <r>
    <s v="Gerencia de Protección Interna"/>
    <x v="23"/>
    <x v="18"/>
    <x v="1"/>
    <n v="24478"/>
    <n v="24478"/>
    <n v="107"/>
    <n v="107"/>
    <m/>
    <m/>
    <m/>
    <m/>
    <m/>
    <n v="1"/>
    <x v="1"/>
    <m/>
    <m/>
    <m/>
    <m/>
    <n v="0"/>
  </r>
  <r>
    <s v="Gerencia General Operaciones Las Bambas"/>
    <x v="55"/>
    <x v="18"/>
    <x v="1"/>
    <n v="0"/>
    <n v="0"/>
    <m/>
    <m/>
    <m/>
    <m/>
    <m/>
    <m/>
    <m/>
    <m/>
    <x v="1"/>
    <m/>
    <m/>
    <m/>
    <m/>
    <n v="0"/>
  </r>
  <r>
    <s v="Presidencia las Bambas"/>
    <x v="32"/>
    <x v="19"/>
    <x v="0"/>
    <n v="613.5"/>
    <n v="613.5"/>
    <n v="3"/>
    <n v="3"/>
    <m/>
    <m/>
    <m/>
    <m/>
    <m/>
    <m/>
    <x v="1"/>
    <m/>
    <m/>
    <m/>
    <m/>
    <n v="0"/>
  </r>
  <r>
    <s v="Vicepresidencia Comercial"/>
    <x v="12"/>
    <x v="19"/>
    <x v="0"/>
    <n v="1476"/>
    <n v="1476"/>
    <n v="8"/>
    <n v="8"/>
    <m/>
    <m/>
    <m/>
    <m/>
    <m/>
    <m/>
    <x v="1"/>
    <m/>
    <m/>
    <m/>
    <m/>
    <n v="0"/>
  </r>
  <r>
    <s v="Vicepresidencia Comercial"/>
    <x v="13"/>
    <x v="19"/>
    <x v="0"/>
    <n v="747"/>
    <n v="747"/>
    <n v="5"/>
    <n v="5"/>
    <m/>
    <m/>
    <m/>
    <m/>
    <m/>
    <m/>
    <x v="1"/>
    <m/>
    <m/>
    <m/>
    <m/>
    <n v="0"/>
  </r>
  <r>
    <s v="Vicepresidencia Comercial"/>
    <x v="34"/>
    <x v="19"/>
    <x v="0"/>
    <n v="198"/>
    <n v="198"/>
    <n v="1"/>
    <n v="1"/>
    <m/>
    <m/>
    <m/>
    <m/>
    <m/>
    <m/>
    <x v="1"/>
    <m/>
    <m/>
    <m/>
    <m/>
    <n v="0"/>
  </r>
  <r>
    <s v="Vicepresidencia Comercial"/>
    <x v="49"/>
    <x v="19"/>
    <x v="0"/>
    <n v="850.5"/>
    <n v="850.5"/>
    <n v="5"/>
    <n v="5"/>
    <m/>
    <m/>
    <m/>
    <m/>
    <m/>
    <m/>
    <x v="1"/>
    <m/>
    <m/>
    <m/>
    <m/>
    <n v="0"/>
  </r>
  <r>
    <s v="Vicepresidencia Comercial"/>
    <x v="56"/>
    <x v="19"/>
    <x v="0"/>
    <n v="378"/>
    <n v="378"/>
    <n v="2"/>
    <n v="2"/>
    <m/>
    <m/>
    <m/>
    <m/>
    <m/>
    <m/>
    <x v="1"/>
    <m/>
    <m/>
    <m/>
    <m/>
    <n v="0"/>
  </r>
  <r>
    <s v="Vicepresidencia de Abastecimiento"/>
    <x v="7"/>
    <x v="19"/>
    <x v="0"/>
    <n v="3060"/>
    <n v="3060"/>
    <n v="17"/>
    <n v="17"/>
    <m/>
    <m/>
    <m/>
    <m/>
    <m/>
    <m/>
    <x v="1"/>
    <m/>
    <m/>
    <m/>
    <m/>
    <n v="0"/>
  </r>
  <r>
    <s v="Vicepresidencia de Abastecimiento"/>
    <x v="22"/>
    <x v="19"/>
    <x v="0"/>
    <n v="396"/>
    <n v="396"/>
    <n v="2"/>
    <n v="2"/>
    <m/>
    <m/>
    <m/>
    <m/>
    <m/>
    <m/>
    <x v="1"/>
    <m/>
    <m/>
    <m/>
    <m/>
    <n v="0"/>
  </r>
  <r>
    <s v="Vicepresidencia de Abastecimiento"/>
    <x v="35"/>
    <x v="19"/>
    <x v="0"/>
    <n v="720"/>
    <n v="720"/>
    <n v="4"/>
    <n v="4"/>
    <m/>
    <m/>
    <m/>
    <m/>
    <m/>
    <m/>
    <x v="1"/>
    <m/>
    <m/>
    <m/>
    <m/>
    <n v="0"/>
  </r>
  <r>
    <s v="Vicepresidencia de Abastecimiento"/>
    <x v="20"/>
    <x v="19"/>
    <x v="0"/>
    <n v="4387.25"/>
    <n v="4387.25"/>
    <n v="27"/>
    <n v="27"/>
    <m/>
    <m/>
    <m/>
    <m/>
    <m/>
    <m/>
    <x v="1"/>
    <m/>
    <m/>
    <m/>
    <m/>
    <n v="0"/>
  </r>
  <r>
    <s v="Vicepresidencia de Asuntos Corporativos"/>
    <x v="3"/>
    <x v="19"/>
    <x v="0"/>
    <n v="396"/>
    <n v="396"/>
    <n v="2"/>
    <n v="2"/>
    <m/>
    <m/>
    <m/>
    <m/>
    <m/>
    <m/>
    <x v="1"/>
    <m/>
    <m/>
    <m/>
    <m/>
    <n v="0"/>
  </r>
  <r>
    <s v="Vicepresidencia de Asuntos Corporativos"/>
    <x v="4"/>
    <x v="19"/>
    <x v="0"/>
    <n v="1201.5"/>
    <n v="1201.5"/>
    <n v="6"/>
    <n v="6"/>
    <m/>
    <m/>
    <m/>
    <m/>
    <m/>
    <m/>
    <x v="1"/>
    <m/>
    <m/>
    <m/>
    <m/>
    <n v="0"/>
  </r>
  <r>
    <s v="Vicepresidencia de Asuntos Corporativos"/>
    <x v="6"/>
    <x v="19"/>
    <x v="0"/>
    <n v="2539.5"/>
    <n v="2539.5"/>
    <n v="15"/>
    <n v="15"/>
    <m/>
    <m/>
    <m/>
    <m/>
    <m/>
    <m/>
    <x v="1"/>
    <m/>
    <m/>
    <m/>
    <m/>
    <n v="0"/>
  </r>
  <r>
    <s v="Vicepresidencia de Asuntos Corporativos"/>
    <x v="36"/>
    <x v="19"/>
    <x v="0"/>
    <n v="702"/>
    <n v="702"/>
    <n v="4"/>
    <n v="4"/>
    <m/>
    <m/>
    <m/>
    <m/>
    <m/>
    <m/>
    <x v="1"/>
    <m/>
    <m/>
    <m/>
    <m/>
    <n v="0"/>
  </r>
  <r>
    <s v="Vicepresidencia de Operaciones"/>
    <x v="21"/>
    <x v="19"/>
    <x v="0"/>
    <n v="40190.75"/>
    <n v="40190.75"/>
    <n v="236"/>
    <n v="236"/>
    <m/>
    <m/>
    <m/>
    <m/>
    <m/>
    <m/>
    <x v="1"/>
    <m/>
    <m/>
    <m/>
    <m/>
    <n v="0"/>
  </r>
  <r>
    <s v="Vicepresidencia de Operaciones"/>
    <x v="28"/>
    <x v="19"/>
    <x v="0"/>
    <n v="16153.5"/>
    <n v="16153.5"/>
    <n v="90"/>
    <n v="90"/>
    <m/>
    <m/>
    <m/>
    <m/>
    <m/>
    <m/>
    <x v="1"/>
    <m/>
    <m/>
    <m/>
    <m/>
    <n v="0"/>
  </r>
  <r>
    <s v="Vicepresidencia de Operaciones"/>
    <x v="40"/>
    <x v="19"/>
    <x v="0"/>
    <n v="346.5"/>
    <n v="346.5"/>
    <n v="2"/>
    <n v="2"/>
    <m/>
    <m/>
    <m/>
    <m/>
    <m/>
    <m/>
    <x v="1"/>
    <m/>
    <m/>
    <m/>
    <m/>
    <n v="0"/>
  </r>
  <r>
    <s v="Vicepresidencia de Operaciones"/>
    <x v="16"/>
    <x v="19"/>
    <x v="0"/>
    <n v="60728.5"/>
    <n v="60728.5"/>
    <n v="380"/>
    <n v="380"/>
    <m/>
    <m/>
    <m/>
    <m/>
    <m/>
    <m/>
    <x v="1"/>
    <m/>
    <m/>
    <m/>
    <m/>
    <n v="0"/>
  </r>
  <r>
    <s v="Vicepresidencia de Operaciones"/>
    <x v="18"/>
    <x v="19"/>
    <x v="0"/>
    <n v="144731.75"/>
    <n v="144731.75"/>
    <n v="831"/>
    <n v="831"/>
    <m/>
    <m/>
    <m/>
    <m/>
    <m/>
    <m/>
    <x v="1"/>
    <m/>
    <m/>
    <m/>
    <m/>
    <n v="0"/>
  </r>
  <r>
    <s v="Vicepresidencia de Proyectos"/>
    <x v="41"/>
    <x v="19"/>
    <x v="0"/>
    <n v="220.5"/>
    <n v="220.5"/>
    <n v="1"/>
    <n v="1"/>
    <m/>
    <m/>
    <m/>
    <m/>
    <m/>
    <m/>
    <x v="1"/>
    <m/>
    <m/>
    <m/>
    <m/>
    <n v="0"/>
  </r>
  <r>
    <s v="Vicepresidencia de Proyectos"/>
    <x v="53"/>
    <x v="19"/>
    <x v="0"/>
    <n v="828"/>
    <n v="828"/>
    <n v="4"/>
    <n v="4"/>
    <m/>
    <m/>
    <m/>
    <m/>
    <m/>
    <m/>
    <x v="1"/>
    <m/>
    <m/>
    <m/>
    <m/>
    <n v="0"/>
  </r>
  <r>
    <s v="Vicepresidencia de Proyectos"/>
    <x v="57"/>
    <x v="19"/>
    <x v="0"/>
    <n v="798"/>
    <n v="798"/>
    <n v="4"/>
    <n v="4"/>
    <m/>
    <m/>
    <m/>
    <m/>
    <m/>
    <m/>
    <x v="1"/>
    <m/>
    <m/>
    <m/>
    <m/>
    <n v="0"/>
  </r>
  <r>
    <s v="Vicepresidencia de Proyectos"/>
    <x v="58"/>
    <x v="19"/>
    <x v="0"/>
    <n v="2677.5"/>
    <n v="2677.5"/>
    <n v="14"/>
    <n v="14"/>
    <m/>
    <m/>
    <m/>
    <m/>
    <m/>
    <m/>
    <x v="1"/>
    <m/>
    <m/>
    <m/>
    <m/>
    <n v="0"/>
  </r>
  <r>
    <s v="Vicepresidencia de Proyectos"/>
    <x v="59"/>
    <x v="19"/>
    <x v="0"/>
    <n v="598.5"/>
    <n v="598.5"/>
    <n v="3"/>
    <n v="3"/>
    <m/>
    <m/>
    <m/>
    <m/>
    <m/>
    <m/>
    <x v="1"/>
    <m/>
    <m/>
    <m/>
    <m/>
    <n v="0"/>
  </r>
  <r>
    <s v="Vicepresidencia de Proyectos"/>
    <x v="60"/>
    <x v="19"/>
    <x v="0"/>
    <n v="1039.5"/>
    <n v="1039.5"/>
    <n v="5"/>
    <n v="5"/>
    <m/>
    <m/>
    <m/>
    <m/>
    <m/>
    <m/>
    <x v="1"/>
    <m/>
    <m/>
    <m/>
    <m/>
    <n v="0"/>
  </r>
  <r>
    <s v="Vicepresidencia de Recursos Humanos"/>
    <x v="24"/>
    <x v="19"/>
    <x v="0"/>
    <n v="2916"/>
    <n v="2916"/>
    <n v="15"/>
    <n v="15"/>
    <m/>
    <m/>
    <m/>
    <m/>
    <m/>
    <m/>
    <x v="1"/>
    <m/>
    <m/>
    <m/>
    <m/>
    <n v="0"/>
  </r>
  <r>
    <s v="Vicepresidencia de Recursos Humanos"/>
    <x v="42"/>
    <x v="19"/>
    <x v="0"/>
    <n v="595.5"/>
    <n v="595.5"/>
    <n v="3"/>
    <n v="3"/>
    <m/>
    <m/>
    <m/>
    <m/>
    <m/>
    <m/>
    <x v="1"/>
    <m/>
    <m/>
    <m/>
    <m/>
    <n v="0"/>
  </r>
  <r>
    <s v="Vicepresidencia de Recursos Humanos"/>
    <x v="10"/>
    <x v="19"/>
    <x v="0"/>
    <n v="2115"/>
    <n v="2115"/>
    <n v="12"/>
    <n v="12"/>
    <m/>
    <m/>
    <m/>
    <m/>
    <m/>
    <m/>
    <x v="1"/>
    <m/>
    <m/>
    <m/>
    <m/>
    <n v="0"/>
  </r>
  <r>
    <s v="Vicepresidencia de SHE"/>
    <x v="17"/>
    <x v="19"/>
    <x v="0"/>
    <n v="3129"/>
    <n v="3129"/>
    <n v="16"/>
    <n v="16"/>
    <m/>
    <m/>
    <m/>
    <m/>
    <m/>
    <m/>
    <x v="1"/>
    <m/>
    <m/>
    <m/>
    <m/>
    <n v="0"/>
  </r>
  <r>
    <s v="Vicepresidencia de SHE"/>
    <x v="26"/>
    <x v="19"/>
    <x v="0"/>
    <n v="5659.5"/>
    <n v="5659.5"/>
    <n v="31"/>
    <n v="31"/>
    <m/>
    <m/>
    <m/>
    <m/>
    <m/>
    <m/>
    <x v="1"/>
    <m/>
    <m/>
    <m/>
    <m/>
    <n v="0"/>
  </r>
  <r>
    <s v="Vicepresidencia de SHE"/>
    <x v="44"/>
    <x v="19"/>
    <x v="0"/>
    <n v="396"/>
    <n v="396"/>
    <n v="2"/>
    <n v="2"/>
    <m/>
    <m/>
    <m/>
    <m/>
    <m/>
    <m/>
    <x v="1"/>
    <m/>
    <m/>
    <m/>
    <m/>
    <n v="0"/>
  </r>
  <r>
    <s v="Vicepresidencia de Asuntos Legales"/>
    <x v="1"/>
    <x v="19"/>
    <x v="0"/>
    <n v="1438.5"/>
    <n v="1438.5"/>
    <n v="8"/>
    <n v="8"/>
    <m/>
    <m/>
    <m/>
    <m/>
    <m/>
    <m/>
    <x v="1"/>
    <m/>
    <m/>
    <m/>
    <m/>
    <n v="0"/>
  </r>
  <r>
    <s v="Vicepresidencia de Asuntos Legales"/>
    <x v="2"/>
    <x v="19"/>
    <x v="0"/>
    <n v="1224"/>
    <n v="1224"/>
    <n v="6"/>
    <n v="6"/>
    <m/>
    <m/>
    <m/>
    <m/>
    <m/>
    <m/>
    <x v="1"/>
    <m/>
    <m/>
    <m/>
    <m/>
    <n v="0"/>
  </r>
  <r>
    <s v="Vicepresidencia de Asuntos Legales"/>
    <x v="37"/>
    <x v="19"/>
    <x v="0"/>
    <n v="990"/>
    <n v="990"/>
    <n v="5"/>
    <n v="5"/>
    <m/>
    <m/>
    <m/>
    <m/>
    <m/>
    <m/>
    <x v="1"/>
    <m/>
    <m/>
    <m/>
    <m/>
    <n v="0"/>
  </r>
  <r>
    <s v="Vicepresidencia de Desarrollo"/>
    <x v="5"/>
    <x v="19"/>
    <x v="0"/>
    <n v="1674"/>
    <n v="1674"/>
    <n v="9"/>
    <n v="9"/>
    <m/>
    <m/>
    <m/>
    <m/>
    <m/>
    <m/>
    <x v="1"/>
    <m/>
    <m/>
    <m/>
    <m/>
    <n v="0"/>
  </r>
  <r>
    <s v="Vicepresidencia de Desarrollo"/>
    <x v="8"/>
    <x v="19"/>
    <x v="0"/>
    <n v="6228.6546052631584"/>
    <n v="6228.6546052631584"/>
    <n v="32"/>
    <n v="32"/>
    <m/>
    <m/>
    <m/>
    <m/>
    <m/>
    <n v="1"/>
    <x v="1"/>
    <m/>
    <m/>
    <m/>
    <m/>
    <n v="0"/>
  </r>
  <r>
    <s v="Vicepresidencia de Desarrollo"/>
    <x v="11"/>
    <x v="19"/>
    <x v="0"/>
    <n v="1674"/>
    <n v="1674"/>
    <n v="9"/>
    <n v="9"/>
    <m/>
    <m/>
    <m/>
    <m/>
    <m/>
    <m/>
    <x v="1"/>
    <m/>
    <m/>
    <m/>
    <m/>
    <n v="0"/>
  </r>
  <r>
    <s v="Vicepresidencia de Desarrollo"/>
    <x v="14"/>
    <x v="19"/>
    <x v="0"/>
    <n v="189"/>
    <n v="189"/>
    <n v="1"/>
    <n v="1"/>
    <m/>
    <m/>
    <m/>
    <m/>
    <m/>
    <m/>
    <x v="1"/>
    <m/>
    <m/>
    <m/>
    <m/>
    <n v="0"/>
  </r>
  <r>
    <s v="Vicepresidencia de Desarrollo"/>
    <x v="19"/>
    <x v="19"/>
    <x v="0"/>
    <n v="1398"/>
    <n v="1398"/>
    <n v="7"/>
    <n v="7"/>
    <m/>
    <m/>
    <m/>
    <m/>
    <m/>
    <m/>
    <x v="1"/>
    <m/>
    <m/>
    <m/>
    <m/>
    <n v="0"/>
  </r>
  <r>
    <s v="Vicepresidencia de Desarrollo"/>
    <x v="27"/>
    <x v="19"/>
    <x v="0"/>
    <n v="4717.5"/>
    <n v="4717.5"/>
    <n v="26"/>
    <n v="26"/>
    <m/>
    <m/>
    <m/>
    <m/>
    <m/>
    <m/>
    <x v="1"/>
    <m/>
    <m/>
    <m/>
    <m/>
    <n v="0"/>
  </r>
  <r>
    <s v="Vicepresidencia de Desarrollo"/>
    <x v="29"/>
    <x v="19"/>
    <x v="0"/>
    <n v="3330"/>
    <n v="3330"/>
    <n v="18"/>
    <n v="18"/>
    <m/>
    <m/>
    <m/>
    <m/>
    <m/>
    <m/>
    <x v="1"/>
    <m/>
    <m/>
    <m/>
    <m/>
    <n v="0"/>
  </r>
  <r>
    <s v="Vicepresidencia de Desarrollo"/>
    <x v="38"/>
    <x v="19"/>
    <x v="0"/>
    <n v="558"/>
    <n v="558"/>
    <n v="3"/>
    <n v="3"/>
    <m/>
    <m/>
    <m/>
    <m/>
    <m/>
    <m/>
    <x v="1"/>
    <m/>
    <m/>
    <m/>
    <m/>
    <n v="0"/>
  </r>
  <r>
    <s v="Vicepresidencia de Desarrollo"/>
    <x v="52"/>
    <x v="19"/>
    <x v="0"/>
    <n v="828"/>
    <n v="828"/>
    <n v="4"/>
    <n v="4"/>
    <m/>
    <m/>
    <m/>
    <m/>
    <m/>
    <m/>
    <x v="1"/>
    <m/>
    <m/>
    <m/>
    <m/>
    <n v="0"/>
  </r>
  <r>
    <s v="Vicepresidencia de Excelencia Operacional"/>
    <x v="39"/>
    <x v="19"/>
    <x v="0"/>
    <n v="168.06818181818181"/>
    <n v="168.06818181818181"/>
    <n v="1"/>
    <n v="1"/>
    <m/>
    <m/>
    <m/>
    <m/>
    <m/>
    <m/>
    <x v="1"/>
    <m/>
    <m/>
    <m/>
    <m/>
    <n v="0"/>
  </r>
  <r>
    <s v="Vicepresidencia de Excelencia Operacional"/>
    <x v="46"/>
    <x v="19"/>
    <x v="0"/>
    <n v="2215.5"/>
    <n v="2215.5"/>
    <n v="12"/>
    <n v="12"/>
    <m/>
    <m/>
    <m/>
    <m/>
    <m/>
    <m/>
    <x v="1"/>
    <m/>
    <m/>
    <m/>
    <m/>
    <n v="0"/>
  </r>
  <r>
    <s v="Vicepresidencia de Excelencia Operacional"/>
    <x v="47"/>
    <x v="19"/>
    <x v="0"/>
    <n v="333"/>
    <n v="333"/>
    <n v="2"/>
    <n v="2"/>
    <m/>
    <m/>
    <m/>
    <m/>
    <m/>
    <m/>
    <x v="1"/>
    <m/>
    <m/>
    <m/>
    <m/>
    <n v="0"/>
  </r>
  <r>
    <s v="Vicepresidencia de Excelencia Operacional"/>
    <x v="45"/>
    <x v="19"/>
    <x v="0"/>
    <n v="1057.5"/>
    <n v="1057.5"/>
    <n v="5"/>
    <n v="5"/>
    <m/>
    <m/>
    <m/>
    <m/>
    <m/>
    <m/>
    <x v="1"/>
    <m/>
    <m/>
    <m/>
    <m/>
    <n v="0"/>
  </r>
  <r>
    <s v="Global Business Services &amp; Technology"/>
    <x v="33"/>
    <x v="19"/>
    <x v="0"/>
    <n v="3940.5"/>
    <n v="3940.5"/>
    <n v="21"/>
    <n v="21"/>
    <m/>
    <m/>
    <m/>
    <m/>
    <m/>
    <m/>
    <x v="1"/>
    <m/>
    <m/>
    <m/>
    <m/>
    <n v="0"/>
  </r>
  <r>
    <s v="Global Business Services &amp; Technology"/>
    <x v="30"/>
    <x v="19"/>
    <x v="0"/>
    <n v="3861"/>
    <n v="3861"/>
    <n v="22"/>
    <n v="22"/>
    <m/>
    <m/>
    <m/>
    <m/>
    <m/>
    <m/>
    <x v="1"/>
    <m/>
    <m/>
    <m/>
    <m/>
    <n v="0"/>
  </r>
  <r>
    <s v="Group Explorations Management"/>
    <x v="31"/>
    <x v="19"/>
    <x v="0"/>
    <n v="513"/>
    <n v="513"/>
    <n v="3"/>
    <n v="3"/>
    <m/>
    <m/>
    <m/>
    <m/>
    <m/>
    <m/>
    <x v="1"/>
    <m/>
    <m/>
    <m/>
    <m/>
    <n v="0"/>
  </r>
  <r>
    <s v="Gerencia de Logística y Servicios de Sitio"/>
    <x v="15"/>
    <x v="19"/>
    <x v="0"/>
    <n v="11652.75"/>
    <n v="11652.75"/>
    <n v="68"/>
    <n v="68"/>
    <m/>
    <m/>
    <m/>
    <m/>
    <m/>
    <m/>
    <x v="1"/>
    <m/>
    <m/>
    <m/>
    <m/>
    <n v="0"/>
  </r>
  <r>
    <s v="Vicepresidencia de Relaciones Comunitarias"/>
    <x v="43"/>
    <x v="19"/>
    <x v="0"/>
    <n v="1848"/>
    <n v="1848"/>
    <n v="11"/>
    <n v="11"/>
    <m/>
    <m/>
    <m/>
    <m/>
    <m/>
    <m/>
    <x v="1"/>
    <m/>
    <m/>
    <m/>
    <m/>
    <n v="0"/>
  </r>
  <r>
    <s v="Vicepresidencia de Relaciones Comunitarias"/>
    <x v="50"/>
    <x v="19"/>
    <x v="0"/>
    <n v="10395.5"/>
    <n v="10395.5"/>
    <n v="57"/>
    <n v="57"/>
    <m/>
    <m/>
    <m/>
    <m/>
    <m/>
    <m/>
    <x v="1"/>
    <m/>
    <m/>
    <m/>
    <m/>
    <n v="0"/>
  </r>
  <r>
    <s v="Vicepresidencia de Relaciones Comunitarias"/>
    <x v="51"/>
    <x v="19"/>
    <x v="0"/>
    <n v="5847"/>
    <n v="5847"/>
    <n v="30"/>
    <n v="30"/>
    <m/>
    <m/>
    <m/>
    <m/>
    <m/>
    <m/>
    <x v="1"/>
    <m/>
    <m/>
    <m/>
    <m/>
    <n v="0"/>
  </r>
  <r>
    <s v="Vicepresidencia de Relaciones Comunitarias"/>
    <x v="54"/>
    <x v="19"/>
    <x v="0"/>
    <n v="409.5"/>
    <n v="409.5"/>
    <n v="2"/>
    <n v="2"/>
    <m/>
    <m/>
    <m/>
    <m/>
    <m/>
    <m/>
    <x v="1"/>
    <m/>
    <m/>
    <m/>
    <m/>
    <n v="0"/>
  </r>
  <r>
    <s v="Gerencia de Protección Interna"/>
    <x v="23"/>
    <x v="19"/>
    <x v="0"/>
    <n v="1617"/>
    <n v="1617"/>
    <n v="8"/>
    <n v="8"/>
    <m/>
    <m/>
    <m/>
    <m/>
    <m/>
    <m/>
    <x v="1"/>
    <m/>
    <m/>
    <m/>
    <m/>
    <n v="0"/>
  </r>
  <r>
    <s v="Gerencia General Operaciones Las Bambas"/>
    <x v="55"/>
    <x v="19"/>
    <x v="0"/>
    <n v="637.5"/>
    <n v="637.5"/>
    <n v="3"/>
    <n v="3"/>
    <m/>
    <m/>
    <m/>
    <m/>
    <m/>
    <m/>
    <x v="1"/>
    <m/>
    <m/>
    <m/>
    <m/>
    <n v="0"/>
  </r>
  <r>
    <s v="Presidencia las Bambas"/>
    <x v="32"/>
    <x v="19"/>
    <x v="1"/>
    <n v="0"/>
    <n v="0"/>
    <n v="0"/>
    <n v="0"/>
    <m/>
    <m/>
    <m/>
    <m/>
    <m/>
    <m/>
    <x v="1"/>
    <m/>
    <m/>
    <m/>
    <m/>
    <n v="0"/>
  </r>
  <r>
    <s v="Vicepresidencia Comercial"/>
    <x v="12"/>
    <x v="19"/>
    <x v="1"/>
    <n v="0"/>
    <n v="0"/>
    <n v="0"/>
    <n v="0"/>
    <m/>
    <m/>
    <m/>
    <m/>
    <m/>
    <m/>
    <x v="1"/>
    <m/>
    <m/>
    <m/>
    <m/>
    <n v="0"/>
  </r>
  <r>
    <s v="Vicepresidencia Comercial"/>
    <x v="13"/>
    <x v="19"/>
    <x v="1"/>
    <n v="0"/>
    <n v="0"/>
    <n v="0"/>
    <n v="0"/>
    <m/>
    <m/>
    <m/>
    <m/>
    <m/>
    <m/>
    <x v="1"/>
    <m/>
    <m/>
    <m/>
    <m/>
    <n v="0"/>
  </r>
  <r>
    <s v="Vicepresidencia Comercial"/>
    <x v="34"/>
    <x v="19"/>
    <x v="1"/>
    <n v="0"/>
    <n v="0"/>
    <n v="0"/>
    <n v="0"/>
    <m/>
    <m/>
    <m/>
    <m/>
    <m/>
    <m/>
    <x v="1"/>
    <m/>
    <m/>
    <m/>
    <m/>
    <n v="0"/>
  </r>
  <r>
    <s v="Vicepresidencia Comercial"/>
    <x v="49"/>
    <x v="19"/>
    <x v="1"/>
    <n v="0"/>
    <n v="0"/>
    <n v="0"/>
    <n v="0"/>
    <m/>
    <m/>
    <m/>
    <m/>
    <m/>
    <m/>
    <x v="1"/>
    <m/>
    <m/>
    <m/>
    <m/>
    <n v="0"/>
  </r>
  <r>
    <s v="Vicepresidencia Comercial"/>
    <x v="56"/>
    <x v="19"/>
    <x v="1"/>
    <n v="0"/>
    <n v="0"/>
    <n v="0"/>
    <n v="0"/>
    <m/>
    <m/>
    <m/>
    <m/>
    <m/>
    <m/>
    <x v="1"/>
    <m/>
    <m/>
    <m/>
    <m/>
    <n v="0"/>
  </r>
  <r>
    <s v="Vicepresidencia de Abastecimiento"/>
    <x v="7"/>
    <x v="19"/>
    <x v="1"/>
    <n v="0"/>
    <n v="0"/>
    <n v="0"/>
    <n v="0"/>
    <m/>
    <m/>
    <m/>
    <m/>
    <m/>
    <m/>
    <x v="1"/>
    <m/>
    <m/>
    <m/>
    <m/>
    <n v="0"/>
  </r>
  <r>
    <s v="Vicepresidencia de Abastecimiento"/>
    <x v="22"/>
    <x v="19"/>
    <x v="1"/>
    <n v="0"/>
    <n v="0"/>
    <n v="0"/>
    <n v="0"/>
    <m/>
    <m/>
    <m/>
    <m/>
    <m/>
    <m/>
    <x v="1"/>
    <m/>
    <m/>
    <m/>
    <m/>
    <n v="0"/>
  </r>
  <r>
    <s v="Vicepresidencia de Abastecimiento"/>
    <x v="35"/>
    <x v="19"/>
    <x v="1"/>
    <n v="5172"/>
    <n v="775.8"/>
    <n v="31"/>
    <n v="31"/>
    <m/>
    <m/>
    <m/>
    <m/>
    <m/>
    <m/>
    <x v="1"/>
    <m/>
    <m/>
    <m/>
    <m/>
    <n v="0"/>
  </r>
  <r>
    <s v="Vicepresidencia de Abastecimiento"/>
    <x v="20"/>
    <x v="19"/>
    <x v="1"/>
    <n v="21366"/>
    <n v="11716.800000000001"/>
    <n v="110"/>
    <n v="110"/>
    <m/>
    <m/>
    <m/>
    <m/>
    <n v="1"/>
    <n v="1"/>
    <x v="1"/>
    <m/>
    <m/>
    <m/>
    <m/>
    <n v="0"/>
  </r>
  <r>
    <s v="Vicepresidencia de Asuntos Corporativos"/>
    <x v="3"/>
    <x v="19"/>
    <x v="1"/>
    <n v="0"/>
    <n v="0"/>
    <n v="0"/>
    <n v="0"/>
    <m/>
    <m/>
    <m/>
    <m/>
    <m/>
    <m/>
    <x v="1"/>
    <m/>
    <m/>
    <m/>
    <m/>
    <n v="0"/>
  </r>
  <r>
    <s v="Vicepresidencia de Asuntos Corporativos"/>
    <x v="4"/>
    <x v="19"/>
    <x v="1"/>
    <n v="0"/>
    <n v="0"/>
    <n v="0"/>
    <n v="0"/>
    <m/>
    <m/>
    <m/>
    <m/>
    <m/>
    <m/>
    <x v="1"/>
    <m/>
    <m/>
    <m/>
    <m/>
    <n v="0"/>
  </r>
  <r>
    <s v="Vicepresidencia de Asuntos Corporativos"/>
    <x v="6"/>
    <x v="19"/>
    <x v="1"/>
    <n v="0"/>
    <n v="0"/>
    <n v="0"/>
    <n v="0"/>
    <m/>
    <m/>
    <m/>
    <m/>
    <m/>
    <m/>
    <x v="1"/>
    <m/>
    <m/>
    <m/>
    <m/>
    <n v="0"/>
  </r>
  <r>
    <s v="Vicepresidencia de Asuntos Corporativos"/>
    <x v="36"/>
    <x v="19"/>
    <x v="1"/>
    <n v="0"/>
    <n v="0"/>
    <n v="0"/>
    <n v="0"/>
    <m/>
    <m/>
    <m/>
    <m/>
    <m/>
    <m/>
    <x v="1"/>
    <m/>
    <m/>
    <m/>
    <m/>
    <n v="0"/>
  </r>
  <r>
    <s v="Vicepresidencia de Operaciones"/>
    <x v="21"/>
    <x v="19"/>
    <x v="1"/>
    <n v="24946"/>
    <n v="19501"/>
    <n v="116"/>
    <n v="86"/>
    <m/>
    <m/>
    <m/>
    <m/>
    <m/>
    <m/>
    <x v="1"/>
    <m/>
    <m/>
    <m/>
    <m/>
    <n v="0"/>
  </r>
  <r>
    <s v="Vicepresidencia de Operaciones"/>
    <x v="28"/>
    <x v="19"/>
    <x v="1"/>
    <n v="12444"/>
    <n v="12444"/>
    <n v="55"/>
    <n v="55"/>
    <m/>
    <m/>
    <m/>
    <m/>
    <m/>
    <m/>
    <x v="1"/>
    <m/>
    <m/>
    <m/>
    <m/>
    <n v="0"/>
  </r>
  <r>
    <s v="Vicepresidencia de Operaciones"/>
    <x v="40"/>
    <x v="19"/>
    <x v="1"/>
    <n v="0"/>
    <n v="0"/>
    <n v="0"/>
    <n v="0"/>
    <m/>
    <m/>
    <m/>
    <m/>
    <m/>
    <m/>
    <x v="1"/>
    <m/>
    <m/>
    <m/>
    <m/>
    <n v="0"/>
  </r>
  <r>
    <s v="Vicepresidencia de Operaciones"/>
    <x v="16"/>
    <x v="19"/>
    <x v="1"/>
    <n v="194659"/>
    <n v="198883"/>
    <n v="1144"/>
    <n v="1163"/>
    <m/>
    <m/>
    <m/>
    <m/>
    <m/>
    <m/>
    <x v="1"/>
    <m/>
    <m/>
    <m/>
    <n v="15"/>
    <n v="0"/>
  </r>
  <r>
    <s v="Vicepresidencia de Operaciones"/>
    <x v="18"/>
    <x v="19"/>
    <x v="1"/>
    <n v="156001"/>
    <n v="132190.79999999999"/>
    <n v="697"/>
    <n v="697"/>
    <m/>
    <m/>
    <m/>
    <m/>
    <m/>
    <m/>
    <x v="1"/>
    <m/>
    <m/>
    <m/>
    <m/>
    <n v="0"/>
  </r>
  <r>
    <s v="Vicepresidencia de Proyectos"/>
    <x v="41"/>
    <x v="19"/>
    <x v="1"/>
    <n v="186008"/>
    <n v="186008"/>
    <n v="988"/>
    <n v="988"/>
    <m/>
    <m/>
    <m/>
    <m/>
    <m/>
    <n v="1"/>
    <x v="1"/>
    <m/>
    <m/>
    <m/>
    <n v="31"/>
    <n v="0"/>
  </r>
  <r>
    <s v="Vicepresidencia de Proyectos"/>
    <x v="53"/>
    <x v="19"/>
    <x v="1"/>
    <n v="0"/>
    <n v="0"/>
    <n v="0"/>
    <n v="0"/>
    <m/>
    <m/>
    <m/>
    <m/>
    <n v="1"/>
    <m/>
    <x v="1"/>
    <m/>
    <m/>
    <m/>
    <m/>
    <n v="0"/>
  </r>
  <r>
    <s v="Vicepresidencia de Proyectos"/>
    <x v="57"/>
    <x v="19"/>
    <x v="1"/>
    <n v="0"/>
    <n v="0"/>
    <n v="0"/>
    <n v="0"/>
    <m/>
    <m/>
    <m/>
    <m/>
    <m/>
    <m/>
    <x v="1"/>
    <m/>
    <m/>
    <m/>
    <m/>
    <n v="0"/>
  </r>
  <r>
    <s v="Vicepresidencia de Proyectos"/>
    <x v="58"/>
    <x v="19"/>
    <x v="1"/>
    <n v="0"/>
    <n v="0"/>
    <n v="0"/>
    <n v="0"/>
    <m/>
    <m/>
    <m/>
    <m/>
    <m/>
    <m/>
    <x v="1"/>
    <m/>
    <m/>
    <m/>
    <m/>
    <n v="0"/>
  </r>
  <r>
    <s v="Vicepresidencia de Proyectos"/>
    <x v="59"/>
    <x v="19"/>
    <x v="1"/>
    <n v="0"/>
    <n v="0"/>
    <n v="0"/>
    <n v="0"/>
    <m/>
    <m/>
    <m/>
    <m/>
    <m/>
    <m/>
    <x v="1"/>
    <m/>
    <m/>
    <m/>
    <m/>
    <n v="0"/>
  </r>
  <r>
    <s v="Vicepresidencia de Proyectos"/>
    <x v="60"/>
    <x v="19"/>
    <x v="1"/>
    <n v="0"/>
    <n v="0"/>
    <n v="0"/>
    <n v="0"/>
    <m/>
    <m/>
    <m/>
    <m/>
    <m/>
    <m/>
    <x v="1"/>
    <m/>
    <m/>
    <m/>
    <m/>
    <n v="0"/>
  </r>
  <r>
    <s v="Vicepresidencia de Recursos Humanos"/>
    <x v="24"/>
    <x v="19"/>
    <x v="1"/>
    <n v="721"/>
    <n v="721"/>
    <n v="4"/>
    <n v="4"/>
    <m/>
    <m/>
    <m/>
    <m/>
    <m/>
    <m/>
    <x v="1"/>
    <m/>
    <m/>
    <m/>
    <m/>
    <n v="0"/>
  </r>
  <r>
    <s v="Vicepresidencia de Recursos Humanos"/>
    <x v="42"/>
    <x v="19"/>
    <x v="1"/>
    <n v="0"/>
    <n v="0"/>
    <n v="0"/>
    <n v="0"/>
    <m/>
    <m/>
    <m/>
    <m/>
    <m/>
    <m/>
    <x v="1"/>
    <m/>
    <m/>
    <m/>
    <m/>
    <n v="0"/>
  </r>
  <r>
    <s v="Vicepresidencia de Recursos Humanos"/>
    <x v="10"/>
    <x v="19"/>
    <x v="1"/>
    <n v="420"/>
    <n v="420"/>
    <n v="2"/>
    <n v="2"/>
    <m/>
    <m/>
    <m/>
    <m/>
    <m/>
    <m/>
    <x v="1"/>
    <m/>
    <m/>
    <m/>
    <m/>
    <n v="0"/>
  </r>
  <r>
    <s v="Vicepresidencia de SHE"/>
    <x v="17"/>
    <x v="19"/>
    <x v="1"/>
    <n v="0"/>
    <n v="0"/>
    <n v="0"/>
    <n v="0"/>
    <m/>
    <m/>
    <m/>
    <m/>
    <m/>
    <m/>
    <x v="1"/>
    <m/>
    <m/>
    <m/>
    <m/>
    <n v="0"/>
  </r>
  <r>
    <s v="Vicepresidencia de SHE"/>
    <x v="26"/>
    <x v="19"/>
    <x v="1"/>
    <n v="10200"/>
    <n v="10200"/>
    <n v="59"/>
    <n v="59"/>
    <m/>
    <m/>
    <m/>
    <m/>
    <m/>
    <m/>
    <x v="1"/>
    <m/>
    <m/>
    <m/>
    <m/>
    <n v="0"/>
  </r>
  <r>
    <s v="Vicepresidencia de SHE"/>
    <x v="44"/>
    <x v="19"/>
    <x v="1"/>
    <n v="876"/>
    <n v="876"/>
    <n v="4"/>
    <n v="4"/>
    <m/>
    <m/>
    <m/>
    <m/>
    <m/>
    <m/>
    <x v="1"/>
    <m/>
    <m/>
    <m/>
    <m/>
    <n v="0"/>
  </r>
  <r>
    <s v="Vicepresidencia de Asuntos Legales"/>
    <x v="1"/>
    <x v="19"/>
    <x v="1"/>
    <n v="1410"/>
    <n v="1410"/>
    <n v="6"/>
    <n v="6"/>
    <m/>
    <m/>
    <m/>
    <m/>
    <m/>
    <m/>
    <x v="1"/>
    <m/>
    <m/>
    <m/>
    <m/>
    <n v="0"/>
  </r>
  <r>
    <s v="Vicepresidencia de Asuntos Legales"/>
    <x v="2"/>
    <x v="19"/>
    <x v="1"/>
    <n v="0"/>
    <n v="0"/>
    <n v="0"/>
    <n v="0"/>
    <m/>
    <m/>
    <m/>
    <m/>
    <m/>
    <m/>
    <x v="1"/>
    <m/>
    <m/>
    <m/>
    <m/>
    <n v="0"/>
  </r>
  <r>
    <s v="Vicepresidencia de Asuntos Legales"/>
    <x v="37"/>
    <x v="19"/>
    <x v="1"/>
    <n v="0"/>
    <n v="0"/>
    <n v="0"/>
    <n v="0"/>
    <m/>
    <m/>
    <m/>
    <m/>
    <m/>
    <m/>
    <x v="1"/>
    <m/>
    <m/>
    <m/>
    <m/>
    <n v="0"/>
  </r>
  <r>
    <s v="Vicepresidencia de Desarrollo"/>
    <x v="5"/>
    <x v="19"/>
    <x v="1"/>
    <n v="0"/>
    <n v="0"/>
    <n v="0"/>
    <n v="0"/>
    <m/>
    <m/>
    <m/>
    <m/>
    <m/>
    <m/>
    <x v="1"/>
    <m/>
    <m/>
    <m/>
    <m/>
    <n v="0"/>
  </r>
  <r>
    <s v="Vicepresidencia de Desarrollo"/>
    <x v="8"/>
    <x v="19"/>
    <x v="1"/>
    <n v="82360"/>
    <n v="82360"/>
    <n v="356"/>
    <n v="356"/>
    <m/>
    <n v="1"/>
    <m/>
    <m/>
    <m/>
    <n v="1"/>
    <x v="1"/>
    <m/>
    <n v="3"/>
    <n v="33"/>
    <m/>
    <n v="1"/>
  </r>
  <r>
    <s v="Vicepresidencia de Desarrollo"/>
    <x v="11"/>
    <x v="19"/>
    <x v="1"/>
    <n v="0"/>
    <n v="0"/>
    <n v="0"/>
    <n v="0"/>
    <m/>
    <m/>
    <m/>
    <m/>
    <m/>
    <m/>
    <x v="1"/>
    <m/>
    <m/>
    <m/>
    <m/>
    <n v="0"/>
  </r>
  <r>
    <s v="Vicepresidencia de Desarrollo"/>
    <x v="14"/>
    <x v="19"/>
    <x v="1"/>
    <n v="89508"/>
    <n v="75960"/>
    <n v="414"/>
    <n v="354"/>
    <m/>
    <m/>
    <m/>
    <m/>
    <m/>
    <m/>
    <x v="1"/>
    <m/>
    <m/>
    <m/>
    <m/>
    <n v="0"/>
  </r>
  <r>
    <s v="Vicepresidencia de Desarrollo"/>
    <x v="19"/>
    <x v="19"/>
    <x v="1"/>
    <n v="4036"/>
    <n v="4036"/>
    <n v="36"/>
    <n v="36"/>
    <m/>
    <m/>
    <m/>
    <m/>
    <m/>
    <m/>
    <x v="1"/>
    <m/>
    <m/>
    <m/>
    <m/>
    <n v="0"/>
  </r>
  <r>
    <s v="Vicepresidencia de Desarrollo"/>
    <x v="27"/>
    <x v="19"/>
    <x v="1"/>
    <n v="0"/>
    <n v="0"/>
    <n v="0"/>
    <n v="0"/>
    <m/>
    <m/>
    <m/>
    <m/>
    <m/>
    <m/>
    <x v="1"/>
    <m/>
    <m/>
    <m/>
    <m/>
    <n v="0"/>
  </r>
  <r>
    <s v="Vicepresidencia de Desarrollo"/>
    <x v="29"/>
    <x v="19"/>
    <x v="1"/>
    <n v="0"/>
    <n v="0"/>
    <n v="0"/>
    <n v="0"/>
    <m/>
    <m/>
    <m/>
    <m/>
    <m/>
    <m/>
    <x v="1"/>
    <m/>
    <m/>
    <m/>
    <m/>
    <n v="0"/>
  </r>
  <r>
    <s v="Vicepresidencia de Desarrollo"/>
    <x v="38"/>
    <x v="19"/>
    <x v="1"/>
    <n v="0"/>
    <n v="0"/>
    <n v="0"/>
    <n v="0"/>
    <m/>
    <m/>
    <m/>
    <m/>
    <m/>
    <m/>
    <x v="1"/>
    <m/>
    <m/>
    <m/>
    <m/>
    <n v="0"/>
  </r>
  <r>
    <s v="Vicepresidencia de Desarrollo"/>
    <x v="52"/>
    <x v="19"/>
    <x v="1"/>
    <n v="0"/>
    <n v="0"/>
    <n v="0"/>
    <n v="0"/>
    <m/>
    <m/>
    <m/>
    <m/>
    <m/>
    <m/>
    <x v="1"/>
    <m/>
    <m/>
    <m/>
    <m/>
    <n v="0"/>
  </r>
  <r>
    <s v="Vicepresidencia de Excelencia Operacional"/>
    <x v="39"/>
    <x v="19"/>
    <x v="1"/>
    <n v="0"/>
    <n v="0"/>
    <n v="0"/>
    <n v="0"/>
    <m/>
    <m/>
    <m/>
    <m/>
    <m/>
    <m/>
    <x v="1"/>
    <m/>
    <m/>
    <m/>
    <m/>
    <n v="0"/>
  </r>
  <r>
    <s v="Vicepresidencia de Excelencia Operacional"/>
    <x v="46"/>
    <x v="19"/>
    <x v="1"/>
    <n v="0"/>
    <n v="0"/>
    <n v="0"/>
    <n v="0"/>
    <m/>
    <m/>
    <m/>
    <m/>
    <m/>
    <m/>
    <x v="1"/>
    <m/>
    <m/>
    <m/>
    <m/>
    <n v="0"/>
  </r>
  <r>
    <s v="Vicepresidencia de Excelencia Operacional"/>
    <x v="47"/>
    <x v="19"/>
    <x v="1"/>
    <n v="0"/>
    <n v="0"/>
    <n v="0"/>
    <n v="0"/>
    <m/>
    <m/>
    <m/>
    <m/>
    <m/>
    <m/>
    <x v="1"/>
    <m/>
    <m/>
    <m/>
    <m/>
    <n v="0"/>
  </r>
  <r>
    <s v="Vicepresidencia de Excelencia Operacional"/>
    <x v="45"/>
    <x v="19"/>
    <x v="1"/>
    <n v="0"/>
    <n v="0"/>
    <n v="0"/>
    <n v="0"/>
    <m/>
    <m/>
    <m/>
    <m/>
    <m/>
    <m/>
    <x v="1"/>
    <m/>
    <m/>
    <m/>
    <m/>
    <n v="0"/>
  </r>
  <r>
    <s v="Global Business Services &amp; Technology"/>
    <x v="33"/>
    <x v="19"/>
    <x v="1"/>
    <n v="4348"/>
    <n v="4348"/>
    <n v="27"/>
    <n v="27"/>
    <m/>
    <m/>
    <m/>
    <m/>
    <m/>
    <m/>
    <x v="1"/>
    <m/>
    <m/>
    <m/>
    <m/>
    <n v="0"/>
  </r>
  <r>
    <s v="Global Business Services &amp; Technology"/>
    <x v="30"/>
    <x v="19"/>
    <x v="1"/>
    <n v="0"/>
    <n v="0"/>
    <n v="0"/>
    <n v="0"/>
    <m/>
    <m/>
    <m/>
    <m/>
    <m/>
    <m/>
    <x v="1"/>
    <m/>
    <m/>
    <m/>
    <m/>
    <n v="0"/>
  </r>
  <r>
    <s v="Group Explorations Management"/>
    <x v="31"/>
    <x v="19"/>
    <x v="1"/>
    <n v="0"/>
    <n v="0"/>
    <n v="0"/>
    <n v="0"/>
    <m/>
    <m/>
    <m/>
    <m/>
    <m/>
    <m/>
    <x v="1"/>
    <m/>
    <m/>
    <m/>
    <m/>
    <n v="0"/>
  </r>
  <r>
    <s v="Gerencia de Logística y Servicios de Sitio"/>
    <x v="15"/>
    <x v="19"/>
    <x v="1"/>
    <n v="300752.37"/>
    <n v="220257.8"/>
    <n v="1601"/>
    <n v="1401"/>
    <m/>
    <m/>
    <m/>
    <m/>
    <m/>
    <n v="2"/>
    <x v="1"/>
    <m/>
    <m/>
    <m/>
    <m/>
    <n v="0"/>
  </r>
  <r>
    <s v="Vicepresidencia de Relaciones Comunitarias"/>
    <x v="43"/>
    <x v="19"/>
    <x v="1"/>
    <n v="0"/>
    <n v="0"/>
    <n v="0"/>
    <n v="0"/>
    <m/>
    <m/>
    <m/>
    <m/>
    <m/>
    <m/>
    <x v="1"/>
    <m/>
    <m/>
    <m/>
    <m/>
    <n v="0"/>
  </r>
  <r>
    <s v="Vicepresidencia de Relaciones Comunitarias"/>
    <x v="50"/>
    <x v="19"/>
    <x v="1"/>
    <n v="6760"/>
    <n v="0"/>
    <n v="38"/>
    <n v="0"/>
    <m/>
    <m/>
    <m/>
    <m/>
    <m/>
    <m/>
    <x v="1"/>
    <m/>
    <m/>
    <m/>
    <m/>
    <n v="0"/>
  </r>
  <r>
    <s v="Vicepresidencia de Relaciones Comunitarias"/>
    <x v="51"/>
    <x v="19"/>
    <x v="1"/>
    <n v="0"/>
    <n v="0"/>
    <n v="0"/>
    <n v="0"/>
    <m/>
    <m/>
    <m/>
    <m/>
    <m/>
    <m/>
    <x v="1"/>
    <m/>
    <m/>
    <m/>
    <m/>
    <n v="0"/>
  </r>
  <r>
    <s v="Vicepresidencia de Relaciones Comunitarias"/>
    <x v="54"/>
    <x v="19"/>
    <x v="1"/>
    <n v="0"/>
    <n v="0"/>
    <n v="0"/>
    <n v="0"/>
    <m/>
    <m/>
    <m/>
    <m/>
    <m/>
    <m/>
    <x v="1"/>
    <m/>
    <m/>
    <m/>
    <m/>
    <n v="0"/>
  </r>
  <r>
    <s v="Gerencia de Protección Interna"/>
    <x v="23"/>
    <x v="19"/>
    <x v="1"/>
    <n v="56112"/>
    <n v="55296"/>
    <n v="240"/>
    <n v="235"/>
    <m/>
    <m/>
    <m/>
    <m/>
    <m/>
    <m/>
    <x v="1"/>
    <m/>
    <m/>
    <m/>
    <m/>
    <n v="0"/>
  </r>
  <r>
    <s v="Gerencia General Operaciones Las Bambas"/>
    <x v="55"/>
    <x v="19"/>
    <x v="1"/>
    <n v="0"/>
    <n v="0"/>
    <n v="0"/>
    <n v="3"/>
    <m/>
    <m/>
    <m/>
    <m/>
    <m/>
    <m/>
    <x v="1"/>
    <m/>
    <m/>
    <m/>
    <m/>
    <n v="0"/>
  </r>
  <r>
    <s v="Presidencia las Bambas"/>
    <x v="32"/>
    <x v="20"/>
    <x v="0"/>
    <n v="585"/>
    <n v="585"/>
    <n v="3"/>
    <n v="3"/>
    <m/>
    <m/>
    <m/>
    <m/>
    <m/>
    <m/>
    <x v="1"/>
    <m/>
    <m/>
    <m/>
    <m/>
    <n v="0"/>
  </r>
  <r>
    <s v="Vicepresidencia Comercial"/>
    <x v="12"/>
    <x v="20"/>
    <x v="0"/>
    <n v="1512"/>
    <n v="1512"/>
    <n v="8"/>
    <n v="8"/>
    <m/>
    <m/>
    <m/>
    <m/>
    <m/>
    <m/>
    <x v="1"/>
    <m/>
    <m/>
    <m/>
    <m/>
    <n v="0"/>
  </r>
  <r>
    <s v="Vicepresidencia Comercial"/>
    <x v="13"/>
    <x v="20"/>
    <x v="0"/>
    <n v="756"/>
    <n v="756"/>
    <n v="5"/>
    <n v="5"/>
    <m/>
    <m/>
    <m/>
    <m/>
    <m/>
    <m/>
    <x v="1"/>
    <m/>
    <m/>
    <m/>
    <m/>
    <n v="0"/>
  </r>
  <r>
    <s v="Vicepresidencia Comercial"/>
    <x v="34"/>
    <x v="20"/>
    <x v="0"/>
    <n v="189"/>
    <n v="189"/>
    <n v="1"/>
    <n v="1"/>
    <m/>
    <m/>
    <m/>
    <m/>
    <m/>
    <m/>
    <x v="1"/>
    <m/>
    <m/>
    <m/>
    <m/>
    <n v="0"/>
  </r>
  <r>
    <s v="Vicepresidencia Comercial"/>
    <x v="49"/>
    <x v="20"/>
    <x v="0"/>
    <n v="762"/>
    <n v="762"/>
    <n v="4"/>
    <n v="4"/>
    <m/>
    <m/>
    <m/>
    <m/>
    <m/>
    <m/>
    <x v="1"/>
    <m/>
    <m/>
    <m/>
    <m/>
    <n v="0"/>
  </r>
  <r>
    <s v="Vicepresidencia Comercial"/>
    <x v="56"/>
    <x v="20"/>
    <x v="0"/>
    <n v="378"/>
    <n v="378"/>
    <n v="2"/>
    <n v="2"/>
    <m/>
    <m/>
    <m/>
    <m/>
    <m/>
    <m/>
    <x v="1"/>
    <m/>
    <m/>
    <m/>
    <m/>
    <n v="0"/>
  </r>
  <r>
    <s v="Vicepresidencia de Abastecimiento"/>
    <x v="7"/>
    <x v="20"/>
    <x v="0"/>
    <n v="2799"/>
    <n v="2799"/>
    <n v="16"/>
    <n v="16"/>
    <m/>
    <m/>
    <m/>
    <m/>
    <m/>
    <m/>
    <x v="1"/>
    <m/>
    <m/>
    <m/>
    <m/>
    <n v="0"/>
  </r>
  <r>
    <s v="Vicepresidencia de Abastecimiento"/>
    <x v="22"/>
    <x v="20"/>
    <x v="0"/>
    <n v="378"/>
    <n v="378"/>
    <n v="2"/>
    <n v="2"/>
    <m/>
    <m/>
    <m/>
    <m/>
    <m/>
    <m/>
    <x v="1"/>
    <m/>
    <m/>
    <m/>
    <m/>
    <n v="0"/>
  </r>
  <r>
    <s v="Vicepresidencia de Abastecimiento"/>
    <x v="35"/>
    <x v="20"/>
    <x v="0"/>
    <n v="567"/>
    <n v="567"/>
    <n v="3"/>
    <n v="3"/>
    <m/>
    <m/>
    <m/>
    <m/>
    <m/>
    <m/>
    <x v="1"/>
    <m/>
    <m/>
    <m/>
    <m/>
    <n v="0"/>
  </r>
  <r>
    <s v="Vicepresidencia de Abastecimiento"/>
    <x v="20"/>
    <x v="20"/>
    <x v="0"/>
    <n v="4209"/>
    <n v="4209"/>
    <n v="26"/>
    <n v="26"/>
    <m/>
    <m/>
    <m/>
    <m/>
    <m/>
    <m/>
    <x v="1"/>
    <m/>
    <m/>
    <m/>
    <m/>
    <n v="0"/>
  </r>
  <r>
    <s v="Vicepresidencia de Asuntos Corporativos"/>
    <x v="3"/>
    <x v="20"/>
    <x v="0"/>
    <n v="378"/>
    <n v="378"/>
    <n v="2"/>
    <n v="2"/>
    <m/>
    <m/>
    <m/>
    <m/>
    <m/>
    <m/>
    <x v="1"/>
    <m/>
    <m/>
    <m/>
    <m/>
    <n v="0"/>
  </r>
  <r>
    <s v="Vicepresidencia de Asuntos Corporativos"/>
    <x v="4"/>
    <x v="20"/>
    <x v="0"/>
    <n v="1101"/>
    <n v="1101"/>
    <n v="6"/>
    <n v="6"/>
    <m/>
    <m/>
    <m/>
    <m/>
    <m/>
    <m/>
    <x v="1"/>
    <m/>
    <m/>
    <m/>
    <m/>
    <n v="0"/>
  </r>
  <r>
    <s v="Vicepresidencia de Asuntos Corporativos"/>
    <x v="6"/>
    <x v="20"/>
    <x v="0"/>
    <n v="2614.5"/>
    <n v="2614.5"/>
    <n v="15"/>
    <n v="15"/>
    <m/>
    <m/>
    <m/>
    <m/>
    <m/>
    <m/>
    <x v="1"/>
    <m/>
    <m/>
    <m/>
    <m/>
    <n v="0"/>
  </r>
  <r>
    <s v="Vicepresidencia de Asuntos Corporativos"/>
    <x v="36"/>
    <x v="20"/>
    <x v="0"/>
    <n v="756"/>
    <n v="756"/>
    <n v="4"/>
    <n v="4"/>
    <m/>
    <m/>
    <m/>
    <m/>
    <m/>
    <m/>
    <x v="1"/>
    <m/>
    <m/>
    <m/>
    <m/>
    <n v="0"/>
  </r>
  <r>
    <s v="Vicepresidencia de Operaciones"/>
    <x v="21"/>
    <x v="20"/>
    <x v="0"/>
    <n v="38525.25"/>
    <n v="38525.25"/>
    <n v="235"/>
    <n v="235"/>
    <m/>
    <m/>
    <m/>
    <m/>
    <m/>
    <n v="2"/>
    <x v="1"/>
    <m/>
    <m/>
    <m/>
    <m/>
    <n v="0"/>
  </r>
  <r>
    <s v="Vicepresidencia de Operaciones"/>
    <x v="28"/>
    <x v="20"/>
    <x v="0"/>
    <n v="15882.5"/>
    <n v="15882.5"/>
    <n v="89"/>
    <n v="89"/>
    <m/>
    <m/>
    <m/>
    <m/>
    <m/>
    <m/>
    <x v="1"/>
    <m/>
    <m/>
    <m/>
    <m/>
    <n v="0"/>
  </r>
  <r>
    <s v="Vicepresidencia de Operaciones"/>
    <x v="40"/>
    <x v="20"/>
    <x v="0"/>
    <n v="378"/>
    <n v="378"/>
    <n v="2"/>
    <n v="2"/>
    <m/>
    <m/>
    <m/>
    <m/>
    <m/>
    <m/>
    <x v="1"/>
    <m/>
    <m/>
    <m/>
    <m/>
    <n v="0"/>
  </r>
  <r>
    <s v="Vicepresidencia de Operaciones"/>
    <x v="16"/>
    <x v="20"/>
    <x v="0"/>
    <n v="64478"/>
    <n v="64478"/>
    <n v="384"/>
    <n v="384"/>
    <m/>
    <m/>
    <m/>
    <m/>
    <m/>
    <m/>
    <x v="0"/>
    <m/>
    <m/>
    <m/>
    <m/>
    <n v="0"/>
  </r>
  <r>
    <s v="Vicepresidencia de Operaciones"/>
    <x v="18"/>
    <x v="20"/>
    <x v="0"/>
    <n v="144111"/>
    <n v="144111"/>
    <n v="858"/>
    <n v="858"/>
    <m/>
    <m/>
    <m/>
    <m/>
    <n v="2"/>
    <n v="5"/>
    <x v="0"/>
    <m/>
    <m/>
    <m/>
    <m/>
    <n v="0"/>
  </r>
  <r>
    <s v="Vicepresidencia de Proyectos"/>
    <x v="5"/>
    <x v="20"/>
    <x v="0"/>
    <n v="588"/>
    <n v="588"/>
    <n v="3"/>
    <n v="3"/>
    <m/>
    <m/>
    <m/>
    <m/>
    <m/>
    <m/>
    <x v="1"/>
    <m/>
    <m/>
    <m/>
    <m/>
    <n v="0"/>
  </r>
  <r>
    <s v="Vicepresidencia de Proyectos"/>
    <x v="41"/>
    <x v="20"/>
    <x v="0"/>
    <n v="210"/>
    <n v="210"/>
    <n v="1"/>
    <n v="1"/>
    <m/>
    <m/>
    <m/>
    <m/>
    <m/>
    <m/>
    <x v="1"/>
    <m/>
    <m/>
    <m/>
    <m/>
    <n v="0"/>
  </r>
  <r>
    <s v="Vicepresidencia de Proyectos"/>
    <x v="53"/>
    <x v="20"/>
    <x v="0"/>
    <n v="798"/>
    <n v="798"/>
    <n v="4"/>
    <n v="4"/>
    <m/>
    <m/>
    <m/>
    <m/>
    <m/>
    <m/>
    <x v="1"/>
    <m/>
    <m/>
    <m/>
    <m/>
    <n v="0"/>
  </r>
  <r>
    <s v="Vicepresidencia de Proyectos"/>
    <x v="57"/>
    <x v="20"/>
    <x v="0"/>
    <n v="787.5"/>
    <n v="787.5"/>
    <n v="4"/>
    <n v="4"/>
    <m/>
    <m/>
    <m/>
    <m/>
    <m/>
    <m/>
    <x v="1"/>
    <m/>
    <m/>
    <m/>
    <m/>
    <n v="0"/>
  </r>
  <r>
    <s v="Vicepresidencia de Proyectos"/>
    <x v="58"/>
    <x v="20"/>
    <x v="0"/>
    <n v="2646"/>
    <n v="2646"/>
    <n v="14"/>
    <n v="14"/>
    <m/>
    <m/>
    <m/>
    <m/>
    <m/>
    <m/>
    <x v="1"/>
    <m/>
    <m/>
    <m/>
    <m/>
    <n v="0"/>
  </r>
  <r>
    <s v="Vicepresidencia de Proyectos"/>
    <x v="59"/>
    <x v="20"/>
    <x v="0"/>
    <n v="588"/>
    <n v="588"/>
    <n v="3"/>
    <n v="3"/>
    <m/>
    <m/>
    <m/>
    <m/>
    <m/>
    <m/>
    <x v="1"/>
    <m/>
    <m/>
    <m/>
    <m/>
    <n v="0"/>
  </r>
  <r>
    <s v="Vicepresidencia de Proyectos"/>
    <x v="60"/>
    <x v="20"/>
    <x v="0"/>
    <n v="1008"/>
    <n v="1008"/>
    <n v="5"/>
    <n v="5"/>
    <m/>
    <m/>
    <m/>
    <m/>
    <m/>
    <m/>
    <x v="1"/>
    <m/>
    <m/>
    <m/>
    <m/>
    <n v="0"/>
  </r>
  <r>
    <s v="Vicepresidencia de Recursos Humanos"/>
    <x v="24"/>
    <x v="20"/>
    <x v="0"/>
    <n v="2637"/>
    <n v="2637"/>
    <n v="14"/>
    <n v="14"/>
    <m/>
    <m/>
    <m/>
    <m/>
    <m/>
    <m/>
    <x v="1"/>
    <m/>
    <m/>
    <m/>
    <m/>
    <n v="0"/>
  </r>
  <r>
    <s v="Vicepresidencia de Recursos Humanos"/>
    <x v="42"/>
    <x v="20"/>
    <x v="0"/>
    <n v="540"/>
    <n v="540"/>
    <n v="3"/>
    <n v="3"/>
    <m/>
    <m/>
    <m/>
    <m/>
    <m/>
    <m/>
    <x v="1"/>
    <m/>
    <m/>
    <m/>
    <m/>
    <n v="0"/>
  </r>
  <r>
    <s v="Vicepresidencia de Recursos Humanos"/>
    <x v="10"/>
    <x v="20"/>
    <x v="0"/>
    <n v="1794"/>
    <n v="1794"/>
    <n v="11"/>
    <n v="11"/>
    <m/>
    <m/>
    <m/>
    <m/>
    <m/>
    <m/>
    <x v="1"/>
    <m/>
    <m/>
    <m/>
    <m/>
    <n v="0"/>
  </r>
  <r>
    <s v="Vicepresidencia de SHE"/>
    <x v="17"/>
    <x v="20"/>
    <x v="0"/>
    <n v="3118.5"/>
    <n v="3118.5"/>
    <n v="16"/>
    <n v="16"/>
    <m/>
    <m/>
    <m/>
    <m/>
    <m/>
    <m/>
    <x v="1"/>
    <m/>
    <m/>
    <m/>
    <m/>
    <n v="0"/>
  </r>
  <r>
    <s v="Vicepresidencia de SHE"/>
    <x v="26"/>
    <x v="20"/>
    <x v="0"/>
    <n v="5512.5"/>
    <n v="5512.5"/>
    <n v="31"/>
    <n v="31"/>
    <m/>
    <m/>
    <m/>
    <m/>
    <m/>
    <m/>
    <x v="1"/>
    <m/>
    <m/>
    <m/>
    <m/>
    <n v="0"/>
  </r>
  <r>
    <s v="Vicepresidencia de SHE"/>
    <x v="44"/>
    <x v="20"/>
    <x v="0"/>
    <n v="198"/>
    <n v="198"/>
    <n v="2"/>
    <n v="2"/>
    <m/>
    <m/>
    <m/>
    <m/>
    <m/>
    <m/>
    <x v="1"/>
    <m/>
    <m/>
    <m/>
    <m/>
    <n v="0"/>
  </r>
  <r>
    <s v="Vicepresidencia de Asuntos Legales"/>
    <x v="1"/>
    <x v="20"/>
    <x v="0"/>
    <n v="1428"/>
    <n v="1428"/>
    <n v="7"/>
    <n v="7"/>
    <m/>
    <m/>
    <m/>
    <m/>
    <m/>
    <m/>
    <x v="1"/>
    <m/>
    <m/>
    <m/>
    <m/>
    <n v="0"/>
  </r>
  <r>
    <s v="Vicepresidencia de Asuntos Legales"/>
    <x v="2"/>
    <x v="20"/>
    <x v="0"/>
    <n v="1093.5"/>
    <n v="1093.5"/>
    <n v="6"/>
    <n v="6"/>
    <m/>
    <m/>
    <m/>
    <m/>
    <m/>
    <m/>
    <x v="1"/>
    <m/>
    <m/>
    <m/>
    <m/>
    <n v="0"/>
  </r>
  <r>
    <s v="Vicepresidencia de Asuntos Legales"/>
    <x v="37"/>
    <x v="20"/>
    <x v="0"/>
    <n v="945"/>
    <n v="945"/>
    <n v="5"/>
    <n v="5"/>
    <m/>
    <m/>
    <m/>
    <m/>
    <m/>
    <m/>
    <x v="1"/>
    <m/>
    <m/>
    <m/>
    <m/>
    <n v="0"/>
  </r>
  <r>
    <s v="Vicepresidencia de Desarrollo"/>
    <x v="5"/>
    <x v="20"/>
    <x v="0"/>
    <n v="1089"/>
    <n v="1089"/>
    <n v="6"/>
    <n v="6"/>
    <m/>
    <m/>
    <m/>
    <m/>
    <m/>
    <m/>
    <x v="1"/>
    <m/>
    <m/>
    <m/>
    <m/>
    <n v="0"/>
  </r>
  <r>
    <s v="Vicepresidencia de Desarrollo"/>
    <x v="8"/>
    <x v="20"/>
    <x v="0"/>
    <n v="5842.5"/>
    <n v="5842.5"/>
    <n v="32"/>
    <n v="32"/>
    <m/>
    <m/>
    <m/>
    <m/>
    <m/>
    <m/>
    <x v="1"/>
    <m/>
    <m/>
    <m/>
    <m/>
    <n v="0"/>
  </r>
  <r>
    <s v="Vicepresidencia de Desarrollo"/>
    <x v="11"/>
    <x v="20"/>
    <x v="0"/>
    <n v="1656"/>
    <n v="1656"/>
    <n v="9"/>
    <n v="9"/>
    <m/>
    <m/>
    <m/>
    <m/>
    <m/>
    <m/>
    <x v="1"/>
    <m/>
    <m/>
    <m/>
    <m/>
    <n v="0"/>
  </r>
  <r>
    <s v="Vicepresidencia de Desarrollo"/>
    <x v="14"/>
    <x v="20"/>
    <x v="0"/>
    <n v="210"/>
    <n v="210"/>
    <n v="1"/>
    <n v="1"/>
    <m/>
    <m/>
    <m/>
    <m/>
    <m/>
    <m/>
    <x v="1"/>
    <m/>
    <m/>
    <m/>
    <m/>
    <n v="0"/>
  </r>
  <r>
    <s v="Vicepresidencia de Desarrollo"/>
    <x v="19"/>
    <x v="20"/>
    <x v="0"/>
    <n v="1273.5"/>
    <n v="1273.5"/>
    <n v="7"/>
    <n v="7"/>
    <m/>
    <m/>
    <m/>
    <m/>
    <m/>
    <m/>
    <x v="1"/>
    <m/>
    <m/>
    <m/>
    <m/>
    <n v="0"/>
  </r>
  <r>
    <s v="Vicepresidencia de Desarrollo"/>
    <x v="27"/>
    <x v="20"/>
    <x v="0"/>
    <n v="4800"/>
    <n v="4800"/>
    <n v="26"/>
    <n v="26"/>
    <m/>
    <m/>
    <m/>
    <m/>
    <m/>
    <m/>
    <x v="1"/>
    <m/>
    <m/>
    <m/>
    <m/>
    <n v="0"/>
  </r>
  <r>
    <s v="Vicepresidencia de Desarrollo"/>
    <x v="29"/>
    <x v="20"/>
    <x v="0"/>
    <n v="3177"/>
    <n v="3177"/>
    <n v="18"/>
    <n v="18"/>
    <m/>
    <m/>
    <m/>
    <m/>
    <m/>
    <m/>
    <x v="1"/>
    <m/>
    <m/>
    <m/>
    <m/>
    <n v="0"/>
  </r>
  <r>
    <s v="Vicepresidencia de Desarrollo"/>
    <x v="38"/>
    <x v="20"/>
    <x v="0"/>
    <n v="558"/>
    <n v="558"/>
    <n v="3"/>
    <n v="3"/>
    <m/>
    <m/>
    <m/>
    <m/>
    <m/>
    <m/>
    <x v="1"/>
    <m/>
    <m/>
    <m/>
    <m/>
    <n v="0"/>
  </r>
  <r>
    <s v="Vicepresidencia de Desarrollo"/>
    <x v="52"/>
    <x v="20"/>
    <x v="0"/>
    <n v="798"/>
    <n v="798"/>
    <n v="4"/>
    <n v="4"/>
    <m/>
    <m/>
    <m/>
    <m/>
    <m/>
    <m/>
    <x v="1"/>
    <m/>
    <m/>
    <m/>
    <m/>
    <n v="0"/>
  </r>
  <r>
    <s v="Vicepresidencia de Excelencia Operacional"/>
    <x v="39"/>
    <x v="20"/>
    <x v="0"/>
    <n v="210"/>
    <n v="210"/>
    <n v="1"/>
    <n v="1"/>
    <m/>
    <m/>
    <m/>
    <m/>
    <m/>
    <m/>
    <x v="1"/>
    <m/>
    <m/>
    <m/>
    <m/>
    <n v="0"/>
  </r>
  <r>
    <s v="Vicepresidencia de Excelencia Operacional"/>
    <x v="46"/>
    <x v="20"/>
    <x v="0"/>
    <n v="2310"/>
    <n v="2310"/>
    <n v="12"/>
    <n v="12"/>
    <m/>
    <m/>
    <m/>
    <m/>
    <m/>
    <m/>
    <x v="1"/>
    <m/>
    <m/>
    <m/>
    <m/>
    <n v="0"/>
  </r>
  <r>
    <s v="Vicepresidencia de Excelencia Operacional"/>
    <x v="47"/>
    <x v="20"/>
    <x v="0"/>
    <n v="378"/>
    <n v="378"/>
    <n v="2"/>
    <n v="2"/>
    <m/>
    <m/>
    <m/>
    <m/>
    <m/>
    <m/>
    <x v="1"/>
    <m/>
    <m/>
    <m/>
    <m/>
    <n v="0"/>
  </r>
  <r>
    <s v="Vicepresidencia de Excelencia Operacional"/>
    <x v="45"/>
    <x v="20"/>
    <x v="0"/>
    <n v="798"/>
    <n v="798"/>
    <n v="4"/>
    <n v="4"/>
    <m/>
    <m/>
    <m/>
    <m/>
    <m/>
    <m/>
    <x v="1"/>
    <m/>
    <m/>
    <m/>
    <m/>
    <n v="0"/>
  </r>
  <r>
    <s v="Global Business Services &amp; Technology"/>
    <x v="33"/>
    <x v="20"/>
    <x v="0"/>
    <n v="3573"/>
    <n v="3573"/>
    <n v="21"/>
    <n v="21"/>
    <m/>
    <m/>
    <m/>
    <m/>
    <m/>
    <m/>
    <x v="1"/>
    <m/>
    <m/>
    <m/>
    <m/>
    <n v="0"/>
  </r>
  <r>
    <s v="Global Business Services &amp; Technology"/>
    <x v="30"/>
    <x v="20"/>
    <x v="0"/>
    <n v="4059"/>
    <n v="4059"/>
    <n v="23"/>
    <n v="23"/>
    <m/>
    <m/>
    <m/>
    <m/>
    <m/>
    <m/>
    <x v="1"/>
    <m/>
    <m/>
    <m/>
    <m/>
    <n v="0"/>
  </r>
  <r>
    <s v="Group Explorations Management"/>
    <x v="31"/>
    <x v="20"/>
    <x v="0"/>
    <n v="588"/>
    <n v="588"/>
    <n v="3"/>
    <n v="3"/>
    <m/>
    <m/>
    <m/>
    <m/>
    <m/>
    <m/>
    <x v="1"/>
    <m/>
    <m/>
    <m/>
    <m/>
    <n v="0"/>
  </r>
  <r>
    <s v="Gerencia de Logística y Servicios de Sitio"/>
    <x v="15"/>
    <x v="20"/>
    <x v="0"/>
    <n v="12344.75"/>
    <n v="12344.75"/>
    <n v="68"/>
    <n v="68"/>
    <m/>
    <m/>
    <m/>
    <m/>
    <m/>
    <m/>
    <x v="1"/>
    <m/>
    <m/>
    <m/>
    <m/>
    <n v="0"/>
  </r>
  <r>
    <s v="Vicepresidencia de Relaciones Comunitarias"/>
    <x v="43"/>
    <x v="20"/>
    <x v="0"/>
    <n v="2152.5"/>
    <n v="2152.5"/>
    <n v="12"/>
    <n v="12"/>
    <m/>
    <m/>
    <m/>
    <m/>
    <m/>
    <m/>
    <x v="1"/>
    <m/>
    <m/>
    <m/>
    <m/>
    <n v="0"/>
  </r>
  <r>
    <s v="Vicepresidencia de Relaciones Comunitarias"/>
    <x v="50"/>
    <x v="20"/>
    <x v="0"/>
    <n v="10522.25"/>
    <n v="10522.25"/>
    <n v="57"/>
    <n v="57"/>
    <m/>
    <m/>
    <m/>
    <m/>
    <m/>
    <m/>
    <x v="1"/>
    <m/>
    <m/>
    <m/>
    <m/>
    <n v="0"/>
  </r>
  <r>
    <s v="Vicepresidencia de Relaciones Comunitarias"/>
    <x v="51"/>
    <x v="20"/>
    <x v="0"/>
    <n v="5628"/>
    <n v="5628"/>
    <n v="30"/>
    <n v="30"/>
    <m/>
    <m/>
    <m/>
    <m/>
    <m/>
    <m/>
    <x v="1"/>
    <m/>
    <m/>
    <m/>
    <m/>
    <n v="0"/>
  </r>
  <r>
    <s v="Vicepresidencia de Relaciones Comunitarias"/>
    <x v="54"/>
    <x v="20"/>
    <x v="0"/>
    <n v="399"/>
    <n v="399"/>
    <n v="2"/>
    <n v="2"/>
    <m/>
    <m/>
    <m/>
    <m/>
    <m/>
    <m/>
    <x v="1"/>
    <m/>
    <m/>
    <m/>
    <m/>
    <n v="0"/>
  </r>
  <r>
    <s v="Vicepresidencia de Relaciones Comunitarias"/>
    <x v="9"/>
    <x v="20"/>
    <x v="0"/>
    <n v="210"/>
    <n v="210"/>
    <n v="1"/>
    <n v="1"/>
    <m/>
    <m/>
    <m/>
    <m/>
    <m/>
    <m/>
    <x v="1"/>
    <m/>
    <m/>
    <m/>
    <m/>
    <n v="0"/>
  </r>
  <r>
    <s v="Gerencia de Protección Interna"/>
    <x v="23"/>
    <x v="20"/>
    <x v="0"/>
    <n v="1585.5"/>
    <n v="1585.5"/>
    <n v="8"/>
    <n v="8"/>
    <m/>
    <m/>
    <m/>
    <m/>
    <m/>
    <m/>
    <x v="1"/>
    <m/>
    <m/>
    <m/>
    <m/>
    <n v="0"/>
  </r>
  <r>
    <s v="Gerencia General Operaciones Las Bambas"/>
    <x v="55"/>
    <x v="20"/>
    <x v="0"/>
    <n v="903"/>
    <n v="903"/>
    <n v="5"/>
    <n v="5"/>
    <m/>
    <m/>
    <m/>
    <m/>
    <m/>
    <m/>
    <x v="1"/>
    <m/>
    <m/>
    <m/>
    <m/>
    <n v="0"/>
  </r>
  <r>
    <s v="Presidencia las Bambas"/>
    <x v="32"/>
    <x v="20"/>
    <x v="1"/>
    <n v="0"/>
    <n v="0"/>
    <n v="0"/>
    <n v="0"/>
    <m/>
    <m/>
    <m/>
    <m/>
    <m/>
    <m/>
    <x v="1"/>
    <m/>
    <m/>
    <m/>
    <m/>
    <n v="0"/>
  </r>
  <r>
    <s v="Vicepresidencia Comercial"/>
    <x v="12"/>
    <x v="20"/>
    <x v="1"/>
    <n v="0"/>
    <n v="0"/>
    <n v="0"/>
    <n v="0"/>
    <m/>
    <m/>
    <m/>
    <m/>
    <m/>
    <m/>
    <x v="1"/>
    <m/>
    <m/>
    <m/>
    <m/>
    <n v="0"/>
  </r>
  <r>
    <s v="Vicepresidencia Comercial"/>
    <x v="13"/>
    <x v="20"/>
    <x v="1"/>
    <n v="0"/>
    <n v="0"/>
    <n v="0"/>
    <n v="0"/>
    <m/>
    <m/>
    <m/>
    <m/>
    <m/>
    <m/>
    <x v="1"/>
    <m/>
    <m/>
    <m/>
    <m/>
    <n v="0"/>
  </r>
  <r>
    <s v="Vicepresidencia Comercial"/>
    <x v="34"/>
    <x v="20"/>
    <x v="1"/>
    <n v="0"/>
    <n v="0"/>
    <n v="0"/>
    <n v="0"/>
    <m/>
    <m/>
    <m/>
    <m/>
    <m/>
    <m/>
    <x v="1"/>
    <m/>
    <m/>
    <m/>
    <m/>
    <n v="0"/>
  </r>
  <r>
    <s v="Vicepresidencia Comercial"/>
    <x v="49"/>
    <x v="20"/>
    <x v="1"/>
    <n v="0"/>
    <n v="0"/>
    <n v="0"/>
    <n v="0"/>
    <m/>
    <m/>
    <m/>
    <m/>
    <m/>
    <m/>
    <x v="1"/>
    <m/>
    <m/>
    <m/>
    <m/>
    <n v="0"/>
  </r>
  <r>
    <s v="Vicepresidencia Comercial"/>
    <x v="56"/>
    <x v="20"/>
    <x v="1"/>
    <n v="0"/>
    <n v="0"/>
    <n v="0"/>
    <n v="0"/>
    <m/>
    <m/>
    <m/>
    <m/>
    <m/>
    <m/>
    <x v="1"/>
    <m/>
    <m/>
    <m/>
    <m/>
    <n v="0"/>
  </r>
  <r>
    <s v="Vicepresidencia de Abastecimiento"/>
    <x v="7"/>
    <x v="20"/>
    <x v="1"/>
    <n v="0"/>
    <n v="0"/>
    <n v="0"/>
    <n v="0"/>
    <m/>
    <m/>
    <m/>
    <m/>
    <m/>
    <m/>
    <x v="1"/>
    <m/>
    <m/>
    <m/>
    <m/>
    <n v="0"/>
  </r>
  <r>
    <s v="Vicepresidencia de Abastecimiento"/>
    <x v="22"/>
    <x v="20"/>
    <x v="1"/>
    <n v="0"/>
    <n v="0"/>
    <n v="0"/>
    <n v="0"/>
    <m/>
    <m/>
    <m/>
    <m/>
    <m/>
    <m/>
    <x v="1"/>
    <m/>
    <m/>
    <m/>
    <m/>
    <n v="0"/>
  </r>
  <r>
    <s v="Vicepresidencia de Abastecimiento"/>
    <x v="35"/>
    <x v="20"/>
    <x v="1"/>
    <n v="0"/>
    <n v="0"/>
    <n v="0"/>
    <n v="0"/>
    <m/>
    <m/>
    <m/>
    <m/>
    <m/>
    <m/>
    <x v="1"/>
    <m/>
    <m/>
    <m/>
    <m/>
    <n v="0"/>
  </r>
  <r>
    <s v="Vicepresidencia de Abastecimiento"/>
    <x v="20"/>
    <x v="20"/>
    <x v="1"/>
    <n v="0"/>
    <n v="0"/>
    <n v="0"/>
    <n v="0"/>
    <m/>
    <m/>
    <m/>
    <m/>
    <m/>
    <m/>
    <x v="1"/>
    <m/>
    <m/>
    <m/>
    <m/>
    <n v="0"/>
  </r>
  <r>
    <s v="Vicepresidencia de Asuntos Corporativos"/>
    <x v="3"/>
    <x v="20"/>
    <x v="1"/>
    <n v="0"/>
    <n v="0"/>
    <n v="0"/>
    <n v="0"/>
    <m/>
    <m/>
    <m/>
    <m/>
    <m/>
    <m/>
    <x v="1"/>
    <m/>
    <m/>
    <m/>
    <m/>
    <n v="0"/>
  </r>
  <r>
    <s v="Vicepresidencia de Asuntos Corporativos"/>
    <x v="4"/>
    <x v="20"/>
    <x v="1"/>
    <n v="0"/>
    <n v="0"/>
    <n v="0"/>
    <n v="0"/>
    <m/>
    <m/>
    <m/>
    <m/>
    <m/>
    <m/>
    <x v="1"/>
    <m/>
    <m/>
    <m/>
    <m/>
    <n v="0"/>
  </r>
  <r>
    <s v="Vicepresidencia de Asuntos Corporativos"/>
    <x v="6"/>
    <x v="20"/>
    <x v="1"/>
    <n v="0"/>
    <n v="0"/>
    <n v="0"/>
    <n v="0"/>
    <m/>
    <m/>
    <m/>
    <m/>
    <m/>
    <m/>
    <x v="1"/>
    <m/>
    <m/>
    <m/>
    <m/>
    <n v="0"/>
  </r>
  <r>
    <s v="Vicepresidencia de Asuntos Corporativos"/>
    <x v="36"/>
    <x v="20"/>
    <x v="1"/>
    <n v="0"/>
    <n v="0"/>
    <n v="0"/>
    <n v="0"/>
    <m/>
    <m/>
    <m/>
    <m/>
    <m/>
    <m/>
    <x v="1"/>
    <m/>
    <m/>
    <m/>
    <m/>
    <n v="0"/>
  </r>
  <r>
    <s v="Vicepresidencia de Operaciones"/>
    <x v="21"/>
    <x v="20"/>
    <x v="1"/>
    <n v="8519"/>
    <n v="5604"/>
    <n v="43"/>
    <n v="28"/>
    <m/>
    <m/>
    <m/>
    <m/>
    <m/>
    <m/>
    <x v="1"/>
    <m/>
    <m/>
    <m/>
    <m/>
    <n v="0"/>
  </r>
  <r>
    <s v="Vicepresidencia de Operaciones"/>
    <x v="28"/>
    <x v="20"/>
    <x v="1"/>
    <n v="6888"/>
    <n v="6888"/>
    <n v="30"/>
    <n v="30"/>
    <m/>
    <n v="1"/>
    <m/>
    <m/>
    <m/>
    <m/>
    <x v="0"/>
    <m/>
    <n v="6"/>
    <n v="108"/>
    <m/>
    <n v="1"/>
  </r>
  <r>
    <s v="Vicepresidencia de Operaciones"/>
    <x v="40"/>
    <x v="20"/>
    <x v="1"/>
    <n v="0"/>
    <n v="0"/>
    <n v="0"/>
    <n v="0"/>
    <m/>
    <m/>
    <m/>
    <m/>
    <m/>
    <m/>
    <x v="1"/>
    <m/>
    <m/>
    <m/>
    <m/>
    <n v="0"/>
  </r>
  <r>
    <s v="Vicepresidencia de Operaciones"/>
    <x v="16"/>
    <x v="20"/>
    <x v="1"/>
    <n v="169818"/>
    <n v="165690"/>
    <n v="1171"/>
    <n v="1153"/>
    <m/>
    <m/>
    <m/>
    <m/>
    <m/>
    <m/>
    <x v="4"/>
    <m/>
    <m/>
    <m/>
    <m/>
    <n v="0"/>
  </r>
  <r>
    <s v="Vicepresidencia de Operaciones"/>
    <x v="18"/>
    <x v="20"/>
    <x v="1"/>
    <n v="103323"/>
    <n v="101379"/>
    <n v="515"/>
    <n v="503"/>
    <m/>
    <m/>
    <m/>
    <m/>
    <n v="1"/>
    <m/>
    <x v="1"/>
    <m/>
    <m/>
    <m/>
    <m/>
    <n v="0"/>
  </r>
  <r>
    <s v="Vicepresidencia de Proyectos"/>
    <x v="41"/>
    <x v="20"/>
    <x v="1"/>
    <n v="319149"/>
    <n v="319149"/>
    <n v="1797"/>
    <n v="1797"/>
    <m/>
    <m/>
    <m/>
    <n v="1"/>
    <m/>
    <n v="4"/>
    <x v="1"/>
    <m/>
    <m/>
    <m/>
    <n v="30"/>
    <n v="1"/>
  </r>
  <r>
    <s v="Vicepresidencia de Proyectos"/>
    <x v="53"/>
    <x v="20"/>
    <x v="1"/>
    <n v="0"/>
    <n v="0"/>
    <n v="0"/>
    <n v="0"/>
    <m/>
    <m/>
    <m/>
    <m/>
    <m/>
    <m/>
    <x v="1"/>
    <m/>
    <m/>
    <m/>
    <m/>
    <n v="0"/>
  </r>
  <r>
    <s v="Vicepresidencia de Proyectos"/>
    <x v="57"/>
    <x v="20"/>
    <x v="1"/>
    <n v="0"/>
    <n v="0"/>
    <n v="0"/>
    <n v="0"/>
    <m/>
    <m/>
    <m/>
    <m/>
    <m/>
    <m/>
    <x v="1"/>
    <m/>
    <m/>
    <m/>
    <m/>
    <n v="0"/>
  </r>
  <r>
    <s v="Vicepresidencia de Proyectos"/>
    <x v="58"/>
    <x v="20"/>
    <x v="1"/>
    <n v="0"/>
    <n v="0"/>
    <n v="0"/>
    <n v="0"/>
    <m/>
    <m/>
    <m/>
    <m/>
    <m/>
    <m/>
    <x v="1"/>
    <m/>
    <m/>
    <m/>
    <m/>
    <n v="0"/>
  </r>
  <r>
    <s v="Vicepresidencia de Proyectos"/>
    <x v="59"/>
    <x v="20"/>
    <x v="1"/>
    <n v="0"/>
    <n v="0"/>
    <n v="0"/>
    <n v="0"/>
    <m/>
    <m/>
    <m/>
    <m/>
    <m/>
    <m/>
    <x v="1"/>
    <m/>
    <m/>
    <m/>
    <m/>
    <n v="0"/>
  </r>
  <r>
    <s v="Vicepresidencia de Proyectos"/>
    <x v="60"/>
    <x v="20"/>
    <x v="1"/>
    <n v="0"/>
    <n v="0"/>
    <n v="0"/>
    <n v="0"/>
    <m/>
    <m/>
    <m/>
    <m/>
    <m/>
    <m/>
    <x v="1"/>
    <m/>
    <m/>
    <m/>
    <m/>
    <n v="0"/>
  </r>
  <r>
    <s v="Vicepresidencia de Recursos Humanos"/>
    <x v="24"/>
    <x v="20"/>
    <x v="1"/>
    <n v="315"/>
    <n v="315"/>
    <n v="2"/>
    <n v="2"/>
    <m/>
    <m/>
    <m/>
    <m/>
    <m/>
    <m/>
    <x v="1"/>
    <m/>
    <m/>
    <m/>
    <m/>
    <n v="0"/>
  </r>
  <r>
    <s v="Vicepresidencia de Recursos Humanos"/>
    <x v="42"/>
    <x v="20"/>
    <x v="1"/>
    <n v="0"/>
    <n v="0"/>
    <n v="0"/>
    <n v="0"/>
    <m/>
    <m/>
    <m/>
    <m/>
    <m/>
    <m/>
    <x v="1"/>
    <m/>
    <m/>
    <m/>
    <m/>
    <n v="0"/>
  </r>
  <r>
    <s v="Vicepresidencia de Recursos Humanos"/>
    <x v="10"/>
    <x v="20"/>
    <x v="1"/>
    <n v="0"/>
    <n v="0"/>
    <n v="0"/>
    <n v="0"/>
    <m/>
    <m/>
    <m/>
    <m/>
    <m/>
    <m/>
    <x v="1"/>
    <m/>
    <m/>
    <m/>
    <m/>
    <n v="0"/>
  </r>
  <r>
    <s v="Vicepresidencia de SHE"/>
    <x v="17"/>
    <x v="20"/>
    <x v="1"/>
    <n v="18480"/>
    <n v="18480"/>
    <n v="126"/>
    <n v="126"/>
    <m/>
    <m/>
    <m/>
    <m/>
    <m/>
    <m/>
    <x v="1"/>
    <m/>
    <m/>
    <m/>
    <m/>
    <n v="0"/>
  </r>
  <r>
    <s v="Vicepresidencia de SHE"/>
    <x v="26"/>
    <x v="20"/>
    <x v="1"/>
    <n v="800"/>
    <n v="800"/>
    <n v="4"/>
    <n v="4"/>
    <m/>
    <m/>
    <m/>
    <m/>
    <m/>
    <m/>
    <x v="1"/>
    <m/>
    <m/>
    <m/>
    <m/>
    <n v="0"/>
  </r>
  <r>
    <s v="Vicepresidencia de SHE"/>
    <x v="44"/>
    <x v="20"/>
    <x v="1"/>
    <n v="0"/>
    <n v="0"/>
    <n v="0"/>
    <n v="0"/>
    <m/>
    <m/>
    <m/>
    <m/>
    <m/>
    <m/>
    <x v="1"/>
    <m/>
    <m/>
    <m/>
    <m/>
    <n v="0"/>
  </r>
  <r>
    <s v="Vicepresidencia de Asuntos Legales"/>
    <x v="1"/>
    <x v="20"/>
    <x v="1"/>
    <n v="0"/>
    <n v="0"/>
    <n v="0"/>
    <n v="0"/>
    <m/>
    <m/>
    <m/>
    <m/>
    <m/>
    <m/>
    <x v="1"/>
    <m/>
    <m/>
    <m/>
    <m/>
    <n v="0"/>
  </r>
  <r>
    <s v="Vicepresidencia de Asuntos Legales"/>
    <x v="2"/>
    <x v="20"/>
    <x v="1"/>
    <n v="0"/>
    <n v="0"/>
    <n v="0"/>
    <n v="0"/>
    <m/>
    <m/>
    <m/>
    <m/>
    <m/>
    <m/>
    <x v="1"/>
    <m/>
    <m/>
    <m/>
    <m/>
    <n v="0"/>
  </r>
  <r>
    <s v="Vicepresidencia de Asuntos Legales"/>
    <x v="37"/>
    <x v="20"/>
    <x v="1"/>
    <n v="0"/>
    <n v="0"/>
    <n v="0"/>
    <n v="0"/>
    <m/>
    <m/>
    <m/>
    <m/>
    <m/>
    <m/>
    <x v="1"/>
    <m/>
    <m/>
    <m/>
    <m/>
    <n v="0"/>
  </r>
  <r>
    <s v="Vicepresidencia de Desarrollo"/>
    <x v="5"/>
    <x v="20"/>
    <x v="1"/>
    <n v="48"/>
    <n v="48"/>
    <n v="3"/>
    <n v="3"/>
    <m/>
    <m/>
    <m/>
    <m/>
    <m/>
    <m/>
    <x v="1"/>
    <m/>
    <m/>
    <m/>
    <m/>
    <n v="0"/>
  </r>
  <r>
    <s v="Vicepresidencia de Desarrollo"/>
    <x v="8"/>
    <x v="20"/>
    <x v="1"/>
    <n v="6048"/>
    <n v="6048"/>
    <n v="26"/>
    <n v="26"/>
    <m/>
    <m/>
    <m/>
    <m/>
    <m/>
    <m/>
    <x v="1"/>
    <m/>
    <m/>
    <m/>
    <m/>
    <n v="0"/>
  </r>
  <r>
    <s v="Vicepresidencia de Desarrollo"/>
    <x v="11"/>
    <x v="20"/>
    <x v="1"/>
    <n v="0"/>
    <n v="0"/>
    <n v="0"/>
    <n v="0"/>
    <m/>
    <m/>
    <m/>
    <m/>
    <m/>
    <m/>
    <x v="1"/>
    <m/>
    <m/>
    <m/>
    <m/>
    <n v="0"/>
  </r>
  <r>
    <s v="Vicepresidencia de Desarrollo"/>
    <x v="14"/>
    <x v="20"/>
    <x v="1"/>
    <n v="74772"/>
    <n v="5929"/>
    <n v="364"/>
    <n v="30"/>
    <m/>
    <m/>
    <m/>
    <m/>
    <m/>
    <m/>
    <x v="1"/>
    <m/>
    <m/>
    <m/>
    <m/>
    <n v="0"/>
  </r>
  <r>
    <s v="Vicepresidencia de Desarrollo"/>
    <x v="19"/>
    <x v="20"/>
    <x v="1"/>
    <n v="3356"/>
    <n v="3356"/>
    <n v="40"/>
    <n v="40"/>
    <m/>
    <m/>
    <m/>
    <m/>
    <m/>
    <m/>
    <x v="1"/>
    <m/>
    <m/>
    <m/>
    <m/>
    <n v="0"/>
  </r>
  <r>
    <s v="Vicepresidencia de Desarrollo"/>
    <x v="27"/>
    <x v="20"/>
    <x v="1"/>
    <n v="9316"/>
    <n v="9316"/>
    <n v="189"/>
    <n v="189"/>
    <m/>
    <m/>
    <m/>
    <m/>
    <m/>
    <m/>
    <x v="1"/>
    <m/>
    <m/>
    <m/>
    <m/>
    <n v="0"/>
  </r>
  <r>
    <s v="Vicepresidencia de Desarrollo"/>
    <x v="29"/>
    <x v="20"/>
    <x v="1"/>
    <n v="0"/>
    <n v="0"/>
    <n v="0"/>
    <n v="0"/>
    <m/>
    <m/>
    <m/>
    <m/>
    <m/>
    <m/>
    <x v="1"/>
    <m/>
    <m/>
    <m/>
    <m/>
    <n v="0"/>
  </r>
  <r>
    <s v="Vicepresidencia de Desarrollo"/>
    <x v="38"/>
    <x v="20"/>
    <x v="1"/>
    <n v="0"/>
    <n v="0"/>
    <n v="0"/>
    <n v="0"/>
    <m/>
    <m/>
    <m/>
    <m/>
    <m/>
    <m/>
    <x v="1"/>
    <m/>
    <m/>
    <m/>
    <m/>
    <n v="0"/>
  </r>
  <r>
    <s v="Vicepresidencia de Desarrollo"/>
    <x v="52"/>
    <x v="20"/>
    <x v="1"/>
    <n v="0"/>
    <n v="0"/>
    <n v="0"/>
    <n v="0"/>
    <m/>
    <m/>
    <m/>
    <m/>
    <m/>
    <m/>
    <x v="1"/>
    <m/>
    <m/>
    <m/>
    <m/>
    <n v="0"/>
  </r>
  <r>
    <s v="Vicepresidencia de Excelencia Operacional"/>
    <x v="39"/>
    <x v="20"/>
    <x v="1"/>
    <n v="0"/>
    <n v="0"/>
    <n v="0"/>
    <n v="0"/>
    <m/>
    <m/>
    <m/>
    <m/>
    <m/>
    <m/>
    <x v="1"/>
    <m/>
    <m/>
    <m/>
    <m/>
    <n v="0"/>
  </r>
  <r>
    <s v="Vicepresidencia de Excelencia Operacional"/>
    <x v="46"/>
    <x v="20"/>
    <x v="1"/>
    <n v="0"/>
    <n v="0"/>
    <n v="0"/>
    <n v="0"/>
    <m/>
    <m/>
    <m/>
    <m/>
    <m/>
    <m/>
    <x v="1"/>
    <m/>
    <m/>
    <m/>
    <m/>
    <n v="0"/>
  </r>
  <r>
    <s v="Vicepresidencia de Excelencia Operacional"/>
    <x v="47"/>
    <x v="20"/>
    <x v="1"/>
    <n v="0"/>
    <n v="0"/>
    <n v="0"/>
    <n v="0"/>
    <m/>
    <m/>
    <m/>
    <m/>
    <m/>
    <m/>
    <x v="1"/>
    <m/>
    <m/>
    <m/>
    <m/>
    <n v="0"/>
  </r>
  <r>
    <s v="Vicepresidencia de Excelencia Operacional"/>
    <x v="45"/>
    <x v="20"/>
    <x v="1"/>
    <n v="0"/>
    <n v="0"/>
    <n v="0"/>
    <n v="0"/>
    <m/>
    <m/>
    <m/>
    <m/>
    <m/>
    <m/>
    <x v="1"/>
    <m/>
    <m/>
    <m/>
    <m/>
    <n v="0"/>
  </r>
  <r>
    <s v="Global Business Services &amp; Technology"/>
    <x v="33"/>
    <x v="20"/>
    <x v="1"/>
    <n v="3030"/>
    <n v="3030"/>
    <n v="18"/>
    <n v="18"/>
    <m/>
    <m/>
    <m/>
    <m/>
    <m/>
    <m/>
    <x v="1"/>
    <m/>
    <m/>
    <m/>
    <m/>
    <n v="0"/>
  </r>
  <r>
    <s v="Global Business Services &amp; Technology"/>
    <x v="30"/>
    <x v="20"/>
    <x v="1"/>
    <n v="1080"/>
    <n v="1080"/>
    <n v="6"/>
    <n v="6"/>
    <m/>
    <m/>
    <m/>
    <m/>
    <m/>
    <m/>
    <x v="1"/>
    <m/>
    <m/>
    <m/>
    <m/>
    <n v="0"/>
  </r>
  <r>
    <s v="Group Explorations Management"/>
    <x v="31"/>
    <x v="20"/>
    <x v="1"/>
    <n v="0"/>
    <n v="0"/>
    <n v="0"/>
    <n v="0"/>
    <m/>
    <m/>
    <m/>
    <m/>
    <m/>
    <m/>
    <x v="1"/>
    <m/>
    <m/>
    <m/>
    <m/>
    <n v="0"/>
  </r>
  <r>
    <s v="Gerencia de Logística y Servicios de Sitio"/>
    <x v="15"/>
    <x v="20"/>
    <x v="1"/>
    <n v="471970"/>
    <n v="166834.20000000001"/>
    <n v="2431"/>
    <n v="911"/>
    <m/>
    <m/>
    <m/>
    <m/>
    <m/>
    <n v="1"/>
    <x v="1"/>
    <m/>
    <m/>
    <m/>
    <m/>
    <n v="0"/>
  </r>
  <r>
    <s v="Vicepresidencia de Relaciones Comunitarias"/>
    <x v="43"/>
    <x v="20"/>
    <x v="1"/>
    <n v="0"/>
    <n v="0"/>
    <n v="0"/>
    <n v="0"/>
    <m/>
    <m/>
    <m/>
    <m/>
    <m/>
    <m/>
    <x v="1"/>
    <m/>
    <m/>
    <m/>
    <m/>
    <n v="0"/>
  </r>
  <r>
    <s v="Vicepresidencia de Relaciones Comunitarias"/>
    <x v="50"/>
    <x v="20"/>
    <x v="1"/>
    <n v="0"/>
    <n v="0"/>
    <n v="0"/>
    <n v="0"/>
    <m/>
    <m/>
    <m/>
    <m/>
    <m/>
    <m/>
    <x v="1"/>
    <m/>
    <m/>
    <m/>
    <m/>
    <n v="0"/>
  </r>
  <r>
    <s v="Vicepresidencia de Relaciones Comunitarias"/>
    <x v="51"/>
    <x v="20"/>
    <x v="1"/>
    <n v="0"/>
    <n v="0"/>
    <n v="0"/>
    <n v="0"/>
    <m/>
    <m/>
    <m/>
    <m/>
    <m/>
    <m/>
    <x v="1"/>
    <m/>
    <m/>
    <m/>
    <m/>
    <n v="0"/>
  </r>
  <r>
    <s v="Vicepresidencia de Relaciones Comunitarias"/>
    <x v="54"/>
    <x v="20"/>
    <x v="1"/>
    <n v="0"/>
    <n v="0"/>
    <n v="0"/>
    <n v="0"/>
    <m/>
    <m/>
    <m/>
    <m/>
    <m/>
    <m/>
    <x v="1"/>
    <m/>
    <m/>
    <m/>
    <m/>
    <n v="0"/>
  </r>
  <r>
    <s v="Gerencia de Protección Interna"/>
    <x v="23"/>
    <x v="20"/>
    <x v="1"/>
    <n v="61398"/>
    <n v="61398"/>
    <n v="262"/>
    <n v="262"/>
    <m/>
    <m/>
    <m/>
    <m/>
    <m/>
    <n v="1"/>
    <x v="1"/>
    <m/>
    <m/>
    <m/>
    <m/>
    <n v="0"/>
  </r>
  <r>
    <s v="Gerencia General Operaciones Las Bambas"/>
    <x v="55"/>
    <x v="20"/>
    <x v="1"/>
    <n v="0"/>
    <n v="0"/>
    <n v="0"/>
    <n v="0"/>
    <m/>
    <m/>
    <m/>
    <m/>
    <m/>
    <m/>
    <x v="1"/>
    <m/>
    <m/>
    <m/>
    <m/>
    <n v="0"/>
  </r>
  <r>
    <s v="Presidencia las Bambas"/>
    <x v="32"/>
    <x v="21"/>
    <x v="0"/>
    <n v="751.5"/>
    <n v="751.5"/>
    <n v="4"/>
    <n v="4"/>
    <m/>
    <m/>
    <m/>
    <m/>
    <m/>
    <m/>
    <x v="1"/>
    <m/>
    <m/>
    <m/>
    <m/>
    <n v="0"/>
  </r>
  <r>
    <s v="Vicepresidencia Comercial"/>
    <x v="12"/>
    <x v="21"/>
    <x v="0"/>
    <n v="1431"/>
    <n v="1431"/>
    <n v="8"/>
    <n v="8"/>
    <m/>
    <m/>
    <m/>
    <m/>
    <m/>
    <m/>
    <x v="1"/>
    <m/>
    <m/>
    <m/>
    <m/>
    <n v="0"/>
  </r>
  <r>
    <s v="Vicepresidencia Comercial"/>
    <x v="13"/>
    <x v="21"/>
    <x v="0"/>
    <n v="639"/>
    <n v="639"/>
    <n v="5"/>
    <n v="5"/>
    <m/>
    <m/>
    <m/>
    <m/>
    <m/>
    <m/>
    <x v="1"/>
    <m/>
    <m/>
    <m/>
    <m/>
    <n v="0"/>
  </r>
  <r>
    <s v="Vicepresidencia Comercial"/>
    <x v="34"/>
    <x v="21"/>
    <x v="0"/>
    <n v="189"/>
    <n v="189"/>
    <n v="1"/>
    <n v="1"/>
    <m/>
    <m/>
    <m/>
    <m/>
    <m/>
    <m/>
    <x v="1"/>
    <m/>
    <m/>
    <m/>
    <m/>
    <n v="0"/>
  </r>
  <r>
    <s v="Vicepresidencia Comercial"/>
    <x v="49"/>
    <x v="21"/>
    <x v="0"/>
    <n v="682.5"/>
    <n v="682.5"/>
    <n v="4"/>
    <n v="4"/>
    <m/>
    <m/>
    <m/>
    <m/>
    <m/>
    <m/>
    <x v="1"/>
    <m/>
    <m/>
    <m/>
    <m/>
    <n v="0"/>
  </r>
  <r>
    <s v="Vicepresidencia Comercial"/>
    <x v="56"/>
    <x v="21"/>
    <x v="0"/>
    <n v="414"/>
    <n v="414"/>
    <n v="2"/>
    <n v="2"/>
    <m/>
    <m/>
    <m/>
    <m/>
    <m/>
    <m/>
    <x v="1"/>
    <m/>
    <m/>
    <m/>
    <m/>
    <n v="0"/>
  </r>
  <r>
    <s v="Vicepresidencia de Abastecimiento"/>
    <x v="7"/>
    <x v="21"/>
    <x v="0"/>
    <n v="3213"/>
    <n v="3213"/>
    <n v="16"/>
    <n v="16"/>
    <m/>
    <m/>
    <m/>
    <m/>
    <m/>
    <m/>
    <x v="1"/>
    <m/>
    <m/>
    <m/>
    <m/>
    <n v="0"/>
  </r>
  <r>
    <s v="Vicepresidencia de Abastecimiento"/>
    <x v="22"/>
    <x v="21"/>
    <x v="0"/>
    <n v="414"/>
    <n v="414"/>
    <n v="2"/>
    <n v="2"/>
    <m/>
    <m/>
    <m/>
    <m/>
    <m/>
    <m/>
    <x v="1"/>
    <m/>
    <m/>
    <m/>
    <m/>
    <n v="0"/>
  </r>
  <r>
    <s v="Vicepresidencia de Abastecimiento"/>
    <x v="35"/>
    <x v="21"/>
    <x v="0"/>
    <n v="576"/>
    <n v="576"/>
    <n v="3"/>
    <n v="3"/>
    <m/>
    <m/>
    <m/>
    <m/>
    <m/>
    <m/>
    <x v="1"/>
    <m/>
    <m/>
    <m/>
    <m/>
    <n v="0"/>
  </r>
  <r>
    <s v="Vicepresidencia de Abastecimiento"/>
    <x v="20"/>
    <x v="21"/>
    <x v="0"/>
    <n v="4467.25"/>
    <n v="4467.25"/>
    <n v="26"/>
    <n v="26"/>
    <m/>
    <m/>
    <m/>
    <m/>
    <m/>
    <m/>
    <x v="1"/>
    <m/>
    <m/>
    <m/>
    <m/>
    <n v="0"/>
  </r>
  <r>
    <s v="Vicepresidencia de Asuntos Corporativos"/>
    <x v="3"/>
    <x v="21"/>
    <x v="0"/>
    <n v="369"/>
    <n v="369"/>
    <n v="2"/>
    <n v="2"/>
    <m/>
    <m/>
    <m/>
    <m/>
    <m/>
    <m/>
    <x v="1"/>
    <m/>
    <m/>
    <m/>
    <m/>
    <n v="0"/>
  </r>
  <r>
    <s v="Vicepresidencia de Asuntos Corporativos"/>
    <x v="4"/>
    <x v="21"/>
    <x v="0"/>
    <n v="1119"/>
    <n v="1119"/>
    <n v="6"/>
    <n v="6"/>
    <m/>
    <m/>
    <m/>
    <m/>
    <m/>
    <m/>
    <x v="1"/>
    <m/>
    <m/>
    <m/>
    <m/>
    <n v="0"/>
  </r>
  <r>
    <s v="Vicepresidencia de Asuntos Corporativos"/>
    <x v="6"/>
    <x v="21"/>
    <x v="0"/>
    <n v="2770.5"/>
    <n v="2770.5"/>
    <n v="15"/>
    <n v="15"/>
    <m/>
    <m/>
    <m/>
    <m/>
    <m/>
    <m/>
    <x v="1"/>
    <m/>
    <m/>
    <m/>
    <m/>
    <n v="0"/>
  </r>
  <r>
    <s v="Vicepresidencia de Asuntos Corporativos"/>
    <x v="36"/>
    <x v="21"/>
    <x v="0"/>
    <n v="783"/>
    <n v="783"/>
    <n v="4"/>
    <n v="4"/>
    <m/>
    <m/>
    <m/>
    <m/>
    <m/>
    <m/>
    <x v="1"/>
    <m/>
    <m/>
    <m/>
    <m/>
    <n v="0"/>
  </r>
  <r>
    <s v="Vicepresidencia de Operaciones"/>
    <x v="21"/>
    <x v="21"/>
    <x v="0"/>
    <n v="40389.75"/>
    <n v="40389.75"/>
    <n v="235"/>
    <n v="235"/>
    <m/>
    <m/>
    <m/>
    <m/>
    <m/>
    <m/>
    <x v="1"/>
    <m/>
    <m/>
    <m/>
    <m/>
    <n v="0"/>
  </r>
  <r>
    <s v="Vicepresidencia de Operaciones"/>
    <x v="28"/>
    <x v="21"/>
    <x v="0"/>
    <n v="15080.5"/>
    <n v="15080.5"/>
    <n v="89"/>
    <n v="89"/>
    <m/>
    <m/>
    <m/>
    <m/>
    <m/>
    <m/>
    <x v="1"/>
    <m/>
    <m/>
    <m/>
    <m/>
    <n v="0"/>
  </r>
  <r>
    <s v="Vicepresidencia de Operaciones"/>
    <x v="40"/>
    <x v="21"/>
    <x v="0"/>
    <n v="304.5"/>
    <n v="304.5"/>
    <n v="2"/>
    <n v="2"/>
    <m/>
    <m/>
    <m/>
    <m/>
    <m/>
    <m/>
    <x v="1"/>
    <m/>
    <m/>
    <m/>
    <m/>
    <n v="0"/>
  </r>
  <r>
    <s v="Vicepresidencia de Operaciones"/>
    <x v="16"/>
    <x v="21"/>
    <x v="0"/>
    <n v="60724.805"/>
    <n v="60724.805"/>
    <n v="384"/>
    <n v="384"/>
    <m/>
    <m/>
    <m/>
    <m/>
    <m/>
    <m/>
    <x v="1"/>
    <m/>
    <m/>
    <m/>
    <m/>
    <n v="0"/>
  </r>
  <r>
    <s v="Vicepresidencia de Operaciones"/>
    <x v="18"/>
    <x v="21"/>
    <x v="0"/>
    <n v="136430.5"/>
    <n v="136430.5"/>
    <n v="858"/>
    <n v="858"/>
    <m/>
    <m/>
    <m/>
    <m/>
    <n v="1"/>
    <n v="7"/>
    <x v="0"/>
    <m/>
    <m/>
    <m/>
    <m/>
    <n v="0"/>
  </r>
  <r>
    <s v="Vicepresidencia de Proyectos"/>
    <x v="5"/>
    <x v="21"/>
    <x v="0"/>
    <n v="637.5"/>
    <n v="637.5"/>
    <n v="3"/>
    <n v="3"/>
    <m/>
    <m/>
    <m/>
    <m/>
    <m/>
    <m/>
    <x v="1"/>
    <m/>
    <m/>
    <m/>
    <m/>
    <n v="0"/>
  </r>
  <r>
    <s v="Vicepresidencia de Proyectos"/>
    <x v="41"/>
    <x v="21"/>
    <x v="0"/>
    <n v="231"/>
    <n v="231"/>
    <n v="1"/>
    <n v="1"/>
    <m/>
    <m/>
    <m/>
    <m/>
    <m/>
    <m/>
    <x v="1"/>
    <m/>
    <m/>
    <m/>
    <m/>
    <n v="0"/>
  </r>
  <r>
    <s v="Vicepresidencia de Proyectos"/>
    <x v="53"/>
    <x v="21"/>
    <x v="0"/>
    <n v="868.5"/>
    <n v="868.5"/>
    <n v="4"/>
    <n v="4"/>
    <m/>
    <m/>
    <m/>
    <m/>
    <m/>
    <m/>
    <x v="1"/>
    <m/>
    <m/>
    <m/>
    <m/>
    <n v="0"/>
  </r>
  <r>
    <s v="Vicepresidencia de Proyectos"/>
    <x v="57"/>
    <x v="21"/>
    <x v="0"/>
    <n v="693"/>
    <n v="693"/>
    <n v="4"/>
    <n v="4"/>
    <m/>
    <m/>
    <m/>
    <m/>
    <m/>
    <m/>
    <x v="1"/>
    <m/>
    <m/>
    <m/>
    <m/>
    <n v="0"/>
  </r>
  <r>
    <s v="Vicepresidencia de Proyectos"/>
    <x v="58"/>
    <x v="21"/>
    <x v="0"/>
    <n v="2488.5"/>
    <n v="2488.5"/>
    <n v="14"/>
    <n v="14"/>
    <m/>
    <m/>
    <m/>
    <m/>
    <m/>
    <m/>
    <x v="1"/>
    <m/>
    <m/>
    <m/>
    <m/>
    <n v="0"/>
  </r>
  <r>
    <s v="Vicepresidencia de Proyectos"/>
    <x v="59"/>
    <x v="21"/>
    <x v="0"/>
    <n v="514.5"/>
    <n v="514.5"/>
    <n v="3"/>
    <n v="3"/>
    <m/>
    <m/>
    <m/>
    <m/>
    <m/>
    <m/>
    <x v="1"/>
    <m/>
    <m/>
    <m/>
    <m/>
    <n v="0"/>
  </r>
  <r>
    <s v="Vicepresidencia de Proyectos"/>
    <x v="60"/>
    <x v="21"/>
    <x v="0"/>
    <n v="1092"/>
    <n v="1092"/>
    <n v="5"/>
    <n v="5"/>
    <m/>
    <m/>
    <m/>
    <m/>
    <m/>
    <m/>
    <x v="1"/>
    <m/>
    <m/>
    <m/>
    <m/>
    <n v="0"/>
  </r>
  <r>
    <s v="Vicepresidencia de Recursos Humanos"/>
    <x v="24"/>
    <x v="21"/>
    <x v="0"/>
    <n v="2040"/>
    <n v="2040"/>
    <n v="13"/>
    <n v="13"/>
    <m/>
    <m/>
    <m/>
    <m/>
    <m/>
    <m/>
    <x v="1"/>
    <m/>
    <m/>
    <m/>
    <m/>
    <n v="0"/>
  </r>
  <r>
    <s v="Vicepresidencia de Recursos Humanos"/>
    <x v="42"/>
    <x v="21"/>
    <x v="0"/>
    <n v="783"/>
    <n v="783"/>
    <n v="4"/>
    <n v="4"/>
    <m/>
    <m/>
    <m/>
    <m/>
    <m/>
    <m/>
    <x v="1"/>
    <m/>
    <m/>
    <m/>
    <m/>
    <n v="0"/>
  </r>
  <r>
    <s v="Vicepresidencia de Recursos Humanos"/>
    <x v="10"/>
    <x v="21"/>
    <x v="0"/>
    <n v="1839"/>
    <n v="1839"/>
    <n v="11"/>
    <n v="11"/>
    <m/>
    <m/>
    <m/>
    <m/>
    <m/>
    <m/>
    <x v="1"/>
    <m/>
    <m/>
    <m/>
    <m/>
    <n v="0"/>
  </r>
  <r>
    <s v="Vicepresidencia de SHE"/>
    <x v="17"/>
    <x v="21"/>
    <x v="0"/>
    <n v="3139.5"/>
    <n v="3139.5"/>
    <n v="16"/>
    <n v="16"/>
    <m/>
    <m/>
    <m/>
    <m/>
    <m/>
    <m/>
    <x v="1"/>
    <m/>
    <m/>
    <m/>
    <m/>
    <n v="0"/>
  </r>
  <r>
    <s v="Vicepresidencia de SHE"/>
    <x v="26"/>
    <x v="21"/>
    <x v="0"/>
    <n v="5596.5"/>
    <n v="5596.5"/>
    <n v="31"/>
    <n v="31"/>
    <m/>
    <m/>
    <m/>
    <m/>
    <m/>
    <m/>
    <x v="1"/>
    <m/>
    <m/>
    <m/>
    <m/>
    <n v="0"/>
  </r>
  <r>
    <s v="Vicepresidencia de SHE"/>
    <x v="44"/>
    <x v="21"/>
    <x v="0"/>
    <n v="438"/>
    <n v="438"/>
    <n v="2"/>
    <n v="2"/>
    <m/>
    <m/>
    <m/>
    <m/>
    <m/>
    <m/>
    <x v="1"/>
    <m/>
    <m/>
    <m/>
    <m/>
    <n v="0"/>
  </r>
  <r>
    <s v="Vicepresidencia de Asuntos Legales"/>
    <x v="1"/>
    <x v="21"/>
    <x v="0"/>
    <n v="1344"/>
    <n v="1344"/>
    <n v="7"/>
    <n v="7"/>
    <m/>
    <m/>
    <m/>
    <m/>
    <m/>
    <m/>
    <x v="1"/>
    <m/>
    <m/>
    <m/>
    <m/>
    <n v="0"/>
  </r>
  <r>
    <s v="Vicepresidencia de Asuntos Legales"/>
    <x v="2"/>
    <x v="21"/>
    <x v="0"/>
    <n v="823.5"/>
    <n v="823.5"/>
    <n v="5"/>
    <n v="5"/>
    <m/>
    <m/>
    <m/>
    <m/>
    <m/>
    <m/>
    <x v="1"/>
    <m/>
    <m/>
    <m/>
    <m/>
    <n v="0"/>
  </r>
  <r>
    <s v="Vicepresidencia de Asuntos Legales"/>
    <x v="37"/>
    <x v="21"/>
    <x v="0"/>
    <n v="864"/>
    <n v="864"/>
    <n v="5"/>
    <n v="5"/>
    <m/>
    <m/>
    <m/>
    <m/>
    <m/>
    <m/>
    <x v="1"/>
    <m/>
    <m/>
    <m/>
    <m/>
    <n v="0"/>
  </r>
  <r>
    <s v="Vicepresidencia de Desarrollo"/>
    <x v="5"/>
    <x v="21"/>
    <x v="0"/>
    <n v="1233"/>
    <n v="1233"/>
    <n v="6"/>
    <n v="6"/>
    <m/>
    <m/>
    <m/>
    <m/>
    <m/>
    <m/>
    <x v="1"/>
    <m/>
    <m/>
    <m/>
    <m/>
    <n v="0"/>
  </r>
  <r>
    <s v="Vicepresidencia de Desarrollo"/>
    <x v="8"/>
    <x v="21"/>
    <x v="0"/>
    <n v="6239.25"/>
    <n v="6239.25"/>
    <n v="32"/>
    <n v="32"/>
    <m/>
    <m/>
    <m/>
    <m/>
    <m/>
    <n v="0"/>
    <x v="1"/>
    <m/>
    <m/>
    <m/>
    <m/>
    <n v="0"/>
  </r>
  <r>
    <s v="Vicepresidencia de Desarrollo"/>
    <x v="11"/>
    <x v="21"/>
    <x v="0"/>
    <n v="1800"/>
    <n v="1800"/>
    <n v="9"/>
    <n v="9"/>
    <m/>
    <m/>
    <m/>
    <m/>
    <m/>
    <m/>
    <x v="1"/>
    <m/>
    <m/>
    <m/>
    <m/>
    <n v="0"/>
  </r>
  <r>
    <s v="Vicepresidencia de Desarrollo"/>
    <x v="14"/>
    <x v="21"/>
    <x v="0"/>
    <n v="2047.5"/>
    <n v="2047.5"/>
    <n v="10"/>
    <n v="10"/>
    <m/>
    <m/>
    <m/>
    <m/>
    <m/>
    <m/>
    <x v="1"/>
    <m/>
    <m/>
    <m/>
    <m/>
    <n v="0"/>
  </r>
  <r>
    <s v="Vicepresidencia de Desarrollo"/>
    <x v="19"/>
    <x v="21"/>
    <x v="0"/>
    <n v="1402.5"/>
    <n v="1402.5"/>
    <n v="7"/>
    <n v="7"/>
    <m/>
    <m/>
    <m/>
    <m/>
    <m/>
    <m/>
    <x v="1"/>
    <m/>
    <m/>
    <m/>
    <m/>
    <n v="0"/>
  </r>
  <r>
    <s v="Vicepresidencia de Desarrollo"/>
    <x v="27"/>
    <x v="21"/>
    <x v="0"/>
    <n v="135"/>
    <n v="135"/>
    <n v="1"/>
    <n v="1"/>
    <m/>
    <m/>
    <m/>
    <m/>
    <m/>
    <m/>
    <x v="1"/>
    <m/>
    <m/>
    <m/>
    <m/>
    <n v="0"/>
  </r>
  <r>
    <s v="Vicepresidencia de Desarrollo"/>
    <x v="29"/>
    <x v="21"/>
    <x v="0"/>
    <n v="3510"/>
    <n v="3510"/>
    <n v="18"/>
    <n v="18"/>
    <m/>
    <m/>
    <m/>
    <m/>
    <m/>
    <m/>
    <x v="1"/>
    <m/>
    <m/>
    <m/>
    <m/>
    <n v="0"/>
  </r>
  <r>
    <s v="Vicepresidencia de Desarrollo"/>
    <x v="38"/>
    <x v="21"/>
    <x v="0"/>
    <n v="531"/>
    <n v="531"/>
    <n v="3"/>
    <n v="3"/>
    <m/>
    <m/>
    <m/>
    <m/>
    <m/>
    <m/>
    <x v="1"/>
    <m/>
    <m/>
    <m/>
    <m/>
    <n v="0"/>
  </r>
  <r>
    <s v="Vicepresidencia de Desarrollo"/>
    <x v="52"/>
    <x v="21"/>
    <x v="0"/>
    <n v="3876"/>
    <n v="3876"/>
    <n v="20"/>
    <n v="20"/>
    <m/>
    <m/>
    <m/>
    <m/>
    <m/>
    <m/>
    <x v="1"/>
    <m/>
    <m/>
    <m/>
    <m/>
    <n v="0"/>
  </r>
  <r>
    <s v="Vicepresidencia de Excelencia Operacional"/>
    <x v="39"/>
    <x v="21"/>
    <x v="0"/>
    <n v="231"/>
    <n v="231"/>
    <n v="1"/>
    <n v="1"/>
    <m/>
    <m/>
    <m/>
    <m/>
    <m/>
    <m/>
    <x v="1"/>
    <m/>
    <m/>
    <m/>
    <m/>
    <n v="0"/>
  </r>
  <r>
    <s v="Vicepresidencia de Excelencia Operacional"/>
    <x v="46"/>
    <x v="21"/>
    <x v="0"/>
    <n v="2331"/>
    <n v="2331"/>
    <n v="12"/>
    <n v="12"/>
    <m/>
    <m/>
    <m/>
    <m/>
    <m/>
    <m/>
    <x v="1"/>
    <m/>
    <m/>
    <m/>
    <m/>
    <n v="0"/>
  </r>
  <r>
    <s v="Vicepresidencia de Excelencia Operacional"/>
    <x v="47"/>
    <x v="21"/>
    <x v="0"/>
    <n v="351"/>
    <n v="351"/>
    <n v="2"/>
    <n v="2"/>
    <m/>
    <m/>
    <m/>
    <m/>
    <m/>
    <m/>
    <x v="1"/>
    <m/>
    <m/>
    <m/>
    <m/>
    <n v="0"/>
  </r>
  <r>
    <s v="Vicepresidencia de Excelencia Operacional"/>
    <x v="45"/>
    <x v="21"/>
    <x v="0"/>
    <n v="696"/>
    <n v="696"/>
    <n v="4"/>
    <n v="4"/>
    <m/>
    <m/>
    <m/>
    <m/>
    <m/>
    <m/>
    <x v="1"/>
    <m/>
    <m/>
    <m/>
    <m/>
    <n v="0"/>
  </r>
  <r>
    <s v="Global Business Services &amp; Technology"/>
    <x v="33"/>
    <x v="21"/>
    <x v="0"/>
    <n v="3562.5"/>
    <n v="3562.5"/>
    <n v="20"/>
    <n v="20"/>
    <m/>
    <m/>
    <m/>
    <m/>
    <m/>
    <m/>
    <x v="1"/>
    <m/>
    <m/>
    <m/>
    <m/>
    <n v="0"/>
  </r>
  <r>
    <s v="Global Business Services &amp; Technology"/>
    <x v="30"/>
    <x v="21"/>
    <x v="0"/>
    <n v="4464"/>
    <n v="4464"/>
    <n v="23"/>
    <n v="23"/>
    <m/>
    <m/>
    <m/>
    <m/>
    <m/>
    <m/>
    <x v="1"/>
    <m/>
    <m/>
    <m/>
    <m/>
    <n v="0"/>
  </r>
  <r>
    <s v="Group Explorations Management"/>
    <x v="31"/>
    <x v="21"/>
    <x v="0"/>
    <n v="610.5"/>
    <n v="610.5"/>
    <n v="3"/>
    <n v="3"/>
    <m/>
    <m/>
    <m/>
    <m/>
    <m/>
    <m/>
    <x v="1"/>
    <m/>
    <m/>
    <m/>
    <m/>
    <n v="0"/>
  </r>
  <r>
    <s v="Gerencia de Logística y Servicios de Sitio"/>
    <x v="15"/>
    <x v="21"/>
    <x v="0"/>
    <n v="10967.25"/>
    <n v="10967.25"/>
    <n v="70"/>
    <n v="70"/>
    <m/>
    <m/>
    <m/>
    <m/>
    <m/>
    <m/>
    <x v="1"/>
    <m/>
    <m/>
    <m/>
    <m/>
    <n v="0"/>
  </r>
  <r>
    <s v="Vicepresidencia de Relaciones Comunitarias"/>
    <x v="43"/>
    <x v="21"/>
    <x v="0"/>
    <n v="2089.5"/>
    <n v="2089.5"/>
    <n v="12"/>
    <n v="12"/>
    <m/>
    <m/>
    <m/>
    <m/>
    <m/>
    <m/>
    <x v="1"/>
    <m/>
    <m/>
    <m/>
    <m/>
    <n v="0"/>
  </r>
  <r>
    <s v="Vicepresidencia de Relaciones Comunitarias"/>
    <x v="50"/>
    <x v="21"/>
    <x v="0"/>
    <n v="9699.75"/>
    <n v="9699.75"/>
    <n v="56"/>
    <n v="56"/>
    <m/>
    <m/>
    <m/>
    <m/>
    <m/>
    <m/>
    <x v="1"/>
    <m/>
    <m/>
    <m/>
    <m/>
    <n v="0"/>
  </r>
  <r>
    <s v="Vicepresidencia de Relaciones Comunitarias"/>
    <x v="51"/>
    <x v="21"/>
    <x v="0"/>
    <n v="5341.5"/>
    <n v="5341.5"/>
    <n v="30"/>
    <n v="30"/>
    <m/>
    <m/>
    <m/>
    <m/>
    <m/>
    <m/>
    <x v="1"/>
    <m/>
    <m/>
    <m/>
    <m/>
    <n v="0"/>
  </r>
  <r>
    <s v="Vicepresidencia de Relaciones Comunitarias"/>
    <x v="54"/>
    <x v="21"/>
    <x v="0"/>
    <n v="399"/>
    <n v="399"/>
    <n v="2"/>
    <n v="2"/>
    <m/>
    <m/>
    <m/>
    <m/>
    <m/>
    <m/>
    <x v="1"/>
    <m/>
    <m/>
    <m/>
    <m/>
    <n v="0"/>
  </r>
  <r>
    <s v="Vicepresidencia de Relaciones Comunitarias"/>
    <x v="9"/>
    <x v="21"/>
    <x v="0"/>
    <n v="231"/>
    <n v="231"/>
    <n v="1"/>
    <n v="1"/>
    <m/>
    <m/>
    <m/>
    <m/>
    <m/>
    <m/>
    <x v="1"/>
    <m/>
    <m/>
    <m/>
    <m/>
    <n v="0"/>
  </r>
  <r>
    <s v="Gerencia de Protección Interna"/>
    <x v="23"/>
    <x v="21"/>
    <x v="0"/>
    <n v="1680"/>
    <n v="1680"/>
    <n v="8"/>
    <n v="8"/>
    <m/>
    <m/>
    <m/>
    <m/>
    <m/>
    <m/>
    <x v="1"/>
    <m/>
    <m/>
    <m/>
    <m/>
    <n v="0"/>
  </r>
  <r>
    <s v="Gerencia General Operaciones Las Bambas"/>
    <x v="55"/>
    <x v="21"/>
    <x v="0"/>
    <n v="1104"/>
    <n v="1104"/>
    <n v="5"/>
    <n v="5"/>
    <m/>
    <m/>
    <m/>
    <m/>
    <m/>
    <m/>
    <x v="1"/>
    <m/>
    <m/>
    <m/>
    <m/>
    <n v="0"/>
  </r>
  <r>
    <s v="Presidencia las Bambas"/>
    <x v="32"/>
    <x v="21"/>
    <x v="1"/>
    <n v="0"/>
    <n v="0"/>
    <n v="0"/>
    <n v="0"/>
    <m/>
    <m/>
    <m/>
    <m/>
    <m/>
    <m/>
    <x v="1"/>
    <m/>
    <m/>
    <m/>
    <m/>
    <n v="0"/>
  </r>
  <r>
    <s v="Vicepresidencia Comercial"/>
    <x v="12"/>
    <x v="21"/>
    <x v="1"/>
    <n v="0"/>
    <n v="0"/>
    <n v="0"/>
    <n v="0"/>
    <m/>
    <m/>
    <m/>
    <m/>
    <m/>
    <m/>
    <x v="1"/>
    <m/>
    <m/>
    <m/>
    <m/>
    <n v="0"/>
  </r>
  <r>
    <s v="Vicepresidencia Comercial"/>
    <x v="13"/>
    <x v="21"/>
    <x v="1"/>
    <n v="0"/>
    <n v="0"/>
    <n v="0"/>
    <n v="0"/>
    <m/>
    <m/>
    <m/>
    <m/>
    <m/>
    <m/>
    <x v="1"/>
    <m/>
    <m/>
    <m/>
    <m/>
    <n v="0"/>
  </r>
  <r>
    <s v="Vicepresidencia Comercial"/>
    <x v="34"/>
    <x v="21"/>
    <x v="1"/>
    <n v="0"/>
    <n v="0"/>
    <n v="0"/>
    <n v="0"/>
    <m/>
    <m/>
    <m/>
    <m/>
    <m/>
    <m/>
    <x v="1"/>
    <m/>
    <m/>
    <m/>
    <m/>
    <n v="0"/>
  </r>
  <r>
    <s v="Vicepresidencia Comercial"/>
    <x v="49"/>
    <x v="21"/>
    <x v="1"/>
    <n v="0"/>
    <n v="0"/>
    <n v="0"/>
    <n v="0"/>
    <m/>
    <m/>
    <m/>
    <m/>
    <m/>
    <m/>
    <x v="1"/>
    <m/>
    <m/>
    <m/>
    <m/>
    <n v="0"/>
  </r>
  <r>
    <s v="Vicepresidencia Comercial"/>
    <x v="56"/>
    <x v="21"/>
    <x v="1"/>
    <n v="0"/>
    <n v="0"/>
    <n v="0"/>
    <n v="0"/>
    <m/>
    <m/>
    <m/>
    <m/>
    <m/>
    <m/>
    <x v="1"/>
    <m/>
    <m/>
    <m/>
    <m/>
    <n v="0"/>
  </r>
  <r>
    <s v="Vicepresidencia de Abastecimiento"/>
    <x v="7"/>
    <x v="21"/>
    <x v="1"/>
    <n v="0"/>
    <n v="0"/>
    <n v="0"/>
    <n v="0"/>
    <m/>
    <m/>
    <m/>
    <m/>
    <m/>
    <m/>
    <x v="1"/>
    <m/>
    <m/>
    <m/>
    <m/>
    <n v="0"/>
  </r>
  <r>
    <s v="Vicepresidencia de Abastecimiento"/>
    <x v="22"/>
    <x v="21"/>
    <x v="1"/>
    <n v="0"/>
    <n v="0"/>
    <n v="0"/>
    <n v="0"/>
    <m/>
    <m/>
    <m/>
    <m/>
    <m/>
    <m/>
    <x v="1"/>
    <m/>
    <m/>
    <m/>
    <m/>
    <n v="0"/>
  </r>
  <r>
    <s v="Vicepresidencia de Abastecimiento"/>
    <x v="35"/>
    <x v="21"/>
    <x v="1"/>
    <n v="0"/>
    <n v="0"/>
    <n v="0"/>
    <n v="0"/>
    <m/>
    <m/>
    <m/>
    <m/>
    <m/>
    <m/>
    <x v="1"/>
    <m/>
    <m/>
    <m/>
    <m/>
    <n v="0"/>
  </r>
  <r>
    <s v="Vicepresidencia de Abastecimiento"/>
    <x v="20"/>
    <x v="21"/>
    <x v="1"/>
    <n v="0"/>
    <n v="0"/>
    <n v="0"/>
    <n v="0"/>
    <m/>
    <m/>
    <m/>
    <m/>
    <m/>
    <m/>
    <x v="1"/>
    <m/>
    <m/>
    <m/>
    <m/>
    <n v="0"/>
  </r>
  <r>
    <s v="Vicepresidencia de Asuntos Corporativos"/>
    <x v="3"/>
    <x v="21"/>
    <x v="1"/>
    <n v="0"/>
    <n v="0"/>
    <n v="0"/>
    <n v="0"/>
    <m/>
    <m/>
    <m/>
    <m/>
    <m/>
    <m/>
    <x v="1"/>
    <m/>
    <m/>
    <m/>
    <m/>
    <n v="0"/>
  </r>
  <r>
    <s v="Vicepresidencia de Asuntos Corporativos"/>
    <x v="4"/>
    <x v="21"/>
    <x v="1"/>
    <n v="0"/>
    <n v="0"/>
    <n v="0"/>
    <n v="0"/>
    <m/>
    <m/>
    <m/>
    <m/>
    <m/>
    <m/>
    <x v="1"/>
    <m/>
    <m/>
    <m/>
    <m/>
    <n v="0"/>
  </r>
  <r>
    <s v="Vicepresidencia de Asuntos Corporativos"/>
    <x v="6"/>
    <x v="21"/>
    <x v="1"/>
    <n v="0"/>
    <n v="0"/>
    <n v="0"/>
    <n v="0"/>
    <m/>
    <m/>
    <m/>
    <m/>
    <m/>
    <m/>
    <x v="1"/>
    <m/>
    <m/>
    <m/>
    <m/>
    <n v="0"/>
  </r>
  <r>
    <s v="Vicepresidencia de Asuntos Corporativos"/>
    <x v="36"/>
    <x v="21"/>
    <x v="1"/>
    <n v="0"/>
    <n v="0"/>
    <n v="0"/>
    <n v="0"/>
    <m/>
    <m/>
    <m/>
    <m/>
    <m/>
    <m/>
    <x v="1"/>
    <m/>
    <m/>
    <m/>
    <m/>
    <n v="0"/>
  </r>
  <r>
    <s v="Vicepresidencia de Operaciones"/>
    <x v="21"/>
    <x v="21"/>
    <x v="1"/>
    <n v="6983"/>
    <n v="6048"/>
    <n v="18"/>
    <n v="12"/>
    <m/>
    <m/>
    <m/>
    <m/>
    <m/>
    <m/>
    <x v="1"/>
    <m/>
    <m/>
    <m/>
    <m/>
    <n v="0"/>
  </r>
  <r>
    <s v="Vicepresidencia de Operaciones"/>
    <x v="28"/>
    <x v="21"/>
    <x v="1"/>
    <n v="8960"/>
    <n v="8960"/>
    <n v="46"/>
    <n v="46"/>
    <m/>
    <m/>
    <m/>
    <m/>
    <m/>
    <m/>
    <x v="1"/>
    <m/>
    <m/>
    <m/>
    <m/>
    <n v="0"/>
  </r>
  <r>
    <s v="Vicepresidencia de Operaciones"/>
    <x v="40"/>
    <x v="21"/>
    <x v="1"/>
    <n v="0"/>
    <n v="0"/>
    <n v="0"/>
    <n v="0"/>
    <m/>
    <m/>
    <m/>
    <m/>
    <m/>
    <m/>
    <x v="1"/>
    <m/>
    <m/>
    <m/>
    <m/>
    <n v="0"/>
  </r>
  <r>
    <s v="Vicepresidencia de Operaciones"/>
    <x v="16"/>
    <x v="21"/>
    <x v="1"/>
    <n v="121052"/>
    <n v="121052"/>
    <n v="782"/>
    <n v="782"/>
    <m/>
    <m/>
    <m/>
    <m/>
    <n v="1"/>
    <n v="1"/>
    <x v="1"/>
    <m/>
    <m/>
    <m/>
    <m/>
    <n v="0"/>
  </r>
  <r>
    <s v="Vicepresidencia de Operaciones"/>
    <x v="18"/>
    <x v="21"/>
    <x v="1"/>
    <n v="50683.73"/>
    <n v="47107.729999999996"/>
    <n v="367"/>
    <n v="367"/>
    <m/>
    <m/>
    <m/>
    <m/>
    <m/>
    <m/>
    <x v="1"/>
    <m/>
    <m/>
    <m/>
    <m/>
    <n v="0"/>
  </r>
  <r>
    <s v="Vicepresidencia de Proyectos"/>
    <x v="41"/>
    <x v="21"/>
    <x v="1"/>
    <n v="0"/>
    <n v="0"/>
    <n v="0"/>
    <n v="0"/>
    <m/>
    <m/>
    <m/>
    <m/>
    <m/>
    <n v="1"/>
    <x v="1"/>
    <m/>
    <m/>
    <m/>
    <n v="31"/>
    <n v="0"/>
  </r>
  <r>
    <s v="Vicepresidencia de Proyectos"/>
    <x v="53"/>
    <x v="21"/>
    <x v="1"/>
    <n v="0"/>
    <n v="0"/>
    <n v="0"/>
    <n v="0"/>
    <m/>
    <m/>
    <m/>
    <n v="1"/>
    <m/>
    <n v="1"/>
    <x v="1"/>
    <m/>
    <m/>
    <m/>
    <m/>
    <n v="1"/>
  </r>
  <r>
    <s v="Vicepresidencia de Proyectos"/>
    <x v="57"/>
    <x v="21"/>
    <x v="1"/>
    <n v="0"/>
    <n v="0"/>
    <n v="0"/>
    <n v="0"/>
    <m/>
    <m/>
    <m/>
    <m/>
    <m/>
    <m/>
    <x v="1"/>
    <m/>
    <m/>
    <m/>
    <m/>
    <n v="0"/>
  </r>
  <r>
    <s v="Vicepresidencia de Proyectos"/>
    <x v="58"/>
    <x v="21"/>
    <x v="1"/>
    <n v="0"/>
    <n v="0"/>
    <n v="0"/>
    <n v="0"/>
    <m/>
    <m/>
    <m/>
    <m/>
    <m/>
    <m/>
    <x v="1"/>
    <m/>
    <m/>
    <m/>
    <m/>
    <n v="0"/>
  </r>
  <r>
    <s v="Vicepresidencia de Proyectos"/>
    <x v="59"/>
    <x v="21"/>
    <x v="1"/>
    <n v="0"/>
    <n v="0"/>
    <n v="0"/>
    <n v="0"/>
    <m/>
    <m/>
    <m/>
    <m/>
    <m/>
    <m/>
    <x v="1"/>
    <m/>
    <m/>
    <m/>
    <m/>
    <n v="0"/>
  </r>
  <r>
    <s v="Vicepresidencia de Proyectos"/>
    <x v="60"/>
    <x v="21"/>
    <x v="1"/>
    <n v="185360.5"/>
    <n v="185360.5"/>
    <n v="1330"/>
    <n v="1330"/>
    <m/>
    <m/>
    <m/>
    <m/>
    <n v="1"/>
    <n v="1"/>
    <x v="1"/>
    <m/>
    <m/>
    <m/>
    <m/>
    <n v="0"/>
  </r>
  <r>
    <s v="Vicepresidencia de Recursos Humanos"/>
    <x v="24"/>
    <x v="21"/>
    <x v="1"/>
    <n v="0"/>
    <n v="0"/>
    <n v="0"/>
    <n v="0"/>
    <m/>
    <m/>
    <m/>
    <m/>
    <m/>
    <m/>
    <x v="1"/>
    <m/>
    <m/>
    <m/>
    <m/>
    <n v="0"/>
  </r>
  <r>
    <s v="Vicepresidencia de Recursos Humanos"/>
    <x v="42"/>
    <x v="21"/>
    <x v="1"/>
    <n v="0"/>
    <n v="0"/>
    <n v="0"/>
    <n v="0"/>
    <m/>
    <m/>
    <m/>
    <m/>
    <m/>
    <m/>
    <x v="1"/>
    <m/>
    <m/>
    <m/>
    <m/>
    <n v="0"/>
  </r>
  <r>
    <s v="Vicepresidencia de Recursos Humanos"/>
    <x v="10"/>
    <x v="21"/>
    <x v="1"/>
    <n v="0"/>
    <n v="0"/>
    <n v="0"/>
    <n v="0"/>
    <m/>
    <m/>
    <m/>
    <m/>
    <m/>
    <m/>
    <x v="1"/>
    <m/>
    <m/>
    <m/>
    <m/>
    <n v="0"/>
  </r>
  <r>
    <s v="Vicepresidencia de SHE"/>
    <x v="17"/>
    <x v="21"/>
    <x v="1"/>
    <n v="21496"/>
    <n v="21496"/>
    <n v="129"/>
    <n v="129"/>
    <m/>
    <m/>
    <m/>
    <m/>
    <m/>
    <m/>
    <x v="1"/>
    <m/>
    <m/>
    <m/>
    <m/>
    <n v="0"/>
  </r>
  <r>
    <s v="Vicepresidencia de SHE"/>
    <x v="26"/>
    <x v="21"/>
    <x v="1"/>
    <n v="10484"/>
    <n v="10484"/>
    <n v="58"/>
    <n v="4"/>
    <m/>
    <m/>
    <m/>
    <m/>
    <m/>
    <m/>
    <x v="1"/>
    <m/>
    <m/>
    <m/>
    <m/>
    <n v="0"/>
  </r>
  <r>
    <s v="Vicepresidencia de SHE"/>
    <x v="44"/>
    <x v="21"/>
    <x v="1"/>
    <n v="0"/>
    <n v="0"/>
    <n v="0"/>
    <n v="0"/>
    <m/>
    <m/>
    <m/>
    <m/>
    <m/>
    <m/>
    <x v="1"/>
    <m/>
    <m/>
    <m/>
    <m/>
    <n v="0"/>
  </r>
  <r>
    <s v="Vicepresidencia de Asuntos Legales"/>
    <x v="1"/>
    <x v="21"/>
    <x v="1"/>
    <n v="0"/>
    <n v="0"/>
    <n v="0"/>
    <n v="0"/>
    <m/>
    <m/>
    <m/>
    <m/>
    <m/>
    <m/>
    <x v="1"/>
    <m/>
    <m/>
    <m/>
    <m/>
    <n v="0"/>
  </r>
  <r>
    <s v="Vicepresidencia de Asuntos Legales"/>
    <x v="2"/>
    <x v="21"/>
    <x v="1"/>
    <n v="0"/>
    <n v="0"/>
    <n v="0"/>
    <n v="0"/>
    <m/>
    <m/>
    <m/>
    <m/>
    <m/>
    <m/>
    <x v="1"/>
    <m/>
    <m/>
    <m/>
    <m/>
    <n v="0"/>
  </r>
  <r>
    <s v="Vicepresidencia de Asuntos Legales"/>
    <x v="37"/>
    <x v="21"/>
    <x v="1"/>
    <n v="0"/>
    <n v="0"/>
    <n v="0"/>
    <n v="0"/>
    <m/>
    <m/>
    <m/>
    <m/>
    <m/>
    <m/>
    <x v="1"/>
    <m/>
    <m/>
    <m/>
    <m/>
    <n v="0"/>
  </r>
  <r>
    <s v="Vicepresidencia de Desarrollo"/>
    <x v="5"/>
    <x v="21"/>
    <x v="1"/>
    <n v="0"/>
    <n v="0"/>
    <n v="0"/>
    <n v="0"/>
    <m/>
    <m/>
    <m/>
    <m/>
    <m/>
    <m/>
    <x v="1"/>
    <m/>
    <m/>
    <m/>
    <m/>
    <n v="0"/>
  </r>
  <r>
    <s v="Vicepresidencia de Desarrollo"/>
    <x v="8"/>
    <x v="21"/>
    <x v="1"/>
    <n v="77477.25"/>
    <n v="77477.25"/>
    <n v="382"/>
    <n v="382"/>
    <m/>
    <m/>
    <m/>
    <m/>
    <m/>
    <n v="1"/>
    <x v="1"/>
    <m/>
    <m/>
    <m/>
    <m/>
    <n v="0"/>
  </r>
  <r>
    <s v="Vicepresidencia de Desarrollo"/>
    <x v="11"/>
    <x v="21"/>
    <x v="1"/>
    <n v="0"/>
    <n v="0"/>
    <n v="0"/>
    <n v="0"/>
    <m/>
    <m/>
    <m/>
    <m/>
    <m/>
    <m/>
    <x v="1"/>
    <m/>
    <m/>
    <m/>
    <m/>
    <n v="0"/>
  </r>
  <r>
    <s v="Vicepresidencia de Desarrollo"/>
    <x v="14"/>
    <x v="21"/>
    <x v="1"/>
    <n v="74068"/>
    <n v="28407"/>
    <n v="431"/>
    <n v="156"/>
    <m/>
    <m/>
    <m/>
    <m/>
    <m/>
    <m/>
    <x v="1"/>
    <m/>
    <m/>
    <m/>
    <m/>
    <n v="0"/>
  </r>
  <r>
    <s v="Vicepresidencia de Desarrollo"/>
    <x v="19"/>
    <x v="21"/>
    <x v="1"/>
    <n v="1052"/>
    <n v="1052"/>
    <n v="24"/>
    <n v="24"/>
    <m/>
    <m/>
    <m/>
    <m/>
    <m/>
    <m/>
    <x v="1"/>
    <m/>
    <m/>
    <m/>
    <m/>
    <n v="0"/>
  </r>
  <r>
    <s v="Vicepresidencia de Desarrollo"/>
    <x v="27"/>
    <x v="21"/>
    <x v="1"/>
    <n v="0"/>
    <n v="0"/>
    <n v="0"/>
    <n v="0"/>
    <m/>
    <m/>
    <m/>
    <m/>
    <m/>
    <m/>
    <x v="1"/>
    <m/>
    <m/>
    <m/>
    <m/>
    <n v="0"/>
  </r>
  <r>
    <s v="Vicepresidencia de Desarrollo"/>
    <x v="29"/>
    <x v="21"/>
    <x v="1"/>
    <n v="0"/>
    <n v="0"/>
    <n v="0"/>
    <n v="0"/>
    <m/>
    <m/>
    <m/>
    <m/>
    <m/>
    <m/>
    <x v="1"/>
    <m/>
    <m/>
    <m/>
    <m/>
    <n v="0"/>
  </r>
  <r>
    <s v="Vicepresidencia de Desarrollo"/>
    <x v="38"/>
    <x v="21"/>
    <x v="1"/>
    <n v="0"/>
    <n v="0"/>
    <n v="0"/>
    <n v="0"/>
    <m/>
    <m/>
    <m/>
    <m/>
    <m/>
    <m/>
    <x v="1"/>
    <m/>
    <m/>
    <m/>
    <m/>
    <n v="0"/>
  </r>
  <r>
    <s v="Vicepresidencia de Desarrollo"/>
    <x v="52"/>
    <x v="21"/>
    <x v="1"/>
    <n v="0"/>
    <n v="0"/>
    <n v="0"/>
    <n v="0"/>
    <m/>
    <m/>
    <m/>
    <m/>
    <m/>
    <m/>
    <x v="1"/>
    <m/>
    <m/>
    <m/>
    <m/>
    <n v="0"/>
  </r>
  <r>
    <s v="Vicepresidencia de Excelencia Operacional"/>
    <x v="39"/>
    <x v="21"/>
    <x v="1"/>
    <n v="0"/>
    <n v="0"/>
    <n v="0"/>
    <n v="0"/>
    <m/>
    <m/>
    <m/>
    <m/>
    <m/>
    <m/>
    <x v="1"/>
    <m/>
    <m/>
    <m/>
    <m/>
    <n v="0"/>
  </r>
  <r>
    <s v="Vicepresidencia de Excelencia Operacional"/>
    <x v="46"/>
    <x v="21"/>
    <x v="1"/>
    <n v="0"/>
    <n v="0"/>
    <n v="0"/>
    <n v="0"/>
    <m/>
    <m/>
    <m/>
    <m/>
    <m/>
    <m/>
    <x v="1"/>
    <m/>
    <m/>
    <m/>
    <m/>
    <n v="0"/>
  </r>
  <r>
    <s v="Vicepresidencia de Excelencia Operacional"/>
    <x v="47"/>
    <x v="21"/>
    <x v="1"/>
    <n v="0"/>
    <n v="0"/>
    <n v="0"/>
    <n v="0"/>
    <m/>
    <m/>
    <m/>
    <m/>
    <m/>
    <m/>
    <x v="1"/>
    <m/>
    <m/>
    <m/>
    <m/>
    <n v="0"/>
  </r>
  <r>
    <s v="Vicepresidencia de Excelencia Operacional"/>
    <x v="45"/>
    <x v="21"/>
    <x v="1"/>
    <n v="0"/>
    <n v="0"/>
    <n v="0"/>
    <n v="0"/>
    <m/>
    <m/>
    <m/>
    <m/>
    <m/>
    <m/>
    <x v="1"/>
    <m/>
    <m/>
    <m/>
    <m/>
    <n v="0"/>
  </r>
  <r>
    <s v="Global Business Services &amp; Technology"/>
    <x v="33"/>
    <x v="21"/>
    <x v="1"/>
    <n v="3576"/>
    <n v="3576"/>
    <n v="18"/>
    <n v="18"/>
    <m/>
    <m/>
    <m/>
    <m/>
    <m/>
    <m/>
    <x v="1"/>
    <m/>
    <m/>
    <m/>
    <m/>
    <n v="0"/>
  </r>
  <r>
    <s v="Global Business Services &amp; Technology"/>
    <x v="30"/>
    <x v="21"/>
    <x v="1"/>
    <n v="4497"/>
    <n v="3048"/>
    <n v="23"/>
    <n v="16"/>
    <m/>
    <m/>
    <m/>
    <m/>
    <m/>
    <m/>
    <x v="1"/>
    <m/>
    <m/>
    <m/>
    <m/>
    <n v="0"/>
  </r>
  <r>
    <s v="Group Explorations Management"/>
    <x v="31"/>
    <x v="21"/>
    <x v="1"/>
    <n v="0"/>
    <n v="0"/>
    <n v="0"/>
    <n v="0"/>
    <m/>
    <m/>
    <m/>
    <m/>
    <m/>
    <m/>
    <x v="1"/>
    <m/>
    <m/>
    <m/>
    <m/>
    <n v="0"/>
  </r>
  <r>
    <s v="Gerencia de Logística y Servicios de Sitio"/>
    <x v="15"/>
    <x v="21"/>
    <x v="1"/>
    <n v="304904"/>
    <n v="100507.6"/>
    <n v="448"/>
    <n v="502"/>
    <m/>
    <m/>
    <m/>
    <m/>
    <m/>
    <n v="1"/>
    <x v="1"/>
    <m/>
    <m/>
    <m/>
    <m/>
    <n v="0"/>
  </r>
  <r>
    <s v="Vicepresidencia de Relaciones Comunitarias"/>
    <x v="43"/>
    <x v="21"/>
    <x v="1"/>
    <n v="0"/>
    <n v="0"/>
    <n v="0"/>
    <n v="0"/>
    <m/>
    <m/>
    <m/>
    <m/>
    <m/>
    <m/>
    <x v="1"/>
    <m/>
    <m/>
    <m/>
    <m/>
    <n v="0"/>
  </r>
  <r>
    <s v="Vicepresidencia de Relaciones Comunitarias"/>
    <x v="50"/>
    <x v="21"/>
    <x v="1"/>
    <n v="0"/>
    <n v="0"/>
    <n v="0"/>
    <n v="0"/>
    <m/>
    <m/>
    <m/>
    <m/>
    <m/>
    <m/>
    <x v="1"/>
    <m/>
    <m/>
    <m/>
    <m/>
    <n v="0"/>
  </r>
  <r>
    <s v="Vicepresidencia de Relaciones Comunitarias"/>
    <x v="51"/>
    <x v="21"/>
    <x v="1"/>
    <n v="0"/>
    <n v="0"/>
    <n v="0"/>
    <n v="0"/>
    <m/>
    <m/>
    <m/>
    <m/>
    <m/>
    <m/>
    <x v="1"/>
    <m/>
    <m/>
    <m/>
    <m/>
    <n v="0"/>
  </r>
  <r>
    <s v="Vicepresidencia de Relaciones Comunitarias"/>
    <x v="54"/>
    <x v="21"/>
    <x v="1"/>
    <n v="0"/>
    <n v="0"/>
    <n v="0"/>
    <n v="0"/>
    <m/>
    <m/>
    <m/>
    <m/>
    <m/>
    <m/>
    <x v="1"/>
    <m/>
    <m/>
    <m/>
    <m/>
    <n v="0"/>
  </r>
  <r>
    <s v="Gerencia de Protección Interna"/>
    <x v="23"/>
    <x v="21"/>
    <x v="1"/>
    <n v="62647"/>
    <n v="62647"/>
    <n v="269"/>
    <n v="269"/>
    <m/>
    <m/>
    <m/>
    <m/>
    <n v="1"/>
    <m/>
    <x v="1"/>
    <m/>
    <m/>
    <m/>
    <m/>
    <n v="0"/>
  </r>
  <r>
    <s v="Gerencia General Operaciones Las Bambas"/>
    <x v="55"/>
    <x v="21"/>
    <x v="1"/>
    <n v="0"/>
    <n v="0"/>
    <n v="0"/>
    <n v="0"/>
    <m/>
    <m/>
    <m/>
    <m/>
    <m/>
    <m/>
    <x v="1"/>
    <m/>
    <m/>
    <m/>
    <m/>
    <n v="0"/>
  </r>
  <r>
    <s v="Presidencia las Bambas"/>
    <x v="32"/>
    <x v="22"/>
    <x v="0"/>
    <n v="924.42857142857144"/>
    <n v="924.42857142857144"/>
    <n v="5"/>
    <n v="5"/>
    <m/>
    <m/>
    <m/>
    <m/>
    <m/>
    <m/>
    <x v="1"/>
    <m/>
    <m/>
    <m/>
    <m/>
    <n v="0"/>
  </r>
  <r>
    <s v="Vicepresidencia Comercial"/>
    <x v="12"/>
    <x v="22"/>
    <x v="0"/>
    <n v="1512"/>
    <n v="1512"/>
    <n v="8"/>
    <n v="8"/>
    <m/>
    <m/>
    <m/>
    <m/>
    <m/>
    <m/>
    <x v="1"/>
    <m/>
    <m/>
    <m/>
    <m/>
    <n v="0"/>
  </r>
  <r>
    <s v="Vicepresidencia Comercial"/>
    <x v="13"/>
    <x v="22"/>
    <x v="0"/>
    <n v="702"/>
    <n v="702"/>
    <n v="5"/>
    <n v="5"/>
    <m/>
    <m/>
    <m/>
    <m/>
    <m/>
    <m/>
    <x v="1"/>
    <m/>
    <m/>
    <m/>
    <m/>
    <n v="0"/>
  </r>
  <r>
    <s v="Vicepresidencia Comercial"/>
    <x v="34"/>
    <x v="22"/>
    <x v="0"/>
    <n v="189"/>
    <n v="189"/>
    <n v="1"/>
    <n v="1"/>
    <m/>
    <m/>
    <m/>
    <m/>
    <m/>
    <m/>
    <x v="1"/>
    <m/>
    <m/>
    <m/>
    <m/>
    <n v="0"/>
  </r>
  <r>
    <s v="Vicepresidencia Comercial"/>
    <x v="49"/>
    <x v="22"/>
    <x v="0"/>
    <n v="679.5"/>
    <n v="679.5"/>
    <n v="4"/>
    <n v="4"/>
    <m/>
    <m/>
    <m/>
    <m/>
    <m/>
    <m/>
    <x v="1"/>
    <m/>
    <m/>
    <m/>
    <m/>
    <n v="0"/>
  </r>
  <r>
    <s v="Vicepresidencia Comercial"/>
    <x v="56"/>
    <x v="22"/>
    <x v="0"/>
    <n v="378"/>
    <n v="378"/>
    <n v="2"/>
    <n v="2"/>
    <m/>
    <m/>
    <m/>
    <m/>
    <m/>
    <m/>
    <x v="1"/>
    <m/>
    <m/>
    <m/>
    <m/>
    <n v="0"/>
  </r>
  <r>
    <s v="Vicepresidencia de Abastecimiento"/>
    <x v="7"/>
    <x v="22"/>
    <x v="0"/>
    <n v="3024"/>
    <n v="3024"/>
    <n v="16"/>
    <n v="16"/>
    <m/>
    <m/>
    <m/>
    <m/>
    <m/>
    <m/>
    <x v="1"/>
    <m/>
    <m/>
    <m/>
    <m/>
    <n v="0"/>
  </r>
  <r>
    <s v="Vicepresidencia de Abastecimiento"/>
    <x v="22"/>
    <x v="22"/>
    <x v="0"/>
    <n v="378"/>
    <n v="378"/>
    <n v="2"/>
    <n v="2"/>
    <m/>
    <m/>
    <m/>
    <m/>
    <m/>
    <m/>
    <x v="1"/>
    <m/>
    <m/>
    <m/>
    <m/>
    <n v="0"/>
  </r>
  <r>
    <s v="Vicepresidencia de Abastecimiento"/>
    <x v="35"/>
    <x v="22"/>
    <x v="0"/>
    <n v="567"/>
    <n v="567"/>
    <n v="3"/>
    <n v="3"/>
    <m/>
    <m/>
    <m/>
    <m/>
    <m/>
    <m/>
    <x v="1"/>
    <m/>
    <m/>
    <m/>
    <m/>
    <n v="0"/>
  </r>
  <r>
    <s v="Vicepresidencia de Abastecimiento"/>
    <x v="20"/>
    <x v="22"/>
    <x v="0"/>
    <n v="4604"/>
    <n v="4604"/>
    <n v="26"/>
    <n v="26"/>
    <m/>
    <m/>
    <m/>
    <m/>
    <m/>
    <m/>
    <x v="1"/>
    <m/>
    <m/>
    <m/>
    <m/>
    <n v="0"/>
  </r>
  <r>
    <s v="Vicepresidencia de Asuntos Corporativos"/>
    <x v="3"/>
    <x v="22"/>
    <x v="0"/>
    <n v="360"/>
    <n v="360"/>
    <n v="2"/>
    <n v="2"/>
    <m/>
    <m/>
    <m/>
    <m/>
    <m/>
    <m/>
    <x v="1"/>
    <m/>
    <m/>
    <m/>
    <m/>
    <n v="0"/>
  </r>
  <r>
    <s v="Vicepresidencia de Asuntos Corporativos"/>
    <x v="4"/>
    <x v="22"/>
    <x v="0"/>
    <n v="1093.5"/>
    <n v="1093.5"/>
    <n v="6"/>
    <n v="6"/>
    <m/>
    <m/>
    <m/>
    <m/>
    <m/>
    <m/>
    <x v="1"/>
    <m/>
    <m/>
    <m/>
    <m/>
    <n v="0"/>
  </r>
  <r>
    <s v="Vicepresidencia de Asuntos Corporativos"/>
    <x v="6"/>
    <x v="22"/>
    <x v="0"/>
    <n v="2929.5"/>
    <n v="2929.5"/>
    <n v="15"/>
    <n v="15"/>
    <m/>
    <m/>
    <m/>
    <m/>
    <m/>
    <m/>
    <x v="1"/>
    <m/>
    <m/>
    <m/>
    <m/>
    <n v="0"/>
  </r>
  <r>
    <s v="Vicepresidencia de Asuntos Corporativos"/>
    <x v="36"/>
    <x v="22"/>
    <x v="0"/>
    <n v="756"/>
    <n v="756"/>
    <n v="4"/>
    <n v="4"/>
    <m/>
    <m/>
    <m/>
    <m/>
    <m/>
    <m/>
    <x v="1"/>
    <m/>
    <m/>
    <m/>
    <m/>
    <n v="0"/>
  </r>
  <r>
    <s v="Vicepresidencia de Operaciones"/>
    <x v="21"/>
    <x v="22"/>
    <x v="0"/>
    <n v="39718.5"/>
    <n v="39718.5"/>
    <n v="235"/>
    <n v="235"/>
    <m/>
    <m/>
    <m/>
    <m/>
    <m/>
    <n v="5"/>
    <x v="1"/>
    <m/>
    <m/>
    <m/>
    <m/>
    <n v="0"/>
  </r>
  <r>
    <s v="Vicepresidencia de Operaciones"/>
    <x v="28"/>
    <x v="22"/>
    <x v="0"/>
    <n v="15671.75"/>
    <n v="15671.75"/>
    <n v="88"/>
    <n v="88"/>
    <m/>
    <m/>
    <m/>
    <m/>
    <m/>
    <m/>
    <x v="1"/>
    <m/>
    <m/>
    <m/>
    <m/>
    <n v="0"/>
  </r>
  <r>
    <s v="Vicepresidencia de Operaciones"/>
    <x v="40"/>
    <x v="22"/>
    <x v="0"/>
    <n v="357"/>
    <n v="357"/>
    <n v="2"/>
    <n v="2"/>
    <m/>
    <m/>
    <m/>
    <m/>
    <m/>
    <m/>
    <x v="1"/>
    <m/>
    <m/>
    <m/>
    <m/>
    <n v="0"/>
  </r>
  <r>
    <s v="Vicepresidencia de Operaciones"/>
    <x v="16"/>
    <x v="22"/>
    <x v="0"/>
    <n v="62687.16"/>
    <n v="62687.16"/>
    <n v="386"/>
    <n v="386"/>
    <m/>
    <m/>
    <m/>
    <m/>
    <m/>
    <n v="1"/>
    <x v="1"/>
    <m/>
    <m/>
    <m/>
    <m/>
    <n v="0"/>
  </r>
  <r>
    <s v="Vicepresidencia de Operaciones"/>
    <x v="18"/>
    <x v="22"/>
    <x v="0"/>
    <n v="143584.25"/>
    <n v="143584.25"/>
    <n v="862"/>
    <n v="862"/>
    <m/>
    <m/>
    <m/>
    <m/>
    <m/>
    <n v="5"/>
    <x v="1"/>
    <m/>
    <m/>
    <m/>
    <m/>
    <n v="0"/>
  </r>
  <r>
    <s v="Vicepresidencia de Proyectos"/>
    <x v="5"/>
    <x v="22"/>
    <x v="0"/>
    <n v="588"/>
    <n v="588"/>
    <n v="3"/>
    <n v="3"/>
    <m/>
    <m/>
    <m/>
    <m/>
    <m/>
    <m/>
    <x v="1"/>
    <m/>
    <m/>
    <m/>
    <m/>
    <n v="0"/>
  </r>
  <r>
    <s v="Vicepresidencia de Proyectos"/>
    <x v="41"/>
    <x v="22"/>
    <x v="0"/>
    <n v="199.5"/>
    <n v="199.5"/>
    <n v="1"/>
    <n v="1"/>
    <m/>
    <m/>
    <m/>
    <m/>
    <m/>
    <m/>
    <x v="1"/>
    <m/>
    <m/>
    <m/>
    <m/>
    <n v="0"/>
  </r>
  <r>
    <s v="Vicepresidencia de Proyectos"/>
    <x v="53"/>
    <x v="22"/>
    <x v="0"/>
    <n v="787.5"/>
    <n v="787.5"/>
    <n v="4"/>
    <n v="4"/>
    <m/>
    <m/>
    <m/>
    <m/>
    <m/>
    <m/>
    <x v="1"/>
    <m/>
    <m/>
    <m/>
    <m/>
    <n v="0"/>
  </r>
  <r>
    <s v="Vicepresidencia de Proyectos"/>
    <x v="57"/>
    <x v="22"/>
    <x v="0"/>
    <n v="798"/>
    <n v="798"/>
    <n v="4"/>
    <n v="4"/>
    <m/>
    <m/>
    <m/>
    <m/>
    <m/>
    <m/>
    <x v="1"/>
    <m/>
    <m/>
    <m/>
    <m/>
    <n v="0"/>
  </r>
  <r>
    <s v="Vicepresidencia de Proyectos"/>
    <x v="58"/>
    <x v="22"/>
    <x v="0"/>
    <n v="2614.5"/>
    <n v="2614.5"/>
    <n v="14"/>
    <n v="14"/>
    <m/>
    <m/>
    <m/>
    <m/>
    <m/>
    <m/>
    <x v="1"/>
    <m/>
    <m/>
    <m/>
    <m/>
    <n v="0"/>
  </r>
  <r>
    <s v="Vicepresidencia de Proyectos"/>
    <x v="59"/>
    <x v="22"/>
    <x v="0"/>
    <n v="567"/>
    <n v="567"/>
    <n v="3"/>
    <n v="3"/>
    <m/>
    <m/>
    <m/>
    <m/>
    <m/>
    <m/>
    <x v="1"/>
    <m/>
    <m/>
    <m/>
    <m/>
    <n v="0"/>
  </r>
  <r>
    <s v="Vicepresidencia de Proyectos"/>
    <x v="60"/>
    <x v="22"/>
    <x v="0"/>
    <n v="997.5"/>
    <n v="997.5"/>
    <n v="5"/>
    <n v="5"/>
    <m/>
    <m/>
    <m/>
    <m/>
    <m/>
    <m/>
    <x v="1"/>
    <m/>
    <m/>
    <m/>
    <m/>
    <n v="0"/>
  </r>
  <r>
    <s v="Vicepresidencia de Recursos Humanos"/>
    <x v="24"/>
    <x v="22"/>
    <x v="0"/>
    <n v="2499"/>
    <n v="2499"/>
    <n v="13"/>
    <n v="13"/>
    <m/>
    <m/>
    <m/>
    <m/>
    <m/>
    <m/>
    <x v="1"/>
    <m/>
    <m/>
    <m/>
    <m/>
    <n v="0"/>
  </r>
  <r>
    <s v="Vicepresidencia de Recursos Humanos"/>
    <x v="42"/>
    <x v="22"/>
    <x v="0"/>
    <n v="702"/>
    <n v="702"/>
    <n v="4"/>
    <n v="4"/>
    <m/>
    <m/>
    <m/>
    <m/>
    <m/>
    <m/>
    <x v="1"/>
    <m/>
    <m/>
    <m/>
    <m/>
    <n v="0"/>
  </r>
  <r>
    <s v="Vicepresidencia de Recursos Humanos"/>
    <x v="10"/>
    <x v="22"/>
    <x v="0"/>
    <n v="1774.5"/>
    <n v="1774.5"/>
    <n v="10"/>
    <n v="10"/>
    <m/>
    <m/>
    <m/>
    <m/>
    <m/>
    <m/>
    <x v="1"/>
    <m/>
    <m/>
    <m/>
    <m/>
    <n v="0"/>
  </r>
  <r>
    <s v="Vicepresidencia de SHE"/>
    <x v="17"/>
    <x v="22"/>
    <x v="0"/>
    <n v="4411"/>
    <n v="4411"/>
    <n v="27"/>
    <n v="27"/>
    <m/>
    <m/>
    <m/>
    <m/>
    <m/>
    <m/>
    <x v="1"/>
    <m/>
    <m/>
    <m/>
    <m/>
    <n v="0"/>
  </r>
  <r>
    <s v="Vicepresidencia de SHE"/>
    <x v="26"/>
    <x v="22"/>
    <x v="0"/>
    <n v="5901"/>
    <n v="5901"/>
    <n v="31"/>
    <n v="31"/>
    <m/>
    <m/>
    <m/>
    <m/>
    <m/>
    <m/>
    <x v="1"/>
    <m/>
    <m/>
    <m/>
    <m/>
    <n v="0"/>
  </r>
  <r>
    <s v="Vicepresidencia de SHE"/>
    <x v="44"/>
    <x v="22"/>
    <x v="0"/>
    <n v="189"/>
    <n v="189"/>
    <n v="1"/>
    <n v="1"/>
    <m/>
    <m/>
    <m/>
    <m/>
    <m/>
    <m/>
    <x v="1"/>
    <m/>
    <m/>
    <m/>
    <m/>
    <n v="0"/>
  </r>
  <r>
    <s v="Vicepresidencia de Asuntos Legales"/>
    <x v="1"/>
    <x v="22"/>
    <x v="0"/>
    <n v="1333.5"/>
    <n v="1333.5"/>
    <n v="7"/>
    <n v="7"/>
    <m/>
    <m/>
    <m/>
    <m/>
    <m/>
    <m/>
    <x v="1"/>
    <m/>
    <m/>
    <m/>
    <m/>
    <n v="0"/>
  </r>
  <r>
    <s v="Vicepresidencia de Asuntos Legales"/>
    <x v="2"/>
    <x v="22"/>
    <x v="0"/>
    <n v="882"/>
    <n v="882"/>
    <n v="5"/>
    <n v="5"/>
    <m/>
    <m/>
    <m/>
    <m/>
    <m/>
    <m/>
    <x v="1"/>
    <m/>
    <m/>
    <m/>
    <m/>
    <n v="0"/>
  </r>
  <r>
    <s v="Vicepresidencia de Asuntos Legales"/>
    <x v="37"/>
    <x v="22"/>
    <x v="0"/>
    <n v="720"/>
    <n v="720"/>
    <n v="5"/>
    <n v="5"/>
    <m/>
    <m/>
    <m/>
    <m/>
    <m/>
    <m/>
    <x v="1"/>
    <m/>
    <m/>
    <m/>
    <m/>
    <n v="0"/>
  </r>
  <r>
    <s v="Vicepresidencia de Desarrollo"/>
    <x v="5"/>
    <x v="22"/>
    <x v="0"/>
    <n v="1080"/>
    <n v="1080"/>
    <n v="6"/>
    <n v="6"/>
    <m/>
    <m/>
    <m/>
    <m/>
    <m/>
    <m/>
    <x v="1"/>
    <m/>
    <m/>
    <m/>
    <m/>
    <n v="0"/>
  </r>
  <r>
    <s v="Vicepresidencia de Desarrollo"/>
    <x v="8"/>
    <x v="22"/>
    <x v="0"/>
    <n v="5932.25"/>
    <n v="5932.25"/>
    <n v="32"/>
    <n v="32"/>
    <m/>
    <m/>
    <m/>
    <m/>
    <m/>
    <n v="1"/>
    <x v="1"/>
    <m/>
    <m/>
    <m/>
    <m/>
    <n v="0"/>
  </r>
  <r>
    <s v="Vicepresidencia de Desarrollo"/>
    <x v="11"/>
    <x v="22"/>
    <x v="0"/>
    <n v="1656"/>
    <n v="1656"/>
    <n v="9"/>
    <n v="9"/>
    <m/>
    <m/>
    <m/>
    <m/>
    <m/>
    <m/>
    <x v="1"/>
    <m/>
    <m/>
    <m/>
    <m/>
    <n v="0"/>
  </r>
  <r>
    <s v="Vicepresidencia de Desarrollo"/>
    <x v="14"/>
    <x v="22"/>
    <x v="0"/>
    <n v="1921.5"/>
    <n v="1921.5"/>
    <n v="10"/>
    <n v="10"/>
    <m/>
    <m/>
    <m/>
    <m/>
    <m/>
    <m/>
    <x v="1"/>
    <m/>
    <m/>
    <m/>
    <m/>
    <n v="0"/>
  </r>
  <r>
    <s v="Vicepresidencia de Desarrollo"/>
    <x v="19"/>
    <x v="22"/>
    <x v="0"/>
    <n v="1354.5"/>
    <n v="1354.5"/>
    <n v="7"/>
    <n v="7"/>
    <m/>
    <m/>
    <m/>
    <m/>
    <m/>
    <m/>
    <x v="1"/>
    <m/>
    <m/>
    <m/>
    <m/>
    <n v="0"/>
  </r>
  <r>
    <s v="Vicepresidencia de Desarrollo"/>
    <x v="27"/>
    <x v="22"/>
    <x v="0"/>
    <n v="189"/>
    <n v="189"/>
    <n v="1"/>
    <n v="1"/>
    <m/>
    <m/>
    <m/>
    <m/>
    <m/>
    <m/>
    <x v="1"/>
    <m/>
    <m/>
    <m/>
    <m/>
    <n v="0"/>
  </r>
  <r>
    <s v="Vicepresidencia de Desarrollo"/>
    <x v="29"/>
    <x v="22"/>
    <x v="0"/>
    <n v="3006"/>
    <n v="3006"/>
    <n v="17"/>
    <n v="17"/>
    <m/>
    <m/>
    <m/>
    <m/>
    <m/>
    <m/>
    <x v="1"/>
    <m/>
    <m/>
    <m/>
    <m/>
    <n v="0"/>
  </r>
  <r>
    <s v="Vicepresidencia de Desarrollo"/>
    <x v="38"/>
    <x v="22"/>
    <x v="0"/>
    <n v="567"/>
    <n v="567"/>
    <n v="3"/>
    <n v="3"/>
    <m/>
    <m/>
    <m/>
    <m/>
    <m/>
    <m/>
    <x v="1"/>
    <m/>
    <m/>
    <m/>
    <m/>
    <n v="0"/>
  </r>
  <r>
    <s v="Vicepresidencia de Desarrollo"/>
    <x v="52"/>
    <x v="22"/>
    <x v="0"/>
    <n v="3730.5"/>
    <n v="3730.5"/>
    <n v="20"/>
    <n v="20"/>
    <m/>
    <m/>
    <m/>
    <m/>
    <m/>
    <m/>
    <x v="1"/>
    <m/>
    <m/>
    <m/>
    <m/>
    <n v="0"/>
  </r>
  <r>
    <s v="Vicepresidencia de Excelencia Operacional"/>
    <x v="39"/>
    <x v="22"/>
    <x v="0"/>
    <n v="199.5"/>
    <n v="199.5"/>
    <n v="1"/>
    <n v="1"/>
    <m/>
    <m/>
    <m/>
    <m/>
    <m/>
    <m/>
    <x v="1"/>
    <m/>
    <m/>
    <m/>
    <m/>
    <n v="0"/>
  </r>
  <r>
    <s v="Vicepresidencia de Excelencia Operacional"/>
    <x v="46"/>
    <x v="22"/>
    <x v="0"/>
    <n v="2362.5"/>
    <n v="2362.5"/>
    <n v="12"/>
    <n v="12"/>
    <m/>
    <m/>
    <m/>
    <m/>
    <m/>
    <m/>
    <x v="1"/>
    <m/>
    <m/>
    <m/>
    <m/>
    <n v="0"/>
  </r>
  <r>
    <s v="Vicepresidencia de Excelencia Operacional"/>
    <x v="47"/>
    <x v="22"/>
    <x v="0"/>
    <n v="189"/>
    <n v="189"/>
    <n v="1"/>
    <n v="1"/>
    <m/>
    <m/>
    <m/>
    <m/>
    <m/>
    <m/>
    <x v="1"/>
    <m/>
    <m/>
    <m/>
    <m/>
    <n v="0"/>
  </r>
  <r>
    <s v="Vicepresidencia de Excelencia Operacional"/>
    <x v="45"/>
    <x v="22"/>
    <x v="0"/>
    <n v="694.5"/>
    <n v="694.5"/>
    <n v="4"/>
    <n v="4"/>
    <m/>
    <m/>
    <m/>
    <m/>
    <m/>
    <m/>
    <x v="1"/>
    <m/>
    <m/>
    <m/>
    <m/>
    <n v="0"/>
  </r>
  <r>
    <s v="Global Business Services &amp; Technology"/>
    <x v="33"/>
    <x v="22"/>
    <x v="0"/>
    <n v="3589.5"/>
    <n v="3589.5"/>
    <n v="20"/>
    <n v="20"/>
    <m/>
    <m/>
    <m/>
    <m/>
    <m/>
    <m/>
    <x v="1"/>
    <m/>
    <m/>
    <m/>
    <m/>
    <n v="0"/>
  </r>
  <r>
    <s v="Global Business Services &amp; Technology"/>
    <x v="30"/>
    <x v="22"/>
    <x v="0"/>
    <n v="3888"/>
    <n v="3888"/>
    <n v="23"/>
    <n v="23"/>
    <m/>
    <m/>
    <m/>
    <m/>
    <m/>
    <m/>
    <x v="1"/>
    <m/>
    <m/>
    <m/>
    <m/>
    <n v="0"/>
  </r>
  <r>
    <s v="Group Explorations Management"/>
    <x v="31"/>
    <x v="22"/>
    <x v="0"/>
    <n v="528"/>
    <n v="528"/>
    <n v="3"/>
    <n v="3"/>
    <m/>
    <m/>
    <m/>
    <m/>
    <m/>
    <m/>
    <x v="1"/>
    <m/>
    <m/>
    <m/>
    <m/>
    <n v="0"/>
  </r>
  <r>
    <s v="Gerencia de Logística y Servicios de Sitio"/>
    <x v="15"/>
    <x v="22"/>
    <x v="0"/>
    <n v="14122.5"/>
    <n v="14122.5"/>
    <n v="82"/>
    <n v="82"/>
    <m/>
    <m/>
    <m/>
    <m/>
    <m/>
    <m/>
    <x v="1"/>
    <m/>
    <m/>
    <m/>
    <m/>
    <n v="0"/>
  </r>
  <r>
    <s v="Vicepresidencia de Relaciones Comunitarias"/>
    <x v="43"/>
    <x v="22"/>
    <x v="0"/>
    <n v="2289"/>
    <n v="2289"/>
    <n v="12"/>
    <n v="12"/>
    <m/>
    <m/>
    <m/>
    <m/>
    <m/>
    <m/>
    <x v="1"/>
    <m/>
    <m/>
    <m/>
    <m/>
    <n v="0"/>
  </r>
  <r>
    <s v="Vicepresidencia de Relaciones Comunitarias"/>
    <x v="50"/>
    <x v="22"/>
    <x v="0"/>
    <n v="7953"/>
    <n v="7953"/>
    <n v="48"/>
    <n v="48"/>
    <m/>
    <m/>
    <m/>
    <m/>
    <m/>
    <m/>
    <x v="1"/>
    <m/>
    <m/>
    <m/>
    <m/>
    <n v="0"/>
  </r>
  <r>
    <s v="Vicepresidencia de Relaciones Comunitarias"/>
    <x v="51"/>
    <x v="22"/>
    <x v="0"/>
    <n v="5017.5"/>
    <n v="5017.5"/>
    <n v="31"/>
    <n v="31"/>
    <m/>
    <m/>
    <m/>
    <m/>
    <m/>
    <m/>
    <x v="1"/>
    <m/>
    <m/>
    <m/>
    <m/>
    <n v="0"/>
  </r>
  <r>
    <s v="Vicepresidencia de Relaciones Comunitarias"/>
    <x v="54"/>
    <x v="22"/>
    <x v="0"/>
    <n v="409.5"/>
    <n v="409.5"/>
    <n v="2"/>
    <n v="2"/>
    <m/>
    <m/>
    <m/>
    <m/>
    <m/>
    <m/>
    <x v="1"/>
    <m/>
    <m/>
    <m/>
    <m/>
    <n v="0"/>
  </r>
  <r>
    <s v="Vicepresidencia de Relaciones Comunitarias"/>
    <x v="9"/>
    <x v="22"/>
    <x v="0"/>
    <n v="199.5"/>
    <n v="199.5"/>
    <n v="1"/>
    <n v="1"/>
    <m/>
    <m/>
    <m/>
    <m/>
    <m/>
    <m/>
    <x v="1"/>
    <m/>
    <m/>
    <m/>
    <m/>
    <n v="0"/>
  </r>
  <r>
    <s v="Gerencia de Protección Interna"/>
    <x v="23"/>
    <x v="22"/>
    <x v="0"/>
    <n v="1312.5"/>
    <n v="1312.5"/>
    <n v="7"/>
    <n v="7"/>
    <m/>
    <m/>
    <m/>
    <m/>
    <m/>
    <m/>
    <x v="1"/>
    <m/>
    <m/>
    <m/>
    <m/>
    <n v="0"/>
  </r>
  <r>
    <s v="Gerencia General Operaciones Las Bambas"/>
    <x v="55"/>
    <x v="22"/>
    <x v="0"/>
    <n v="924.21428571428578"/>
    <n v="924.21428571428578"/>
    <n v="5"/>
    <n v="5"/>
    <m/>
    <m/>
    <m/>
    <m/>
    <m/>
    <m/>
    <x v="1"/>
    <m/>
    <m/>
    <m/>
    <m/>
    <n v="0"/>
  </r>
  <r>
    <s v="Presidencia las Bambas"/>
    <x v="32"/>
    <x v="22"/>
    <x v="1"/>
    <n v="0"/>
    <n v="0"/>
    <n v="0"/>
    <n v="0"/>
    <m/>
    <m/>
    <m/>
    <m/>
    <m/>
    <m/>
    <x v="1"/>
    <m/>
    <m/>
    <m/>
    <m/>
    <n v="0"/>
  </r>
  <r>
    <s v="Vicepresidencia Comercial"/>
    <x v="12"/>
    <x v="22"/>
    <x v="1"/>
    <n v="0"/>
    <n v="0"/>
    <n v="0"/>
    <n v="0"/>
    <m/>
    <m/>
    <m/>
    <m/>
    <m/>
    <m/>
    <x v="1"/>
    <m/>
    <m/>
    <m/>
    <m/>
    <n v="0"/>
  </r>
  <r>
    <s v="Vicepresidencia Comercial"/>
    <x v="13"/>
    <x v="22"/>
    <x v="1"/>
    <n v="0"/>
    <n v="0"/>
    <n v="0"/>
    <n v="0"/>
    <m/>
    <m/>
    <m/>
    <m/>
    <m/>
    <m/>
    <x v="1"/>
    <m/>
    <m/>
    <m/>
    <m/>
    <n v="0"/>
  </r>
  <r>
    <s v="Vicepresidencia Comercial"/>
    <x v="34"/>
    <x v="22"/>
    <x v="1"/>
    <n v="0"/>
    <n v="0"/>
    <n v="0"/>
    <n v="0"/>
    <m/>
    <m/>
    <m/>
    <m/>
    <m/>
    <m/>
    <x v="1"/>
    <m/>
    <m/>
    <m/>
    <m/>
    <n v="0"/>
  </r>
  <r>
    <s v="Vicepresidencia Comercial"/>
    <x v="49"/>
    <x v="22"/>
    <x v="1"/>
    <n v="0"/>
    <n v="0"/>
    <n v="0"/>
    <n v="0"/>
    <m/>
    <m/>
    <m/>
    <m/>
    <m/>
    <m/>
    <x v="1"/>
    <m/>
    <m/>
    <m/>
    <m/>
    <n v="0"/>
  </r>
  <r>
    <s v="Vicepresidencia Comercial"/>
    <x v="56"/>
    <x v="22"/>
    <x v="1"/>
    <n v="0"/>
    <n v="0"/>
    <n v="0"/>
    <n v="0"/>
    <m/>
    <m/>
    <m/>
    <m/>
    <m/>
    <m/>
    <x v="1"/>
    <m/>
    <m/>
    <m/>
    <m/>
    <n v="0"/>
  </r>
  <r>
    <s v="Vicepresidencia de Abastecimiento"/>
    <x v="7"/>
    <x v="22"/>
    <x v="1"/>
    <n v="0"/>
    <n v="0"/>
    <n v="0"/>
    <n v="0"/>
    <m/>
    <m/>
    <m/>
    <m/>
    <m/>
    <m/>
    <x v="1"/>
    <m/>
    <m/>
    <m/>
    <m/>
    <n v="0"/>
  </r>
  <r>
    <s v="Vicepresidencia de Abastecimiento"/>
    <x v="22"/>
    <x v="22"/>
    <x v="1"/>
    <n v="0"/>
    <n v="0"/>
    <n v="0"/>
    <n v="0"/>
    <m/>
    <m/>
    <m/>
    <m/>
    <m/>
    <m/>
    <x v="1"/>
    <m/>
    <m/>
    <m/>
    <m/>
    <n v="0"/>
  </r>
  <r>
    <s v="Vicepresidencia de Abastecimiento"/>
    <x v="35"/>
    <x v="22"/>
    <x v="1"/>
    <n v="0"/>
    <n v="0"/>
    <n v="0"/>
    <n v="0"/>
    <m/>
    <m/>
    <m/>
    <m/>
    <m/>
    <m/>
    <x v="1"/>
    <m/>
    <m/>
    <m/>
    <m/>
    <n v="0"/>
  </r>
  <r>
    <s v="Vicepresidencia de Abastecimiento"/>
    <x v="20"/>
    <x v="22"/>
    <x v="1"/>
    <n v="0"/>
    <n v="0"/>
    <n v="0"/>
    <n v="0"/>
    <m/>
    <m/>
    <m/>
    <m/>
    <m/>
    <m/>
    <x v="1"/>
    <m/>
    <m/>
    <m/>
    <m/>
    <n v="0"/>
  </r>
  <r>
    <s v="Vicepresidencia de Asuntos Corporativos"/>
    <x v="3"/>
    <x v="22"/>
    <x v="1"/>
    <n v="0"/>
    <n v="0"/>
    <n v="0"/>
    <n v="0"/>
    <m/>
    <m/>
    <m/>
    <m/>
    <m/>
    <m/>
    <x v="1"/>
    <m/>
    <m/>
    <m/>
    <m/>
    <n v="0"/>
  </r>
  <r>
    <s v="Vicepresidencia de Asuntos Corporativos"/>
    <x v="4"/>
    <x v="22"/>
    <x v="1"/>
    <n v="0"/>
    <n v="0"/>
    <n v="0"/>
    <n v="0"/>
    <m/>
    <m/>
    <m/>
    <m/>
    <m/>
    <m/>
    <x v="1"/>
    <m/>
    <m/>
    <m/>
    <m/>
    <n v="0"/>
  </r>
  <r>
    <s v="Vicepresidencia de Asuntos Corporativos"/>
    <x v="6"/>
    <x v="22"/>
    <x v="1"/>
    <n v="0"/>
    <n v="0"/>
    <n v="0"/>
    <n v="0"/>
    <m/>
    <m/>
    <m/>
    <m/>
    <m/>
    <m/>
    <x v="1"/>
    <m/>
    <m/>
    <m/>
    <m/>
    <n v="0"/>
  </r>
  <r>
    <s v="Vicepresidencia de Asuntos Corporativos"/>
    <x v="36"/>
    <x v="22"/>
    <x v="1"/>
    <n v="0"/>
    <n v="0"/>
    <n v="0"/>
    <n v="0"/>
    <m/>
    <m/>
    <m/>
    <m/>
    <m/>
    <m/>
    <x v="1"/>
    <m/>
    <m/>
    <m/>
    <m/>
    <n v="0"/>
  </r>
  <r>
    <s v="Vicepresidencia de Operaciones"/>
    <x v="21"/>
    <x v="22"/>
    <x v="1"/>
    <n v="8813"/>
    <n v="8813"/>
    <n v="50"/>
    <n v="50"/>
    <m/>
    <m/>
    <m/>
    <m/>
    <m/>
    <n v="1"/>
    <x v="1"/>
    <m/>
    <m/>
    <m/>
    <m/>
    <n v="0"/>
  </r>
  <r>
    <s v="Vicepresidencia de Operaciones"/>
    <x v="28"/>
    <x v="22"/>
    <x v="1"/>
    <n v="8532"/>
    <n v="8532"/>
    <n v="37"/>
    <n v="37"/>
    <m/>
    <m/>
    <m/>
    <m/>
    <m/>
    <m/>
    <x v="1"/>
    <m/>
    <m/>
    <m/>
    <m/>
    <n v="0"/>
  </r>
  <r>
    <s v="Vicepresidencia de Operaciones"/>
    <x v="40"/>
    <x v="22"/>
    <x v="1"/>
    <n v="0"/>
    <n v="0"/>
    <n v="0"/>
    <n v="0"/>
    <m/>
    <m/>
    <m/>
    <m/>
    <m/>
    <m/>
    <x v="1"/>
    <m/>
    <m/>
    <m/>
    <m/>
    <n v="0"/>
  </r>
  <r>
    <s v="Vicepresidencia de Operaciones"/>
    <x v="16"/>
    <x v="22"/>
    <x v="1"/>
    <n v="175201"/>
    <n v="175201"/>
    <n v="985"/>
    <n v="985"/>
    <m/>
    <m/>
    <m/>
    <m/>
    <m/>
    <n v="1"/>
    <x v="1"/>
    <m/>
    <m/>
    <m/>
    <m/>
    <n v="0"/>
  </r>
  <r>
    <s v="Vicepresidencia de Operaciones"/>
    <x v="18"/>
    <x v="22"/>
    <x v="1"/>
    <n v="134640.32000000001"/>
    <n v="132480.32000000001"/>
    <n v="627"/>
    <n v="615"/>
    <m/>
    <m/>
    <m/>
    <m/>
    <m/>
    <n v="2"/>
    <x v="1"/>
    <m/>
    <m/>
    <m/>
    <m/>
    <n v="0"/>
  </r>
  <r>
    <s v="Vicepresidencia de Proyectos"/>
    <x v="41"/>
    <x v="22"/>
    <x v="1"/>
    <n v="155595.5"/>
    <n v="155595.5"/>
    <n v="839"/>
    <n v="839"/>
    <m/>
    <m/>
    <m/>
    <m/>
    <m/>
    <m/>
    <x v="1"/>
    <m/>
    <m/>
    <m/>
    <n v="30"/>
    <n v="0"/>
  </r>
  <r>
    <s v="Vicepresidencia de Proyectos"/>
    <x v="53"/>
    <x v="22"/>
    <x v="1"/>
    <n v="220"/>
    <n v="220"/>
    <n v="5"/>
    <n v="5"/>
    <m/>
    <m/>
    <m/>
    <m/>
    <m/>
    <n v="1"/>
    <x v="1"/>
    <m/>
    <m/>
    <m/>
    <m/>
    <n v="0"/>
  </r>
  <r>
    <s v="Vicepresidencia de Proyectos"/>
    <x v="57"/>
    <x v="22"/>
    <x v="1"/>
    <n v="0"/>
    <n v="0"/>
    <n v="0"/>
    <n v="0"/>
    <m/>
    <m/>
    <m/>
    <m/>
    <m/>
    <n v="4"/>
    <x v="1"/>
    <m/>
    <m/>
    <m/>
    <m/>
    <n v="0"/>
  </r>
  <r>
    <s v="Vicepresidencia de Proyectos"/>
    <x v="58"/>
    <x v="22"/>
    <x v="1"/>
    <n v="0"/>
    <n v="0"/>
    <n v="0"/>
    <n v="0"/>
    <m/>
    <m/>
    <m/>
    <m/>
    <m/>
    <m/>
    <x v="1"/>
    <m/>
    <m/>
    <m/>
    <m/>
    <n v="0"/>
  </r>
  <r>
    <s v="Vicepresidencia de Proyectos"/>
    <x v="59"/>
    <x v="22"/>
    <x v="1"/>
    <n v="0"/>
    <n v="0"/>
    <n v="0"/>
    <n v="0"/>
    <m/>
    <m/>
    <m/>
    <m/>
    <m/>
    <m/>
    <x v="1"/>
    <m/>
    <m/>
    <m/>
    <m/>
    <n v="0"/>
  </r>
  <r>
    <s v="Vicepresidencia de Proyectos"/>
    <x v="60"/>
    <x v="22"/>
    <x v="1"/>
    <n v="0"/>
    <n v="0"/>
    <n v="0"/>
    <n v="0"/>
    <m/>
    <m/>
    <m/>
    <m/>
    <m/>
    <m/>
    <x v="1"/>
    <m/>
    <m/>
    <m/>
    <m/>
    <n v="0"/>
  </r>
  <r>
    <s v="Vicepresidencia de Recursos Humanos"/>
    <x v="24"/>
    <x v="22"/>
    <x v="1"/>
    <n v="451"/>
    <n v="451"/>
    <n v="2"/>
    <n v="2"/>
    <m/>
    <m/>
    <m/>
    <m/>
    <m/>
    <m/>
    <x v="1"/>
    <m/>
    <m/>
    <m/>
    <m/>
    <n v="0"/>
  </r>
  <r>
    <s v="Vicepresidencia de Recursos Humanos"/>
    <x v="42"/>
    <x v="22"/>
    <x v="1"/>
    <n v="0"/>
    <n v="0"/>
    <n v="0"/>
    <n v="0"/>
    <m/>
    <m/>
    <m/>
    <m/>
    <m/>
    <m/>
    <x v="1"/>
    <m/>
    <m/>
    <m/>
    <m/>
    <n v="0"/>
  </r>
  <r>
    <s v="Vicepresidencia de Recursos Humanos"/>
    <x v="10"/>
    <x v="22"/>
    <x v="1"/>
    <n v="0"/>
    <n v="0"/>
    <n v="0"/>
    <n v="0"/>
    <m/>
    <m/>
    <m/>
    <m/>
    <m/>
    <m/>
    <x v="1"/>
    <m/>
    <m/>
    <m/>
    <m/>
    <n v="0"/>
  </r>
  <r>
    <s v="Vicepresidencia de SHE"/>
    <x v="17"/>
    <x v="22"/>
    <x v="1"/>
    <n v="24772"/>
    <n v="24772"/>
    <n v="111"/>
    <n v="111"/>
    <m/>
    <m/>
    <m/>
    <m/>
    <m/>
    <n v="1"/>
    <x v="1"/>
    <m/>
    <m/>
    <m/>
    <m/>
    <n v="0"/>
  </r>
  <r>
    <s v="Vicepresidencia de SHE"/>
    <x v="26"/>
    <x v="22"/>
    <x v="1"/>
    <n v="11176"/>
    <n v="11176"/>
    <n v="69"/>
    <n v="69"/>
    <m/>
    <m/>
    <m/>
    <m/>
    <m/>
    <m/>
    <x v="1"/>
    <m/>
    <m/>
    <m/>
    <m/>
    <n v="0"/>
  </r>
  <r>
    <s v="Vicepresidencia de SHE"/>
    <x v="44"/>
    <x v="22"/>
    <x v="1"/>
    <n v="0"/>
    <n v="0"/>
    <n v="0"/>
    <n v="0"/>
    <m/>
    <m/>
    <m/>
    <m/>
    <m/>
    <m/>
    <x v="1"/>
    <m/>
    <m/>
    <m/>
    <m/>
    <n v="0"/>
  </r>
  <r>
    <s v="Vicepresidencia de Asuntos Legales"/>
    <x v="1"/>
    <x v="22"/>
    <x v="1"/>
    <n v="0"/>
    <n v="0"/>
    <n v="0"/>
    <n v="0"/>
    <m/>
    <m/>
    <m/>
    <m/>
    <m/>
    <m/>
    <x v="1"/>
    <m/>
    <m/>
    <m/>
    <m/>
    <n v="0"/>
  </r>
  <r>
    <s v="Vicepresidencia de Asuntos Legales"/>
    <x v="2"/>
    <x v="22"/>
    <x v="1"/>
    <n v="0"/>
    <n v="0"/>
    <n v="0"/>
    <n v="0"/>
    <m/>
    <m/>
    <m/>
    <m/>
    <m/>
    <m/>
    <x v="1"/>
    <m/>
    <m/>
    <m/>
    <m/>
    <n v="0"/>
  </r>
  <r>
    <s v="Vicepresidencia de Asuntos Legales"/>
    <x v="37"/>
    <x v="22"/>
    <x v="1"/>
    <n v="0"/>
    <n v="0"/>
    <n v="0"/>
    <n v="0"/>
    <m/>
    <m/>
    <m/>
    <m/>
    <m/>
    <m/>
    <x v="1"/>
    <m/>
    <m/>
    <m/>
    <m/>
    <n v="0"/>
  </r>
  <r>
    <s v="Vicepresidencia de Desarrollo"/>
    <x v="5"/>
    <x v="22"/>
    <x v="1"/>
    <n v="0"/>
    <n v="0"/>
    <n v="0"/>
    <n v="0"/>
    <m/>
    <m/>
    <m/>
    <m/>
    <m/>
    <m/>
    <x v="1"/>
    <m/>
    <m/>
    <m/>
    <m/>
    <n v="0"/>
  </r>
  <r>
    <s v="Vicepresidencia de Desarrollo"/>
    <x v="8"/>
    <x v="22"/>
    <x v="1"/>
    <n v="106209"/>
    <n v="106209"/>
    <n v="406"/>
    <n v="406"/>
    <m/>
    <m/>
    <m/>
    <m/>
    <m/>
    <n v="1"/>
    <x v="1"/>
    <m/>
    <m/>
    <m/>
    <m/>
    <n v="0"/>
  </r>
  <r>
    <s v="Vicepresidencia de Desarrollo"/>
    <x v="11"/>
    <x v="22"/>
    <x v="1"/>
    <n v="0"/>
    <n v="0"/>
    <n v="0"/>
    <n v="0"/>
    <m/>
    <m/>
    <m/>
    <m/>
    <m/>
    <m/>
    <x v="1"/>
    <m/>
    <m/>
    <m/>
    <m/>
    <n v="0"/>
  </r>
  <r>
    <s v="Vicepresidencia de Desarrollo"/>
    <x v="14"/>
    <x v="22"/>
    <x v="1"/>
    <n v="85012"/>
    <n v="6083"/>
    <n v="399"/>
    <n v="29"/>
    <m/>
    <m/>
    <m/>
    <m/>
    <m/>
    <m/>
    <x v="1"/>
    <m/>
    <m/>
    <m/>
    <m/>
    <n v="0"/>
  </r>
  <r>
    <s v="Vicepresidencia de Desarrollo"/>
    <x v="19"/>
    <x v="22"/>
    <x v="1"/>
    <n v="12019"/>
    <n v="12019"/>
    <n v="90"/>
    <n v="90"/>
    <m/>
    <m/>
    <m/>
    <m/>
    <m/>
    <m/>
    <x v="1"/>
    <m/>
    <m/>
    <m/>
    <m/>
    <n v="0"/>
  </r>
  <r>
    <s v="Vicepresidencia de Desarrollo"/>
    <x v="27"/>
    <x v="22"/>
    <x v="1"/>
    <n v="0"/>
    <n v="0"/>
    <n v="0"/>
    <n v="0"/>
    <m/>
    <m/>
    <m/>
    <m/>
    <m/>
    <m/>
    <x v="1"/>
    <m/>
    <m/>
    <m/>
    <m/>
    <n v="0"/>
  </r>
  <r>
    <s v="Vicepresidencia de Desarrollo"/>
    <x v="29"/>
    <x v="22"/>
    <x v="1"/>
    <n v="0"/>
    <n v="0"/>
    <n v="0"/>
    <n v="0"/>
    <m/>
    <m/>
    <m/>
    <m/>
    <m/>
    <m/>
    <x v="1"/>
    <m/>
    <m/>
    <m/>
    <m/>
    <n v="0"/>
  </r>
  <r>
    <s v="Vicepresidencia de Desarrollo"/>
    <x v="38"/>
    <x v="22"/>
    <x v="1"/>
    <n v="0"/>
    <n v="0"/>
    <n v="0"/>
    <n v="0"/>
    <m/>
    <m/>
    <m/>
    <m/>
    <m/>
    <m/>
    <x v="1"/>
    <m/>
    <m/>
    <m/>
    <m/>
    <n v="0"/>
  </r>
  <r>
    <s v="Vicepresidencia de Desarrollo"/>
    <x v="52"/>
    <x v="22"/>
    <x v="1"/>
    <n v="0"/>
    <n v="0"/>
    <n v="0"/>
    <n v="0"/>
    <m/>
    <m/>
    <m/>
    <m/>
    <m/>
    <m/>
    <x v="1"/>
    <m/>
    <m/>
    <m/>
    <m/>
    <n v="0"/>
  </r>
  <r>
    <s v="Vicepresidencia de Excelencia Operacional"/>
    <x v="39"/>
    <x v="22"/>
    <x v="1"/>
    <n v="0"/>
    <n v="0"/>
    <n v="0"/>
    <n v="0"/>
    <m/>
    <m/>
    <m/>
    <m/>
    <m/>
    <m/>
    <x v="1"/>
    <m/>
    <m/>
    <m/>
    <m/>
    <n v="0"/>
  </r>
  <r>
    <s v="Vicepresidencia de Excelencia Operacional"/>
    <x v="46"/>
    <x v="22"/>
    <x v="1"/>
    <n v="0"/>
    <n v="0"/>
    <n v="0"/>
    <n v="0"/>
    <m/>
    <m/>
    <m/>
    <m/>
    <m/>
    <m/>
    <x v="1"/>
    <m/>
    <m/>
    <m/>
    <m/>
    <n v="0"/>
  </r>
  <r>
    <s v="Vicepresidencia de Excelencia Operacional"/>
    <x v="47"/>
    <x v="22"/>
    <x v="1"/>
    <n v="0"/>
    <n v="0"/>
    <n v="0"/>
    <n v="0"/>
    <m/>
    <m/>
    <m/>
    <m/>
    <m/>
    <m/>
    <x v="1"/>
    <m/>
    <m/>
    <m/>
    <m/>
    <n v="0"/>
  </r>
  <r>
    <s v="Vicepresidencia de Excelencia Operacional"/>
    <x v="45"/>
    <x v="22"/>
    <x v="1"/>
    <n v="0"/>
    <n v="0"/>
    <n v="0"/>
    <n v="0"/>
    <m/>
    <m/>
    <m/>
    <m/>
    <m/>
    <m/>
    <x v="1"/>
    <m/>
    <m/>
    <m/>
    <m/>
    <n v="0"/>
  </r>
  <r>
    <s v="Global Business Services &amp; Technology"/>
    <x v="33"/>
    <x v="22"/>
    <x v="1"/>
    <n v="3132"/>
    <n v="3132"/>
    <n v="15"/>
    <n v="15"/>
    <m/>
    <m/>
    <m/>
    <m/>
    <m/>
    <m/>
    <x v="1"/>
    <m/>
    <m/>
    <m/>
    <m/>
    <n v="0"/>
  </r>
  <r>
    <s v="Global Business Services &amp; Technology"/>
    <x v="30"/>
    <x v="22"/>
    <x v="1"/>
    <n v="1080"/>
    <n v="1080"/>
    <n v="5"/>
    <n v="5"/>
    <m/>
    <m/>
    <m/>
    <m/>
    <m/>
    <m/>
    <x v="1"/>
    <m/>
    <m/>
    <m/>
    <m/>
    <n v="0"/>
  </r>
  <r>
    <s v="Group Explorations Management"/>
    <x v="31"/>
    <x v="22"/>
    <x v="1"/>
    <n v="0"/>
    <n v="0"/>
    <n v="0"/>
    <n v="0"/>
    <m/>
    <m/>
    <m/>
    <m/>
    <m/>
    <m/>
    <x v="1"/>
    <m/>
    <m/>
    <m/>
    <m/>
    <n v="0"/>
  </r>
  <r>
    <s v="Gerencia de Logística y Servicios de Sitio"/>
    <x v="15"/>
    <x v="22"/>
    <x v="1"/>
    <n v="395246"/>
    <n v="177460"/>
    <n v="1909"/>
    <n v="1401"/>
    <m/>
    <m/>
    <m/>
    <m/>
    <m/>
    <n v="1"/>
    <x v="1"/>
    <m/>
    <m/>
    <m/>
    <m/>
    <n v="0"/>
  </r>
  <r>
    <s v="Vicepresidencia de Relaciones Comunitarias"/>
    <x v="43"/>
    <x v="22"/>
    <x v="1"/>
    <n v="0"/>
    <n v="0"/>
    <n v="0"/>
    <n v="0"/>
    <m/>
    <m/>
    <m/>
    <m/>
    <m/>
    <m/>
    <x v="1"/>
    <m/>
    <m/>
    <m/>
    <m/>
    <n v="0"/>
  </r>
  <r>
    <s v="Vicepresidencia de Relaciones Comunitarias"/>
    <x v="50"/>
    <x v="22"/>
    <x v="1"/>
    <n v="0"/>
    <n v="0"/>
    <n v="0"/>
    <n v="0"/>
    <m/>
    <m/>
    <m/>
    <m/>
    <m/>
    <m/>
    <x v="1"/>
    <m/>
    <m/>
    <m/>
    <m/>
    <n v="0"/>
  </r>
  <r>
    <s v="Vicepresidencia de Relaciones Comunitarias"/>
    <x v="51"/>
    <x v="22"/>
    <x v="1"/>
    <n v="0"/>
    <n v="0"/>
    <n v="0"/>
    <n v="0"/>
    <m/>
    <m/>
    <m/>
    <m/>
    <m/>
    <m/>
    <x v="1"/>
    <m/>
    <m/>
    <m/>
    <m/>
    <n v="0"/>
  </r>
  <r>
    <s v="Vicepresidencia de Relaciones Comunitarias"/>
    <x v="54"/>
    <x v="22"/>
    <x v="1"/>
    <n v="0"/>
    <n v="0"/>
    <n v="0"/>
    <n v="0"/>
    <m/>
    <m/>
    <m/>
    <m/>
    <m/>
    <m/>
    <x v="1"/>
    <m/>
    <m/>
    <m/>
    <m/>
    <n v="0"/>
  </r>
  <r>
    <s v="Gerencia de Protección Interna"/>
    <x v="23"/>
    <x v="22"/>
    <x v="1"/>
    <n v="63624"/>
    <n v="63624"/>
    <n v="276"/>
    <n v="276"/>
    <m/>
    <m/>
    <m/>
    <m/>
    <m/>
    <m/>
    <x v="1"/>
    <m/>
    <m/>
    <m/>
    <m/>
    <n v="0"/>
  </r>
  <r>
    <s v="Gerencia General Operaciones Las Bambas"/>
    <x v="55"/>
    <x v="22"/>
    <x v="1"/>
    <n v="0"/>
    <n v="0"/>
    <n v="0"/>
    <n v="0"/>
    <m/>
    <m/>
    <m/>
    <m/>
    <m/>
    <m/>
    <x v="1"/>
    <m/>
    <m/>
    <m/>
    <m/>
    <n v="0"/>
  </r>
  <r>
    <s v="Presidencia las Bambas"/>
    <x v="32"/>
    <x v="23"/>
    <x v="0"/>
    <n v="915"/>
    <n v="915"/>
    <n v="5"/>
    <n v="5"/>
    <m/>
    <m/>
    <m/>
    <m/>
    <m/>
    <m/>
    <x v="1"/>
    <m/>
    <m/>
    <m/>
    <m/>
    <n v="0"/>
  </r>
  <r>
    <s v="Vicepresidencia Comercial"/>
    <x v="12"/>
    <x v="23"/>
    <x v="0"/>
    <n v="1668.25"/>
    <n v="1668.25"/>
    <n v="9"/>
    <n v="9"/>
    <m/>
    <m/>
    <m/>
    <m/>
    <m/>
    <m/>
    <x v="1"/>
    <m/>
    <m/>
    <m/>
    <m/>
    <n v="0"/>
  </r>
  <r>
    <s v="Vicepresidencia Comercial"/>
    <x v="13"/>
    <x v="23"/>
    <x v="0"/>
    <n v="621"/>
    <n v="621"/>
    <n v="5"/>
    <n v="5"/>
    <m/>
    <m/>
    <m/>
    <m/>
    <m/>
    <m/>
    <x v="1"/>
    <m/>
    <m/>
    <m/>
    <m/>
    <n v="0"/>
  </r>
  <r>
    <s v="Vicepresidencia Comercial"/>
    <x v="34"/>
    <x v="23"/>
    <x v="0"/>
    <n v="366"/>
    <n v="366"/>
    <n v="2"/>
    <n v="2"/>
    <m/>
    <m/>
    <m/>
    <m/>
    <m/>
    <m/>
    <x v="1"/>
    <m/>
    <m/>
    <m/>
    <m/>
    <n v="0"/>
  </r>
  <r>
    <s v="Vicepresidencia Comercial"/>
    <x v="49"/>
    <x v="23"/>
    <x v="0"/>
    <n v="553.5"/>
    <n v="553.5"/>
    <n v="4"/>
    <n v="4"/>
    <m/>
    <m/>
    <m/>
    <m/>
    <m/>
    <m/>
    <x v="1"/>
    <m/>
    <m/>
    <m/>
    <m/>
    <n v="0"/>
  </r>
  <r>
    <s v="Vicepresidencia Comercial"/>
    <x v="56"/>
    <x v="23"/>
    <x v="0"/>
    <n v="306"/>
    <n v="306"/>
    <n v="2"/>
    <n v="2"/>
    <m/>
    <m/>
    <m/>
    <m/>
    <m/>
    <m/>
    <x v="1"/>
    <m/>
    <m/>
    <m/>
    <m/>
    <n v="0"/>
  </r>
  <r>
    <s v="Vicepresidencia de Abastecimiento"/>
    <x v="7"/>
    <x v="23"/>
    <x v="0"/>
    <n v="1692"/>
    <n v="1692"/>
    <n v="12"/>
    <n v="12"/>
    <m/>
    <m/>
    <m/>
    <m/>
    <m/>
    <m/>
    <x v="1"/>
    <m/>
    <m/>
    <m/>
    <m/>
    <n v="0"/>
  </r>
  <r>
    <s v="Vicepresidencia de Abastecimiento"/>
    <x v="22"/>
    <x v="23"/>
    <x v="0"/>
    <n v="0"/>
    <n v="0"/>
    <n v="1"/>
    <n v="1"/>
    <m/>
    <m/>
    <m/>
    <m/>
    <m/>
    <m/>
    <x v="1"/>
    <m/>
    <m/>
    <m/>
    <m/>
    <n v="0"/>
  </r>
  <r>
    <s v="Vicepresidencia de Abastecimiento"/>
    <x v="35"/>
    <x v="23"/>
    <x v="0"/>
    <n v="1116"/>
    <n v="1116"/>
    <n v="7"/>
    <n v="7"/>
    <m/>
    <m/>
    <m/>
    <m/>
    <m/>
    <m/>
    <x v="1"/>
    <m/>
    <m/>
    <m/>
    <m/>
    <n v="0"/>
  </r>
  <r>
    <s v="Vicepresidencia de Abastecimiento"/>
    <x v="20"/>
    <x v="23"/>
    <x v="0"/>
    <n v="4590.25"/>
    <n v="4590.25"/>
    <n v="27"/>
    <n v="27"/>
    <m/>
    <m/>
    <m/>
    <m/>
    <m/>
    <m/>
    <x v="1"/>
    <m/>
    <m/>
    <m/>
    <m/>
    <n v="0"/>
  </r>
  <r>
    <s v="Vicepresidencia de Asuntos Corporativos"/>
    <x v="3"/>
    <x v="23"/>
    <x v="0"/>
    <n v="243"/>
    <n v="243"/>
    <n v="2"/>
    <n v="2"/>
    <m/>
    <m/>
    <m/>
    <m/>
    <m/>
    <m/>
    <x v="1"/>
    <m/>
    <m/>
    <m/>
    <m/>
    <n v="0"/>
  </r>
  <r>
    <s v="Vicepresidencia de Asuntos Corporativos"/>
    <x v="4"/>
    <x v="23"/>
    <x v="0"/>
    <n v="978"/>
    <n v="978"/>
    <n v="6"/>
    <n v="6"/>
    <m/>
    <m/>
    <m/>
    <m/>
    <m/>
    <m/>
    <x v="1"/>
    <m/>
    <m/>
    <m/>
    <m/>
    <n v="0"/>
  </r>
  <r>
    <s v="Vicepresidencia de Asuntos Corporativos"/>
    <x v="6"/>
    <x v="23"/>
    <x v="0"/>
    <n v="1984.5"/>
    <n v="1984.5"/>
    <n v="14"/>
    <n v="14"/>
    <m/>
    <m/>
    <m/>
    <m/>
    <m/>
    <m/>
    <x v="1"/>
    <m/>
    <m/>
    <m/>
    <m/>
    <n v="0"/>
  </r>
  <r>
    <s v="Vicepresidencia de Asuntos Corporativos"/>
    <x v="36"/>
    <x v="23"/>
    <x v="0"/>
    <n v="711"/>
    <n v="711"/>
    <n v="4"/>
    <n v="4"/>
    <m/>
    <m/>
    <m/>
    <m/>
    <m/>
    <m/>
    <x v="1"/>
    <m/>
    <m/>
    <m/>
    <m/>
    <n v="0"/>
  </r>
  <r>
    <s v="Vicepresidencia de Operaciones"/>
    <x v="21"/>
    <x v="23"/>
    <x v="0"/>
    <n v="36734.5"/>
    <n v="36734.5"/>
    <n v="230"/>
    <n v="230"/>
    <m/>
    <m/>
    <m/>
    <m/>
    <m/>
    <n v="3"/>
    <x v="1"/>
    <m/>
    <m/>
    <m/>
    <m/>
    <n v="0"/>
  </r>
  <r>
    <s v="Vicepresidencia de Operaciones"/>
    <x v="28"/>
    <x v="23"/>
    <x v="0"/>
    <n v="14979.25"/>
    <n v="14979.25"/>
    <n v="86"/>
    <n v="86"/>
    <m/>
    <m/>
    <m/>
    <m/>
    <m/>
    <m/>
    <x v="1"/>
    <m/>
    <m/>
    <m/>
    <m/>
    <n v="0"/>
  </r>
  <r>
    <s v="Vicepresidencia de Operaciones"/>
    <x v="40"/>
    <x v="23"/>
    <x v="0"/>
    <n v="388.5"/>
    <n v="388.5"/>
    <n v="2"/>
    <n v="2"/>
    <m/>
    <m/>
    <m/>
    <m/>
    <m/>
    <m/>
    <x v="1"/>
    <m/>
    <m/>
    <m/>
    <m/>
    <n v="0"/>
  </r>
  <r>
    <s v="Vicepresidencia de Operaciones"/>
    <x v="16"/>
    <x v="23"/>
    <x v="0"/>
    <n v="63792.75"/>
    <n v="63792.75"/>
    <n v="386"/>
    <n v="386"/>
    <m/>
    <m/>
    <m/>
    <m/>
    <m/>
    <m/>
    <x v="1"/>
    <m/>
    <m/>
    <m/>
    <m/>
    <n v="0"/>
  </r>
  <r>
    <s v="Vicepresidencia de Operaciones"/>
    <x v="18"/>
    <x v="23"/>
    <x v="0"/>
    <n v="151182.75"/>
    <n v="151182.75"/>
    <n v="865"/>
    <n v="865"/>
    <m/>
    <n v="1"/>
    <m/>
    <m/>
    <n v="1"/>
    <n v="6"/>
    <x v="1"/>
    <m/>
    <n v="12"/>
    <m/>
    <m/>
    <n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89">
  <r>
    <s v="TOTAL"/>
    <s v="TOTAL"/>
    <x v="0"/>
    <x v="0"/>
    <n v="298712"/>
    <n v="298712"/>
    <n v="1821"/>
    <n v="1821"/>
    <m/>
    <m/>
    <m/>
    <n v="1"/>
    <n v="1"/>
    <m/>
    <n v="1"/>
    <m/>
    <m/>
    <m/>
    <m/>
  </r>
  <r>
    <s v="TOTAL"/>
    <s v="TOTAL"/>
    <x v="0"/>
    <x v="1"/>
    <n v="1399046"/>
    <n v="1037086"/>
    <n v="8366"/>
    <n v="6321"/>
    <m/>
    <m/>
    <m/>
    <m/>
    <n v="1"/>
    <m/>
    <m/>
    <m/>
    <m/>
    <m/>
    <m/>
  </r>
  <r>
    <s v="TOTAL"/>
    <s v="TOTAL"/>
    <x v="1"/>
    <x v="0"/>
    <n v="275205"/>
    <n v="275205"/>
    <n v="1849"/>
    <n v="1849"/>
    <m/>
    <m/>
    <m/>
    <m/>
    <n v="1"/>
    <m/>
    <n v="1"/>
    <n v="1"/>
    <m/>
    <m/>
    <m/>
  </r>
  <r>
    <s v="TOTAL"/>
    <s v="TOTAL"/>
    <x v="1"/>
    <x v="1"/>
    <n v="1141278.05"/>
    <n v="832376"/>
    <n v="7716"/>
    <n v="6863"/>
    <m/>
    <m/>
    <m/>
    <m/>
    <m/>
    <m/>
    <m/>
    <m/>
    <m/>
    <m/>
    <m/>
  </r>
  <r>
    <s v="TOTAL"/>
    <s v="TOTAL"/>
    <x v="2"/>
    <x v="0"/>
    <n v="319180.75"/>
    <n v="319180.75"/>
    <n v="1862"/>
    <n v="1862"/>
    <m/>
    <m/>
    <m/>
    <m/>
    <n v="1"/>
    <n v="12"/>
    <m/>
    <n v="1"/>
    <m/>
    <m/>
    <m/>
  </r>
  <r>
    <s v="TOTAL"/>
    <s v="TOTAL"/>
    <x v="2"/>
    <x v="1"/>
    <n v="1214932.5"/>
    <n v="878397.85000000009"/>
    <n v="7335"/>
    <n v="6608"/>
    <m/>
    <m/>
    <m/>
    <m/>
    <m/>
    <n v="7"/>
    <m/>
    <m/>
    <m/>
    <m/>
    <m/>
  </r>
  <r>
    <s v="TOTAL"/>
    <s v="TOTAL"/>
    <x v="3"/>
    <x v="0"/>
    <n v="317657"/>
    <n v="317657"/>
    <n v="1881"/>
    <n v="1881"/>
    <m/>
    <m/>
    <m/>
    <m/>
    <m/>
    <n v="11"/>
    <n v="1"/>
    <n v="2"/>
    <m/>
    <m/>
    <m/>
  </r>
  <r>
    <s v="TOTAL"/>
    <s v="TOTAL"/>
    <x v="3"/>
    <x v="1"/>
    <n v="1555360"/>
    <n v="1170307.7"/>
    <n v="9893"/>
    <n v="9012"/>
    <m/>
    <m/>
    <m/>
    <m/>
    <m/>
    <n v="3"/>
    <m/>
    <m/>
    <m/>
    <m/>
    <m/>
  </r>
  <r>
    <s v="TOTAL"/>
    <s v="TOTAL"/>
    <x v="4"/>
    <x v="0"/>
    <n v="332346"/>
    <n v="332346"/>
    <n v="1888"/>
    <n v="1888"/>
    <m/>
    <n v="1"/>
    <m/>
    <n v="1"/>
    <m/>
    <n v="10"/>
    <n v="1"/>
    <n v="1"/>
    <n v="17"/>
    <m/>
    <m/>
  </r>
  <r>
    <s v="TOTAL"/>
    <s v="TOTAL"/>
    <x v="4"/>
    <x v="1"/>
    <n v="1339521"/>
    <n v="935379"/>
    <n v="7621"/>
    <n v="7155"/>
    <m/>
    <m/>
    <m/>
    <m/>
    <n v="2"/>
    <n v="10"/>
    <m/>
    <m/>
    <m/>
    <m/>
    <m/>
  </r>
  <r>
    <s v="TOTAL"/>
    <s v="TOTAL"/>
    <x v="5"/>
    <x v="0"/>
    <n v="323831.75"/>
    <n v="323831.75"/>
    <n v="1909"/>
    <n v="1909"/>
    <m/>
    <n v="1"/>
    <m/>
    <m/>
    <n v="3"/>
    <n v="9"/>
    <n v="1"/>
    <n v="1"/>
    <n v="15"/>
    <n v="94"/>
    <n v="30"/>
  </r>
  <r>
    <s v="TOTAL"/>
    <s v="TOTAL"/>
    <x v="5"/>
    <x v="1"/>
    <n v="1315611"/>
    <n v="940724.54999999993"/>
    <n v="7385"/>
    <n v="7155"/>
    <m/>
    <m/>
    <m/>
    <m/>
    <m/>
    <n v="6"/>
    <m/>
    <m/>
    <m/>
    <m/>
    <m/>
  </r>
  <r>
    <s v="TOTAL"/>
    <s v="TOTAL"/>
    <x v="6"/>
    <x v="0"/>
    <n v="361847.25"/>
    <n v="361847.25"/>
    <n v="1907"/>
    <n v="1907"/>
    <m/>
    <m/>
    <m/>
    <m/>
    <m/>
    <n v="3"/>
    <n v="1"/>
    <n v="2"/>
    <m/>
    <m/>
    <n v="56"/>
  </r>
  <r>
    <s v="TOTAL"/>
    <s v="TOTAL"/>
    <x v="6"/>
    <x v="1"/>
    <n v="1482257"/>
    <n v="1133284.95"/>
    <n v="9248"/>
    <n v="9083"/>
    <m/>
    <m/>
    <m/>
    <m/>
    <n v="1"/>
    <m/>
    <m/>
    <m/>
    <m/>
    <m/>
    <m/>
  </r>
  <r>
    <s v="TOTAL"/>
    <s v="TOTAL"/>
    <x v="7"/>
    <x v="0"/>
    <n v="333041"/>
    <n v="333041"/>
    <n v="1905"/>
    <n v="1905"/>
    <m/>
    <m/>
    <m/>
    <m/>
    <n v="1"/>
    <n v="3"/>
    <n v="2"/>
    <n v="1"/>
    <m/>
    <m/>
    <n v="29"/>
  </r>
  <r>
    <s v="TOTAL"/>
    <s v="TOTAL"/>
    <x v="7"/>
    <x v="1"/>
    <n v="1433013"/>
    <n v="1433013"/>
    <n v="8212"/>
    <n v="8212"/>
    <m/>
    <m/>
    <m/>
    <m/>
    <n v="1"/>
    <n v="1"/>
    <m/>
    <m/>
    <m/>
    <m/>
    <m/>
  </r>
  <r>
    <s v="TOTAL"/>
    <s v="TOTAL"/>
    <x v="8"/>
    <x v="0"/>
    <n v="324155"/>
    <n v="324155"/>
    <n v="1903"/>
    <n v="1903"/>
    <m/>
    <m/>
    <m/>
    <m/>
    <m/>
    <n v="2"/>
    <n v="1"/>
    <m/>
    <m/>
    <m/>
    <m/>
  </r>
  <r>
    <s v="TOTAL"/>
    <s v="TOTAL"/>
    <x v="8"/>
    <x v="1"/>
    <n v="1314211"/>
    <n v="1006814"/>
    <n v="8124"/>
    <n v="8124"/>
    <m/>
    <m/>
    <m/>
    <n v="1"/>
    <n v="3"/>
    <n v="2"/>
    <m/>
    <m/>
    <m/>
    <m/>
    <m/>
  </r>
  <r>
    <s v="TOTAL"/>
    <s v="TOTAL"/>
    <x v="9"/>
    <x v="0"/>
    <n v="341342"/>
    <n v="341342"/>
    <n v="1897"/>
    <n v="1897"/>
    <m/>
    <m/>
    <m/>
    <m/>
    <m/>
    <n v="2"/>
    <n v="3"/>
    <m/>
    <m/>
    <m/>
    <m/>
  </r>
  <r>
    <s v="TOTAL"/>
    <s v="TOTAL"/>
    <x v="9"/>
    <x v="1"/>
    <n v="1463012"/>
    <n v="1059010"/>
    <n v="8684"/>
    <n v="8684"/>
    <m/>
    <n v="1"/>
    <m/>
    <n v="1"/>
    <n v="3"/>
    <n v="4"/>
    <m/>
    <m/>
    <n v="24"/>
    <m/>
    <m/>
  </r>
  <r>
    <s v="TOTAL"/>
    <s v="TOTAL"/>
    <x v="10"/>
    <x v="0"/>
    <n v="332069"/>
    <n v="332069"/>
    <n v="1908"/>
    <n v="1908"/>
    <m/>
    <m/>
    <m/>
    <m/>
    <n v="2"/>
    <n v="2"/>
    <n v="1"/>
    <m/>
    <m/>
    <m/>
    <m/>
  </r>
  <r>
    <s v="TOTAL"/>
    <s v="TOTAL"/>
    <x v="10"/>
    <x v="1"/>
    <n v="1281798"/>
    <n v="1251944"/>
    <n v="7294"/>
    <n v="7294"/>
    <m/>
    <m/>
    <m/>
    <n v="1"/>
    <n v="1"/>
    <n v="1"/>
    <m/>
    <m/>
    <m/>
    <m/>
    <n v="30"/>
  </r>
  <r>
    <s v="TOTAL"/>
    <s v="TOTAL"/>
    <x v="11"/>
    <x v="0"/>
    <n v="331817"/>
    <n v="331817"/>
    <n v="1917"/>
    <n v="1917"/>
    <m/>
    <m/>
    <m/>
    <m/>
    <m/>
    <n v="8"/>
    <m/>
    <m/>
    <m/>
    <m/>
    <m/>
  </r>
  <r>
    <s v="TOTAL"/>
    <s v="TOTAL"/>
    <x v="11"/>
    <x v="1"/>
    <n v="1419251"/>
    <n v="1419251"/>
    <n v="9764"/>
    <n v="9764"/>
    <m/>
    <m/>
    <m/>
    <m/>
    <n v="3"/>
    <n v="4"/>
    <m/>
    <m/>
    <m/>
    <m/>
    <m/>
  </r>
  <r>
    <s v="Vicepresidencia de Relaciones Comunitarias"/>
    <s v="Gerencia de Adquisición de Tierras y Reasentamiento"/>
    <x v="12"/>
    <x v="0"/>
    <n v="1858.5"/>
    <n v="1858.5"/>
    <n v="9"/>
    <n v="9"/>
    <m/>
    <m/>
    <m/>
    <m/>
    <m/>
    <m/>
    <m/>
    <m/>
    <m/>
    <m/>
    <m/>
  </r>
  <r>
    <s v="Vicepresidencia de Relaciones Comunitarias"/>
    <s v="Gerencia de Adquisición de Tierras y Reasentamiento"/>
    <x v="12"/>
    <x v="1"/>
    <n v="0"/>
    <n v="0"/>
    <n v="0"/>
    <n v="0"/>
    <m/>
    <m/>
    <m/>
    <m/>
    <m/>
    <m/>
    <m/>
    <m/>
    <m/>
    <m/>
    <m/>
  </r>
  <r>
    <s v="Vicepresidencia de Asuntos Legales"/>
    <s v="Gerencia de Asuntos Legales Mineros"/>
    <x v="12"/>
    <x v="0"/>
    <n v="849"/>
    <n v="849"/>
    <n v="4"/>
    <n v="4"/>
    <m/>
    <m/>
    <m/>
    <m/>
    <m/>
    <m/>
    <m/>
    <m/>
    <m/>
    <m/>
    <m/>
  </r>
  <r>
    <s v="Vicepresidencia de Asuntos Legales"/>
    <s v="Gerencia de Asuntos Legales Mineros"/>
    <x v="12"/>
    <x v="1"/>
    <n v="0"/>
    <n v="0"/>
    <n v="0"/>
    <n v="0"/>
    <m/>
    <m/>
    <m/>
    <m/>
    <m/>
    <m/>
    <m/>
    <m/>
    <m/>
    <m/>
    <m/>
  </r>
  <r>
    <s v="Vicepresidencia de Asuntos Corporativos"/>
    <s v="Gerencia de Asuntos Publicos"/>
    <x v="12"/>
    <x v="0"/>
    <n v="396"/>
    <n v="396"/>
    <n v="2"/>
    <n v="2"/>
    <m/>
    <m/>
    <m/>
    <m/>
    <m/>
    <m/>
    <m/>
    <m/>
    <m/>
    <m/>
    <m/>
  </r>
  <r>
    <s v="Vicepresidencia de Asuntos Corporativos"/>
    <s v="Gerencia de Asuntos Publicos"/>
    <x v="12"/>
    <x v="1"/>
    <n v="552"/>
    <n v="552"/>
    <n v="2"/>
    <n v="2"/>
    <m/>
    <m/>
    <m/>
    <m/>
    <m/>
    <m/>
    <m/>
    <m/>
    <m/>
    <m/>
    <m/>
  </r>
  <r>
    <s v="Vicepresidencia de Asuntos Corporativos"/>
    <s v="Gerencia de Asuntos Publicos Regionales"/>
    <x v="12"/>
    <x v="0"/>
    <n v="990"/>
    <n v="990"/>
    <n v="6"/>
    <n v="6"/>
    <m/>
    <m/>
    <m/>
    <m/>
    <m/>
    <m/>
    <m/>
    <m/>
    <m/>
    <m/>
    <m/>
  </r>
  <r>
    <s v="Vicepresidencia de Asuntos Corporativos"/>
    <s v="Gerencia de Asuntos Publicos Regionales"/>
    <x v="12"/>
    <x v="1"/>
    <n v="0"/>
    <n v="0"/>
    <n v="0"/>
    <n v="0"/>
    <m/>
    <m/>
    <m/>
    <m/>
    <m/>
    <m/>
    <m/>
    <m/>
    <m/>
    <m/>
    <m/>
  </r>
  <r>
    <s v="Vicepresidencia de Desarrollo"/>
    <s v="Gerencia de Challcobamba"/>
    <x v="12"/>
    <x v="0"/>
    <n v="1954.5"/>
    <n v="1954.5"/>
    <n v="10"/>
    <n v="10"/>
    <m/>
    <m/>
    <m/>
    <m/>
    <m/>
    <m/>
    <m/>
    <m/>
    <m/>
    <m/>
    <m/>
  </r>
  <r>
    <s v="Vicepresidencia de Desarrollo"/>
    <s v="Gerencia de Challcobamba"/>
    <x v="12"/>
    <x v="1"/>
    <n v="4320"/>
    <n v="4320"/>
    <n v="43"/>
    <n v="43"/>
    <m/>
    <m/>
    <m/>
    <m/>
    <m/>
    <m/>
    <m/>
    <m/>
    <m/>
    <m/>
    <m/>
  </r>
  <r>
    <s v="Vicepresidencia de Asuntos Corporativos"/>
    <s v="Gerencia de Comunicaciones"/>
    <x v="12"/>
    <x v="0"/>
    <n v="2745"/>
    <n v="2745"/>
    <n v="14"/>
    <n v="14"/>
    <m/>
    <m/>
    <m/>
    <m/>
    <m/>
    <m/>
    <m/>
    <m/>
    <m/>
    <m/>
    <m/>
  </r>
  <r>
    <s v="Vicepresidencia de Asuntos Corporativos"/>
    <s v="Gerencia de Comunicaciones"/>
    <x v="12"/>
    <x v="1"/>
    <n v="0"/>
    <n v="0"/>
    <n v="0"/>
    <n v="0"/>
    <m/>
    <m/>
    <m/>
    <m/>
    <m/>
    <m/>
    <m/>
    <m/>
    <m/>
    <m/>
    <m/>
  </r>
  <r>
    <s v="Vicepresidencia de Abastecimiento"/>
    <s v="Gerencia de Contrataciones"/>
    <x v="12"/>
    <x v="0"/>
    <n v="2502"/>
    <n v="2502"/>
    <n v="14"/>
    <n v="14"/>
    <m/>
    <m/>
    <m/>
    <m/>
    <m/>
    <m/>
    <m/>
    <m/>
    <m/>
    <m/>
    <m/>
  </r>
  <r>
    <s v="Vicepresidencia de Abastecimiento"/>
    <s v="Gerencia de Contrataciones"/>
    <x v="12"/>
    <x v="1"/>
    <n v="0"/>
    <n v="0"/>
    <n v="0"/>
    <n v="0"/>
    <m/>
    <m/>
    <m/>
    <m/>
    <m/>
    <m/>
    <m/>
    <m/>
    <m/>
    <m/>
    <m/>
  </r>
  <r>
    <s v="Vicepresidencia de Desarrollo"/>
    <s v="Gerencia de Desarrollo de Recursos"/>
    <x v="12"/>
    <x v="0"/>
    <n v="7098"/>
    <n v="7098"/>
    <n v="38"/>
    <n v="38"/>
    <m/>
    <m/>
    <m/>
    <m/>
    <m/>
    <m/>
    <m/>
    <m/>
    <m/>
    <m/>
    <m/>
  </r>
  <r>
    <s v="Vicepresidencia de Desarrollo"/>
    <s v="Gerencia de Desarrollo de Recursos"/>
    <x v="12"/>
    <x v="1"/>
    <n v="51409"/>
    <n v="51409"/>
    <n v="259"/>
    <n v="259"/>
    <m/>
    <m/>
    <m/>
    <m/>
    <m/>
    <n v="1"/>
    <m/>
    <m/>
    <m/>
    <m/>
    <m/>
  </r>
  <r>
    <s v="Vicepresidencia de Relaciones Comunitarias"/>
    <s v="Gerencia de Desarrollo Social"/>
    <x v="12"/>
    <x v="0"/>
    <n v="2739"/>
    <n v="2739"/>
    <n v="14"/>
    <n v="14"/>
    <m/>
    <m/>
    <m/>
    <m/>
    <m/>
    <m/>
    <m/>
    <m/>
    <m/>
    <m/>
    <m/>
  </r>
  <r>
    <s v="Vicepresidencia de Relaciones Comunitarias"/>
    <s v="Gerencia de Desarrollo Social"/>
    <x v="12"/>
    <x v="1"/>
    <n v="0"/>
    <n v="0"/>
    <n v="0"/>
    <n v="0"/>
    <m/>
    <m/>
    <m/>
    <m/>
    <m/>
    <m/>
    <m/>
    <m/>
    <m/>
    <m/>
    <m/>
  </r>
  <r>
    <s v="Vicepresidencia de Recursos Humanos"/>
    <s v="Gerencia de Desarrollo y Capacitación"/>
    <x v="12"/>
    <x v="0"/>
    <n v="1687.5"/>
    <n v="1687.5"/>
    <n v="11"/>
    <n v="11"/>
    <m/>
    <m/>
    <m/>
    <m/>
    <m/>
    <m/>
    <m/>
    <m/>
    <m/>
    <m/>
    <m/>
  </r>
  <r>
    <s v="Vicepresidencia de Recursos Humanos"/>
    <s v="Gerencia de Desarrollo y Capacitación"/>
    <x v="12"/>
    <x v="1"/>
    <n v="0"/>
    <n v="0"/>
    <n v="0"/>
    <n v="0"/>
    <m/>
    <m/>
    <m/>
    <m/>
    <m/>
    <m/>
    <m/>
    <m/>
    <m/>
    <m/>
    <m/>
  </r>
  <r>
    <s v="Vicepresidencia de Proyectos"/>
    <s v="Gerencia de Estudios"/>
    <x v="12"/>
    <x v="0"/>
    <n v="1708.5"/>
    <n v="1708.5"/>
    <n v="9"/>
    <n v="9"/>
    <m/>
    <m/>
    <m/>
    <m/>
    <m/>
    <m/>
    <m/>
    <m/>
    <m/>
    <m/>
    <m/>
  </r>
  <r>
    <s v="Vicepresidencia de Proyectos"/>
    <s v="Gerencia de Estudios"/>
    <x v="12"/>
    <x v="1"/>
    <n v="0"/>
    <n v="0"/>
    <n v="0"/>
    <n v="0"/>
    <m/>
    <m/>
    <m/>
    <m/>
    <m/>
    <m/>
    <m/>
    <m/>
    <m/>
    <m/>
    <m/>
  </r>
  <r>
    <s v="Vicepresidencia Comercial"/>
    <s v="Gerencia de Finanzas"/>
    <x v="12"/>
    <x v="0"/>
    <n v="1626"/>
    <n v="1626"/>
    <n v="8"/>
    <n v="8"/>
    <m/>
    <m/>
    <m/>
    <m/>
    <m/>
    <m/>
    <m/>
    <m/>
    <m/>
    <m/>
    <m/>
  </r>
  <r>
    <s v="Vicepresidencia Comercial"/>
    <s v="Gerencia de Finanzas"/>
    <x v="12"/>
    <x v="1"/>
    <n v="0"/>
    <n v="0"/>
    <n v="0"/>
    <n v="0"/>
    <m/>
    <m/>
    <m/>
    <m/>
    <m/>
    <m/>
    <m/>
    <m/>
    <m/>
    <m/>
    <m/>
  </r>
  <r>
    <s v="Vicepresidencia Comercial"/>
    <s v="Gerencia de Impuestos"/>
    <x v="12"/>
    <x v="0"/>
    <n v="864"/>
    <n v="864"/>
    <n v="5"/>
    <n v="5"/>
    <m/>
    <m/>
    <m/>
    <m/>
    <m/>
    <m/>
    <m/>
    <m/>
    <m/>
    <m/>
    <m/>
  </r>
  <r>
    <s v="Vicepresidencia Comercial"/>
    <s v="Gerencia de Impuestos"/>
    <x v="12"/>
    <x v="1"/>
    <n v="0"/>
    <n v="0"/>
    <n v="0"/>
    <n v="0"/>
    <m/>
    <m/>
    <m/>
    <m/>
    <m/>
    <m/>
    <m/>
    <m/>
    <m/>
    <m/>
    <m/>
  </r>
  <r>
    <s v="Vicepresidencia de Desarrollo"/>
    <s v="Gerencia de Ingenieria"/>
    <x v="12"/>
    <x v="0"/>
    <n v="126"/>
    <n v="126"/>
    <n v="1"/>
    <n v="1"/>
    <m/>
    <m/>
    <m/>
    <m/>
    <m/>
    <m/>
    <m/>
    <m/>
    <m/>
    <m/>
    <m/>
  </r>
  <r>
    <s v="Vicepresidencia de Desarrollo"/>
    <s v="Gerencia de Ingenieria"/>
    <x v="12"/>
    <x v="1"/>
    <n v="93349"/>
    <n v="22376.400000000001"/>
    <n v="442"/>
    <n v="114"/>
    <m/>
    <m/>
    <m/>
    <m/>
    <m/>
    <m/>
    <m/>
    <m/>
    <m/>
    <m/>
    <m/>
  </r>
  <r>
    <s v="Gerencia de Logística y Servicios de Sitio"/>
    <s v="Gerencia de Logística y Servicios de Sitio"/>
    <x v="12"/>
    <x v="0"/>
    <n v="13971.5"/>
    <n v="13971.5"/>
    <n v="72"/>
    <n v="72"/>
    <m/>
    <m/>
    <m/>
    <m/>
    <m/>
    <m/>
    <m/>
    <m/>
    <m/>
    <m/>
    <m/>
  </r>
  <r>
    <s v="Gerencia de Logística y Servicios de Sitio"/>
    <s v="Gerencia de Logística y Servicios de Sitio"/>
    <x v="12"/>
    <x v="1"/>
    <n v="406638.48333333334"/>
    <n v="116179.15"/>
    <n v="2136"/>
    <n v="1950"/>
    <m/>
    <m/>
    <m/>
    <m/>
    <m/>
    <n v="4"/>
    <m/>
    <m/>
    <m/>
    <m/>
    <m/>
  </r>
  <r>
    <s v="Vicepresidencia de Operaciones"/>
    <s v="Gerencia de Mantenimiento"/>
    <x v="12"/>
    <x v="0"/>
    <n v="20896.25"/>
    <n v="20896.25"/>
    <n v="126"/>
    <n v="126"/>
    <m/>
    <m/>
    <m/>
    <m/>
    <m/>
    <n v="1"/>
    <m/>
    <m/>
    <m/>
    <m/>
    <m/>
  </r>
  <r>
    <s v="Vicepresidencia de Operaciones"/>
    <s v="Gerencia de Mantenimiento"/>
    <x v="12"/>
    <x v="1"/>
    <n v="177572"/>
    <n v="177572"/>
    <n v="1035"/>
    <n v="1035"/>
    <m/>
    <m/>
    <m/>
    <m/>
    <m/>
    <m/>
    <m/>
    <m/>
    <m/>
    <m/>
    <m/>
  </r>
  <r>
    <s v="Vicepresidencia de Operaciones"/>
    <s v="Gerencia de Mantenimiento"/>
    <x v="12"/>
    <x v="0"/>
    <n v="28722.25"/>
    <n v="28722.25"/>
    <n v="181"/>
    <n v="181"/>
    <m/>
    <m/>
    <m/>
    <m/>
    <m/>
    <m/>
    <m/>
    <m/>
    <m/>
    <m/>
    <m/>
  </r>
  <r>
    <s v="Vicepresidencia de Operaciones"/>
    <s v="Gerencia de Mantenimiento"/>
    <x v="12"/>
    <x v="1"/>
    <n v="74041"/>
    <n v="74041"/>
    <n v="1072"/>
    <n v="1072"/>
    <m/>
    <m/>
    <m/>
    <m/>
    <m/>
    <n v="1"/>
    <m/>
    <m/>
    <m/>
    <m/>
    <m/>
  </r>
  <r>
    <s v="Vicepresidencia de SHE"/>
    <s v="Gerencia de Medio Ambiente"/>
    <x v="12"/>
    <x v="0"/>
    <n v="2667"/>
    <n v="2667"/>
    <n v="14"/>
    <n v="14"/>
    <m/>
    <m/>
    <m/>
    <m/>
    <m/>
    <m/>
    <m/>
    <m/>
    <m/>
    <m/>
    <m/>
  </r>
  <r>
    <s v="Vicepresidencia de SHE"/>
    <s v="Gerencia de Medio Ambiente"/>
    <x v="12"/>
    <x v="1"/>
    <n v="2068"/>
    <n v="2068"/>
    <n v="19"/>
    <n v="19"/>
    <m/>
    <m/>
    <m/>
    <m/>
    <m/>
    <m/>
    <m/>
    <m/>
    <m/>
    <m/>
    <m/>
  </r>
  <r>
    <s v="Vicepresidencia de Operaciones"/>
    <s v="Gerencia de Operaciones Mina"/>
    <x v="12"/>
    <x v="0"/>
    <n v="121690.75"/>
    <n v="121690.75"/>
    <n v="736"/>
    <n v="736"/>
    <m/>
    <m/>
    <m/>
    <m/>
    <m/>
    <n v="2"/>
    <m/>
    <m/>
    <m/>
    <m/>
    <m/>
  </r>
  <r>
    <s v="Vicepresidencia de Operaciones"/>
    <s v="Gerencia de Operaciones Mina"/>
    <x v="12"/>
    <x v="1"/>
    <n v="70625"/>
    <n v="70625"/>
    <n v="367"/>
    <n v="367"/>
    <m/>
    <m/>
    <m/>
    <m/>
    <m/>
    <n v="1"/>
    <m/>
    <m/>
    <m/>
    <m/>
    <m/>
  </r>
  <r>
    <s v="Vicepresidencia de Desarrollo"/>
    <s v="Gerencia de Permisos Ambientales"/>
    <x v="12"/>
    <x v="0"/>
    <n v="1249.5"/>
    <n v="1249.5"/>
    <n v="6"/>
    <n v="6"/>
    <m/>
    <m/>
    <m/>
    <m/>
    <m/>
    <m/>
    <m/>
    <m/>
    <m/>
    <m/>
    <m/>
  </r>
  <r>
    <s v="Vicepresidencia de Desarrollo"/>
    <s v="Gerencia de Permisos Ambientales"/>
    <x v="12"/>
    <x v="1"/>
    <n v="1148"/>
    <n v="1148"/>
    <n v="12"/>
    <n v="12"/>
    <m/>
    <m/>
    <m/>
    <m/>
    <m/>
    <m/>
    <m/>
    <m/>
    <m/>
    <m/>
    <m/>
  </r>
  <r>
    <s v="Vicepresidencia de Abastecimiento"/>
    <s v="Gerencia de Planeamiento, Inventario. y Almacenes"/>
    <x v="12"/>
    <x v="0"/>
    <n v="3618"/>
    <n v="3618"/>
    <n v="21"/>
    <n v="21"/>
    <m/>
    <m/>
    <m/>
    <m/>
    <m/>
    <m/>
    <m/>
    <m/>
    <m/>
    <m/>
    <m/>
  </r>
  <r>
    <s v="Vicepresidencia de Abastecimiento"/>
    <s v="Gerencia de Planeamiento, Inventario. y Almacenes"/>
    <x v="12"/>
    <x v="1"/>
    <n v="129666"/>
    <n v="129666"/>
    <n v="598"/>
    <n v="598"/>
    <m/>
    <m/>
    <m/>
    <m/>
    <m/>
    <m/>
    <m/>
    <m/>
    <m/>
    <m/>
    <m/>
  </r>
  <r>
    <s v="Vicepresidencia de Operaciones"/>
    <s v="Gerencia de Planta Concentradora"/>
    <x v="12"/>
    <x v="0"/>
    <n v="37138.25"/>
    <n v="37138.25"/>
    <n v="228"/>
    <n v="228"/>
    <m/>
    <m/>
    <n v="1"/>
    <m/>
    <m/>
    <m/>
    <m/>
    <m/>
    <m/>
    <m/>
    <m/>
  </r>
  <r>
    <s v="Vicepresidencia de Operaciones"/>
    <s v="Gerencia de Planta Concentradora"/>
    <x v="12"/>
    <x v="1"/>
    <n v="14416"/>
    <n v="14416"/>
    <n v="104"/>
    <n v="104"/>
    <m/>
    <m/>
    <m/>
    <m/>
    <m/>
    <n v="1"/>
    <m/>
    <m/>
    <m/>
    <m/>
    <m/>
  </r>
  <r>
    <s v="Vicepresidencia de Abastecimiento"/>
    <s v="Gerencia de Procura - Proyectos"/>
    <x v="12"/>
    <x v="0"/>
    <n v="414"/>
    <n v="414"/>
    <n v="2"/>
    <n v="2"/>
    <m/>
    <m/>
    <m/>
    <m/>
    <m/>
    <m/>
    <m/>
    <m/>
    <m/>
    <m/>
    <m/>
  </r>
  <r>
    <s v="Vicepresidencia de Abastecimiento"/>
    <s v="Gerencia de Procura - Proyectos"/>
    <x v="12"/>
    <x v="1"/>
    <n v="0"/>
    <n v="0"/>
    <n v="0"/>
    <n v="0"/>
    <m/>
    <m/>
    <m/>
    <m/>
    <m/>
    <m/>
    <m/>
    <m/>
    <m/>
    <m/>
    <m/>
  </r>
  <r>
    <s v="Gerencia de Protección Interna"/>
    <s v="Gerencia de Protección Interna"/>
    <x v="12"/>
    <x v="0"/>
    <n v="1386"/>
    <n v="1386"/>
    <n v="7"/>
    <n v="7"/>
    <m/>
    <m/>
    <m/>
    <m/>
    <m/>
    <m/>
    <m/>
    <m/>
    <m/>
    <m/>
    <m/>
  </r>
  <r>
    <s v="Gerencia de Protección Interna"/>
    <s v="Gerencia de Protección Interna"/>
    <x v="12"/>
    <x v="1"/>
    <n v="28868"/>
    <n v="28868"/>
    <n v="138"/>
    <n v="138"/>
    <m/>
    <m/>
    <m/>
    <m/>
    <n v="1"/>
    <m/>
    <m/>
    <m/>
    <m/>
    <m/>
    <m/>
  </r>
  <r>
    <s v="Vicepresidencia de Recursos Humanos"/>
    <s v="Gerencia de Recursos Humanos"/>
    <x v="12"/>
    <x v="0"/>
    <n v="2730"/>
    <n v="2730"/>
    <n v="15"/>
    <n v="15"/>
    <m/>
    <m/>
    <m/>
    <m/>
    <m/>
    <m/>
    <m/>
    <m/>
    <m/>
    <m/>
    <m/>
  </r>
  <r>
    <s v="Vicepresidencia de Recursos Humanos"/>
    <s v="Gerencia de Recursos Humanos"/>
    <x v="12"/>
    <x v="1"/>
    <n v="2278"/>
    <n v="2278"/>
    <n v="13"/>
    <n v="13"/>
    <m/>
    <m/>
    <m/>
    <m/>
    <m/>
    <m/>
    <m/>
    <m/>
    <m/>
    <m/>
    <m/>
  </r>
  <r>
    <s v="Vicepresidencia de Relaciones Comunitarias"/>
    <s v="Gerencia de Relaciones Comunitarias"/>
    <x v="12"/>
    <x v="0"/>
    <n v="16727.75"/>
    <n v="16727.75"/>
    <n v="102"/>
    <n v="102"/>
    <m/>
    <m/>
    <m/>
    <m/>
    <m/>
    <m/>
    <m/>
    <m/>
    <m/>
    <m/>
    <m/>
  </r>
  <r>
    <s v="Vicepresidencia de Relaciones Comunitarias"/>
    <s v="Gerencia de Relaciones Comunitarias"/>
    <x v="12"/>
    <x v="1"/>
    <n v="0"/>
    <n v="0"/>
    <n v="0"/>
    <n v="0"/>
    <m/>
    <m/>
    <m/>
    <m/>
    <m/>
    <m/>
    <m/>
    <m/>
    <m/>
    <m/>
    <m/>
  </r>
  <r>
    <s v="Vicepresidencia de SHE"/>
    <s v="Gerencia de Seguridad y Salud"/>
    <x v="12"/>
    <x v="0"/>
    <n v="5932.5"/>
    <n v="5932.5"/>
    <n v="31"/>
    <n v="31"/>
    <m/>
    <m/>
    <m/>
    <m/>
    <m/>
    <n v="1"/>
    <m/>
    <m/>
    <m/>
    <m/>
    <m/>
  </r>
  <r>
    <s v="Vicepresidencia de SHE"/>
    <s v="Gerencia de Seguridad y Salud"/>
    <x v="12"/>
    <x v="1"/>
    <n v="9960"/>
    <n v="9960"/>
    <n v="57"/>
    <n v="57"/>
    <m/>
    <m/>
    <m/>
    <m/>
    <m/>
    <m/>
    <m/>
    <m/>
    <m/>
    <m/>
    <m/>
  </r>
  <r>
    <s v="Vicepresidencia de Desarrollo"/>
    <s v="Gerencia de Servicios a Proyectos"/>
    <x v="12"/>
    <x v="0"/>
    <n v="5425.5"/>
    <n v="5425.5"/>
    <n v="27"/>
    <n v="27"/>
    <m/>
    <m/>
    <m/>
    <m/>
    <m/>
    <m/>
    <m/>
    <m/>
    <m/>
    <m/>
    <m/>
  </r>
  <r>
    <s v="Vicepresidencia de Desarrollo"/>
    <s v="Gerencia de Servicios a Proyectos"/>
    <x v="12"/>
    <x v="1"/>
    <n v="0"/>
    <n v="0"/>
    <n v="0"/>
    <n v="0"/>
    <m/>
    <m/>
    <m/>
    <m/>
    <m/>
    <m/>
    <m/>
    <m/>
    <m/>
    <m/>
    <m/>
  </r>
  <r>
    <s v="Vicepresidencia de Operaciones"/>
    <s v="Gerencia de Servicios Técnicos"/>
    <x v="12"/>
    <x v="0"/>
    <n v="14895.5"/>
    <n v="14895.5"/>
    <n v="85"/>
    <n v="85"/>
    <m/>
    <m/>
    <m/>
    <m/>
    <m/>
    <m/>
    <m/>
    <m/>
    <m/>
    <m/>
    <m/>
  </r>
  <r>
    <s v="Vicepresidencia de Operaciones"/>
    <s v="Gerencia de Servicios Técnicos"/>
    <x v="12"/>
    <x v="1"/>
    <n v="45568"/>
    <n v="45568"/>
    <n v="266"/>
    <n v="266"/>
    <m/>
    <m/>
    <m/>
    <m/>
    <m/>
    <m/>
    <m/>
    <m/>
    <m/>
    <m/>
    <m/>
  </r>
  <r>
    <s v="Vicepresidencia de Desarrollo"/>
    <s v="Gerencia Regional de Servicios Técnicos"/>
    <x v="12"/>
    <x v="0"/>
    <n v="1350"/>
    <n v="1350"/>
    <n v="7"/>
    <n v="7"/>
    <m/>
    <m/>
    <m/>
    <m/>
    <m/>
    <m/>
    <m/>
    <m/>
    <m/>
    <m/>
    <m/>
  </r>
  <r>
    <s v="Vicepresidencia de Desarrollo"/>
    <s v="Gerencia Regional de Servicios Técnicos"/>
    <x v="12"/>
    <x v="1"/>
    <n v="0"/>
    <n v="0"/>
    <n v="0"/>
    <n v="0"/>
    <m/>
    <m/>
    <m/>
    <m/>
    <m/>
    <m/>
    <m/>
    <m/>
    <m/>
    <m/>
    <m/>
  </r>
  <r>
    <s v="Global Business Services &amp; Technology"/>
    <s v="Global Business Services"/>
    <x v="12"/>
    <x v="0"/>
    <n v="3555"/>
    <n v="3555"/>
    <n v="20"/>
    <n v="20"/>
    <m/>
    <m/>
    <m/>
    <m/>
    <m/>
    <m/>
    <m/>
    <m/>
    <m/>
    <m/>
    <m/>
  </r>
  <r>
    <s v="Global Business Services &amp; Technology"/>
    <s v="Global Business Services"/>
    <x v="12"/>
    <x v="1"/>
    <n v="0"/>
    <n v="0"/>
    <n v="0"/>
    <n v="0"/>
    <m/>
    <m/>
    <m/>
    <m/>
    <m/>
    <m/>
    <m/>
    <m/>
    <m/>
    <m/>
    <m/>
  </r>
  <r>
    <s v="Group Explorations Management"/>
    <s v="Group Explorations Management"/>
    <x v="12"/>
    <x v="0"/>
    <n v="438"/>
    <n v="438"/>
    <n v="2"/>
    <n v="2"/>
    <m/>
    <m/>
    <m/>
    <m/>
    <m/>
    <m/>
    <m/>
    <m/>
    <m/>
    <m/>
    <m/>
  </r>
  <r>
    <s v="Group Explorations Management"/>
    <s v="Group Explorations Management"/>
    <x v="12"/>
    <x v="1"/>
    <n v="0"/>
    <n v="0"/>
    <n v="0"/>
    <n v="0"/>
    <m/>
    <m/>
    <m/>
    <m/>
    <m/>
    <m/>
    <m/>
    <m/>
    <m/>
    <m/>
    <m/>
  </r>
  <r>
    <s v="Presidencia las Bambas"/>
    <s v="Presidencia las Bambas"/>
    <x v="12"/>
    <x v="0"/>
    <n v="951.6521739130435"/>
    <n v="951.6521739130435"/>
    <n v="5"/>
    <n v="5"/>
    <m/>
    <m/>
    <m/>
    <m/>
    <m/>
    <m/>
    <m/>
    <m/>
    <m/>
    <m/>
    <m/>
  </r>
  <r>
    <s v="Presidencia las Bambas"/>
    <s v="Presidencia las Bambas"/>
    <x v="12"/>
    <x v="1"/>
    <n v="0"/>
    <n v="0"/>
    <n v="0"/>
    <n v="0"/>
    <m/>
    <m/>
    <m/>
    <m/>
    <m/>
    <m/>
    <m/>
    <m/>
    <m/>
    <m/>
    <m/>
  </r>
  <r>
    <s v="Global Business Services &amp; Technology"/>
    <s v="Technology"/>
    <x v="12"/>
    <x v="0"/>
    <n v="3875.75"/>
    <n v="3875.75"/>
    <n v="22"/>
    <n v="22"/>
    <m/>
    <m/>
    <m/>
    <m/>
    <m/>
    <m/>
    <m/>
    <m/>
    <m/>
    <m/>
    <m/>
  </r>
  <r>
    <s v="Global Business Services &amp; Technology"/>
    <s v="Technology"/>
    <x v="12"/>
    <x v="1"/>
    <n v="8760"/>
    <n v="8760"/>
    <n v="53"/>
    <n v="53"/>
    <m/>
    <m/>
    <m/>
    <m/>
    <m/>
    <m/>
    <m/>
    <m/>
    <m/>
    <m/>
    <m/>
  </r>
  <r>
    <s v="Vicepresidencia Comercial"/>
    <s v="Vicepresidencia Comercial"/>
    <x v="12"/>
    <x v="0"/>
    <n v="1369.5"/>
    <n v="1369.5"/>
    <n v="8"/>
    <n v="8"/>
    <m/>
    <m/>
    <m/>
    <m/>
    <m/>
    <m/>
    <m/>
    <m/>
    <m/>
    <m/>
    <m/>
  </r>
  <r>
    <s v="Vicepresidencia Comercial"/>
    <s v="Vicepresidencia Comercial"/>
    <x v="12"/>
    <x v="1"/>
    <n v="0"/>
    <n v="0"/>
    <n v="0"/>
    <n v="0"/>
    <m/>
    <m/>
    <m/>
    <m/>
    <m/>
    <m/>
    <m/>
    <m/>
    <m/>
    <m/>
    <m/>
  </r>
  <r>
    <s v="Vicepresidencia de Abastecimiento"/>
    <s v="Vicepresidencia de Abastecimiento"/>
    <x v="12"/>
    <x v="0"/>
    <n v="459"/>
    <n v="459"/>
    <n v="3"/>
    <n v="3"/>
    <m/>
    <m/>
    <m/>
    <m/>
    <m/>
    <m/>
    <m/>
    <m/>
    <m/>
    <m/>
    <m/>
  </r>
  <r>
    <s v="Vicepresidencia de Abastecimiento"/>
    <s v="Vicepresidencia de Abastecimiento"/>
    <x v="12"/>
    <x v="1"/>
    <n v="0"/>
    <n v="0"/>
    <n v="0"/>
    <n v="0"/>
    <m/>
    <m/>
    <m/>
    <m/>
    <m/>
    <m/>
    <m/>
    <m/>
    <m/>
    <m/>
    <m/>
  </r>
  <r>
    <s v="Vicepresidencia de Asuntos Corporativos"/>
    <s v="Vicepresidencia de Asuntos Corporativos"/>
    <x v="12"/>
    <x v="0"/>
    <n v="603"/>
    <n v="603"/>
    <n v="3"/>
    <n v="3"/>
    <m/>
    <m/>
    <m/>
    <m/>
    <m/>
    <m/>
    <m/>
    <m/>
    <m/>
    <m/>
    <m/>
  </r>
  <r>
    <s v="Vicepresidencia de Asuntos Corporativos"/>
    <s v="Vicepresidencia de Asuntos Corporativos"/>
    <x v="12"/>
    <x v="1"/>
    <n v="0"/>
    <n v="0"/>
    <n v="0"/>
    <n v="0"/>
    <m/>
    <m/>
    <m/>
    <m/>
    <m/>
    <m/>
    <m/>
    <m/>
    <m/>
    <m/>
    <m/>
  </r>
  <r>
    <s v="Vicepresidencia de Asuntos Legales"/>
    <s v="Vicepresidencia de Asuntos Legales"/>
    <x v="12"/>
    <x v="0"/>
    <n v="738"/>
    <n v="738"/>
    <n v="4"/>
    <n v="4"/>
    <m/>
    <m/>
    <m/>
    <m/>
    <m/>
    <m/>
    <m/>
    <m/>
    <m/>
    <m/>
    <m/>
  </r>
  <r>
    <s v="Vicepresidencia de Asuntos Legales"/>
    <s v="Vicepresidencia de Asuntos Legales"/>
    <x v="12"/>
    <x v="1"/>
    <n v="0"/>
    <n v="0"/>
    <n v="0"/>
    <n v="0"/>
    <m/>
    <m/>
    <m/>
    <m/>
    <m/>
    <m/>
    <m/>
    <m/>
    <m/>
    <m/>
    <m/>
  </r>
  <r>
    <s v="Vicepresidencia de Desarrollo"/>
    <s v="Vicepresidencia de Desarrollo"/>
    <x v="12"/>
    <x v="0"/>
    <n v="324"/>
    <n v="324"/>
    <n v="2"/>
    <n v="2"/>
    <m/>
    <m/>
    <m/>
    <m/>
    <m/>
    <m/>
    <m/>
    <m/>
    <m/>
    <m/>
    <m/>
  </r>
  <r>
    <s v="Vicepresidencia de Desarrollo"/>
    <s v="Vicepresidencia de Desarrollo"/>
    <x v="12"/>
    <x v="1"/>
    <n v="0"/>
    <n v="0"/>
    <n v="0"/>
    <n v="0"/>
    <m/>
    <m/>
    <m/>
    <m/>
    <m/>
    <m/>
    <m/>
    <m/>
    <m/>
    <m/>
    <m/>
  </r>
  <r>
    <s v="Vicepresidencia de Excelencia Operacional"/>
    <s v="Vicepresidencia de Excelencia Operacional"/>
    <x v="12"/>
    <x v="0"/>
    <n v="3483.5"/>
    <n v="3483.5"/>
    <n v="18"/>
    <n v="18"/>
    <m/>
    <m/>
    <m/>
    <m/>
    <m/>
    <m/>
    <m/>
    <m/>
    <m/>
    <m/>
    <m/>
  </r>
  <r>
    <s v="Vicepresidencia de Excelencia Operacional"/>
    <s v="Vicepresidencia de Excelencia Operacional"/>
    <x v="12"/>
    <x v="1"/>
    <n v="0"/>
    <n v="0"/>
    <n v="0"/>
    <n v="0"/>
    <m/>
    <m/>
    <m/>
    <m/>
    <m/>
    <m/>
    <m/>
    <m/>
    <m/>
    <m/>
    <m/>
  </r>
  <r>
    <s v="Vicepresidencia de Operaciones"/>
    <s v="Vicepresidencia de Operaciones"/>
    <x v="12"/>
    <x v="0"/>
    <n v="462"/>
    <n v="462"/>
    <n v="2"/>
    <n v="2"/>
    <m/>
    <m/>
    <m/>
    <m/>
    <m/>
    <m/>
    <m/>
    <m/>
    <m/>
    <m/>
    <m/>
  </r>
  <r>
    <s v="Vicepresidencia de Operaciones"/>
    <s v="Vicepresidencia de Operaciones"/>
    <x v="12"/>
    <x v="1"/>
    <n v="0"/>
    <n v="0"/>
    <n v="0"/>
    <n v="0"/>
    <m/>
    <m/>
    <m/>
    <m/>
    <m/>
    <m/>
    <m/>
    <m/>
    <m/>
    <m/>
    <m/>
  </r>
  <r>
    <s v="Vicepresidencia de Proyectos"/>
    <s v="Vicepresidencia de Proyectos"/>
    <x v="12"/>
    <x v="0"/>
    <n v="7324.5"/>
    <n v="7324.5"/>
    <n v="37"/>
    <n v="37"/>
    <m/>
    <m/>
    <m/>
    <m/>
    <m/>
    <m/>
    <m/>
    <m/>
    <m/>
    <m/>
    <m/>
  </r>
  <r>
    <s v="Vicepresidencia de Proyectos"/>
    <s v="Vicepresidencia de Proyectos"/>
    <x v="12"/>
    <x v="1"/>
    <n v="152391.20000000001"/>
    <n v="152391.20000000001"/>
    <n v="1021"/>
    <n v="1021"/>
    <m/>
    <m/>
    <m/>
    <m/>
    <m/>
    <n v="4"/>
    <m/>
    <m/>
    <m/>
    <m/>
    <m/>
  </r>
  <r>
    <s v="Vicepresidencia de Recursos Humanos"/>
    <s v="Vicepresidencia de Recursos Humanos"/>
    <x v="12"/>
    <x v="0"/>
    <n v="603"/>
    <n v="603"/>
    <n v="3"/>
    <n v="3"/>
    <m/>
    <m/>
    <m/>
    <m/>
    <m/>
    <m/>
    <m/>
    <m/>
    <m/>
    <m/>
    <m/>
  </r>
  <r>
    <s v="Vicepresidencia de Recursos Humanos"/>
    <s v="Vicepresidencia de Recursos Humanos"/>
    <x v="12"/>
    <x v="1"/>
    <n v="0"/>
    <n v="0"/>
    <n v="0"/>
    <n v="0"/>
    <m/>
    <m/>
    <m/>
    <m/>
    <m/>
    <m/>
    <m/>
    <m/>
    <m/>
    <m/>
    <m/>
  </r>
  <r>
    <s v="Vicepresidencia de Relaciones Comunitarias"/>
    <s v="Vicepresidencia de Relaciones Comunitarias"/>
    <x v="12"/>
    <x v="0"/>
    <n v="207"/>
    <n v="207"/>
    <n v="1"/>
    <n v="1"/>
    <m/>
    <m/>
    <m/>
    <m/>
    <m/>
    <m/>
    <m/>
    <m/>
    <m/>
    <m/>
    <m/>
  </r>
  <r>
    <s v="Vicepresidencia de Relaciones Comunitarias"/>
    <s v="Vicepresidencia de Relaciones Comunitarias"/>
    <x v="12"/>
    <x v="1"/>
    <n v="0"/>
    <n v="0"/>
    <n v="0"/>
    <n v="0"/>
    <m/>
    <m/>
    <m/>
    <m/>
    <m/>
    <m/>
    <m/>
    <m/>
    <m/>
    <m/>
    <m/>
  </r>
  <r>
    <s v="Vicepresidencia de SHE"/>
    <s v="Vicepresidencia de SHE"/>
    <x v="12"/>
    <x v="0"/>
    <n v="364.5"/>
    <n v="364.5"/>
    <n v="2"/>
    <n v="2"/>
    <m/>
    <m/>
    <m/>
    <m/>
    <m/>
    <m/>
    <m/>
    <m/>
    <m/>
    <m/>
    <m/>
  </r>
  <r>
    <s v="Vicepresidencia de SHE"/>
    <s v="Vicepresidencia de SHE"/>
    <x v="12"/>
    <x v="1"/>
    <n v="0"/>
    <n v="0"/>
    <n v="0"/>
    <n v="0"/>
    <m/>
    <m/>
    <m/>
    <m/>
    <m/>
    <m/>
    <m/>
    <m/>
    <m/>
    <m/>
    <m/>
  </r>
  <r>
    <s v="Vicepresidencia de Relaciones Comunitarias"/>
    <s v="Gerencia de Adquisición de Tierras y Reasentamiento"/>
    <x v="13"/>
    <x v="0"/>
    <n v="1680"/>
    <n v="1680"/>
    <n v="9"/>
    <n v="9"/>
    <m/>
    <m/>
    <m/>
    <m/>
    <m/>
    <m/>
    <m/>
    <m/>
    <m/>
    <m/>
    <m/>
  </r>
  <r>
    <s v="Vicepresidencia de Relaciones Comunitarias"/>
    <s v="Gerencia de Adquisición de Tierras y Reasentamiento"/>
    <x v="13"/>
    <x v="1"/>
    <n v="0"/>
    <n v="0"/>
    <n v="0"/>
    <n v="0"/>
    <m/>
    <m/>
    <m/>
    <m/>
    <m/>
    <m/>
    <m/>
    <m/>
    <m/>
    <m/>
    <m/>
  </r>
  <r>
    <s v="Vicepresidencia de Asuntos Legales"/>
    <s v="Gerencia de Asuntos Legales Mineros"/>
    <x v="13"/>
    <x v="0"/>
    <n v="711"/>
    <n v="711"/>
    <n v="4"/>
    <n v="4"/>
    <m/>
    <m/>
    <m/>
    <m/>
    <m/>
    <m/>
    <m/>
    <m/>
    <m/>
    <m/>
    <m/>
  </r>
  <r>
    <s v="Vicepresidencia de Asuntos Legales"/>
    <s v="Gerencia de Asuntos Legales Mineros"/>
    <x v="13"/>
    <x v="1"/>
    <n v="0"/>
    <n v="0"/>
    <n v="0"/>
    <n v="0"/>
    <m/>
    <m/>
    <m/>
    <m/>
    <m/>
    <m/>
    <m/>
    <m/>
    <m/>
    <m/>
    <m/>
  </r>
  <r>
    <s v="Vicepresidencia de Asuntos Corporativos"/>
    <s v="Gerencia de Asuntos Publicos"/>
    <x v="13"/>
    <x v="0"/>
    <n v="360"/>
    <n v="360"/>
    <n v="2"/>
    <n v="2"/>
    <m/>
    <m/>
    <m/>
    <m/>
    <m/>
    <m/>
    <m/>
    <m/>
    <m/>
    <m/>
    <m/>
  </r>
  <r>
    <s v="Vicepresidencia de Asuntos Corporativos"/>
    <s v="Gerencia de Asuntos Publicos"/>
    <x v="13"/>
    <x v="1"/>
    <n v="380"/>
    <n v="380"/>
    <n v="2"/>
    <n v="2"/>
    <m/>
    <m/>
    <m/>
    <m/>
    <m/>
    <m/>
    <m/>
    <m/>
    <m/>
    <m/>
    <m/>
  </r>
  <r>
    <s v="Vicepresidencia de Asuntos Corporativos"/>
    <s v="Gerencia de Asuntos Publicos Regionales"/>
    <x v="13"/>
    <x v="0"/>
    <n v="964.5"/>
    <n v="964.5"/>
    <n v="6"/>
    <n v="6"/>
    <m/>
    <m/>
    <m/>
    <m/>
    <m/>
    <m/>
    <m/>
    <m/>
    <m/>
    <m/>
    <m/>
  </r>
  <r>
    <s v="Vicepresidencia de Asuntos Corporativos"/>
    <s v="Gerencia de Asuntos Publicos Regionales"/>
    <x v="13"/>
    <x v="1"/>
    <n v="0"/>
    <n v="0"/>
    <n v="0"/>
    <n v="0"/>
    <m/>
    <m/>
    <m/>
    <m/>
    <m/>
    <m/>
    <m/>
    <m/>
    <m/>
    <m/>
    <m/>
  </r>
  <r>
    <s v="Vicepresidencia de Desarrollo"/>
    <s v="Gerencia de Challcobamba"/>
    <x v="13"/>
    <x v="0"/>
    <n v="1846.5"/>
    <n v="1846.5"/>
    <n v="10"/>
    <n v="10"/>
    <m/>
    <m/>
    <m/>
    <m/>
    <m/>
    <m/>
    <m/>
    <m/>
    <m/>
    <m/>
    <m/>
  </r>
  <r>
    <s v="Vicepresidencia de Desarrollo"/>
    <s v="Gerencia de Challcobamba"/>
    <x v="13"/>
    <x v="1"/>
    <n v="0"/>
    <n v="0"/>
    <n v="0"/>
    <n v="0"/>
    <m/>
    <m/>
    <m/>
    <m/>
    <m/>
    <m/>
    <m/>
    <m/>
    <m/>
    <m/>
    <m/>
  </r>
  <r>
    <s v="Vicepresidencia de Asuntos Corporativos"/>
    <s v="Gerencia de Comunicaciones"/>
    <x v="13"/>
    <x v="0"/>
    <n v="2535"/>
    <n v="2535"/>
    <n v="14"/>
    <n v="14"/>
    <m/>
    <m/>
    <m/>
    <m/>
    <m/>
    <m/>
    <m/>
    <m/>
    <m/>
    <m/>
    <m/>
  </r>
  <r>
    <s v="Vicepresidencia de Asuntos Corporativos"/>
    <s v="Gerencia de Comunicaciones"/>
    <x v="13"/>
    <x v="1"/>
    <n v="0"/>
    <n v="0"/>
    <n v="0"/>
    <n v="0"/>
    <m/>
    <m/>
    <m/>
    <m/>
    <m/>
    <m/>
    <m/>
    <m/>
    <m/>
    <m/>
    <m/>
  </r>
  <r>
    <s v="Vicepresidencia de Abastecimiento"/>
    <s v="Gerencia de Contrataciones"/>
    <x v="13"/>
    <x v="0"/>
    <n v="2331"/>
    <n v="2331"/>
    <n v="14"/>
    <n v="14"/>
    <m/>
    <m/>
    <m/>
    <m/>
    <m/>
    <m/>
    <m/>
    <m/>
    <m/>
    <m/>
    <m/>
  </r>
  <r>
    <s v="Vicepresidencia de Abastecimiento"/>
    <s v="Gerencia de Contrataciones"/>
    <x v="13"/>
    <x v="1"/>
    <n v="672"/>
    <n v="672"/>
    <n v="4"/>
    <n v="4"/>
    <m/>
    <m/>
    <m/>
    <m/>
    <m/>
    <m/>
    <m/>
    <m/>
    <m/>
    <m/>
    <m/>
  </r>
  <r>
    <s v="Vicepresidencia de Desarrollo"/>
    <s v="Gerencia de Desarrollo de Recursos"/>
    <x v="13"/>
    <x v="0"/>
    <n v="5803.75"/>
    <n v="5803.75"/>
    <n v="36"/>
    <n v="36"/>
    <m/>
    <m/>
    <m/>
    <m/>
    <m/>
    <m/>
    <m/>
    <m/>
    <m/>
    <m/>
    <m/>
  </r>
  <r>
    <s v="Vicepresidencia de Desarrollo"/>
    <s v="Gerencia de Desarrollo de Recursos"/>
    <x v="13"/>
    <x v="1"/>
    <n v="48364"/>
    <n v="48364"/>
    <n v="273"/>
    <n v="273"/>
    <m/>
    <m/>
    <m/>
    <m/>
    <m/>
    <m/>
    <m/>
    <m/>
    <m/>
    <m/>
    <m/>
  </r>
  <r>
    <s v="Vicepresidencia de Relaciones Comunitarias"/>
    <s v="Gerencia de Desarrollo Social"/>
    <x v="13"/>
    <x v="0"/>
    <n v="2259"/>
    <n v="2259"/>
    <n v="13"/>
    <n v="13"/>
    <m/>
    <m/>
    <m/>
    <m/>
    <m/>
    <m/>
    <m/>
    <m/>
    <m/>
    <m/>
    <m/>
  </r>
  <r>
    <s v="Vicepresidencia de Relaciones Comunitarias"/>
    <s v="Gerencia de Desarrollo Social"/>
    <x v="13"/>
    <x v="1"/>
    <n v="0"/>
    <n v="0"/>
    <n v="0"/>
    <n v="0"/>
    <m/>
    <m/>
    <m/>
    <m/>
    <m/>
    <m/>
    <m/>
    <m/>
    <m/>
    <m/>
    <m/>
  </r>
  <r>
    <s v="Vicepresidencia de Recursos Humanos"/>
    <s v="Gerencia de Desarrollo y Capacitación"/>
    <x v="13"/>
    <x v="0"/>
    <n v="1933.5"/>
    <n v="1933.5"/>
    <n v="13"/>
    <n v="13"/>
    <m/>
    <m/>
    <m/>
    <m/>
    <m/>
    <m/>
    <m/>
    <m/>
    <m/>
    <m/>
    <m/>
  </r>
  <r>
    <s v="Vicepresidencia de Recursos Humanos"/>
    <s v="Gerencia de Desarrollo y Capacitación"/>
    <x v="13"/>
    <x v="1"/>
    <n v="0"/>
    <n v="0"/>
    <n v="0"/>
    <n v="0"/>
    <m/>
    <m/>
    <m/>
    <m/>
    <m/>
    <m/>
    <m/>
    <m/>
    <m/>
    <m/>
    <m/>
  </r>
  <r>
    <s v="Vicepresidencia de Proyectos"/>
    <s v="Gerencia de Estudios"/>
    <x v="13"/>
    <x v="0"/>
    <n v="1545"/>
    <n v="1545"/>
    <n v="9"/>
    <n v="9"/>
    <m/>
    <m/>
    <m/>
    <m/>
    <m/>
    <m/>
    <m/>
    <m/>
    <m/>
    <m/>
    <m/>
  </r>
  <r>
    <s v="Vicepresidencia de Proyectos"/>
    <s v="Gerencia de Estudios"/>
    <x v="13"/>
    <x v="1"/>
    <n v="0"/>
    <n v="0"/>
    <n v="0"/>
    <n v="0"/>
    <m/>
    <m/>
    <m/>
    <m/>
    <m/>
    <m/>
    <m/>
    <m/>
    <m/>
    <m/>
    <m/>
  </r>
  <r>
    <s v="Vicepresidencia Comercial"/>
    <s v="Gerencia de Finanzas"/>
    <x v="13"/>
    <x v="0"/>
    <n v="1198.5"/>
    <n v="1198.5"/>
    <n v="8"/>
    <n v="8"/>
    <m/>
    <m/>
    <m/>
    <m/>
    <m/>
    <m/>
    <m/>
    <m/>
    <m/>
    <m/>
    <m/>
  </r>
  <r>
    <s v="Vicepresidencia Comercial"/>
    <s v="Gerencia de Finanzas"/>
    <x v="13"/>
    <x v="1"/>
    <n v="0"/>
    <n v="0"/>
    <n v="0"/>
    <n v="0"/>
    <m/>
    <m/>
    <m/>
    <m/>
    <m/>
    <m/>
    <m/>
    <m/>
    <m/>
    <m/>
    <m/>
  </r>
  <r>
    <s v="Vicepresidencia Comercial"/>
    <s v="Gerencia de Impuestos"/>
    <x v="13"/>
    <x v="0"/>
    <n v="747"/>
    <n v="747"/>
    <n v="5"/>
    <n v="5"/>
    <m/>
    <m/>
    <m/>
    <m/>
    <m/>
    <m/>
    <m/>
    <m/>
    <m/>
    <m/>
    <m/>
  </r>
  <r>
    <s v="Vicepresidencia Comercial"/>
    <s v="Gerencia de Impuestos"/>
    <x v="13"/>
    <x v="1"/>
    <n v="0"/>
    <n v="0"/>
    <n v="0"/>
    <n v="0"/>
    <m/>
    <m/>
    <m/>
    <m/>
    <m/>
    <m/>
    <m/>
    <m/>
    <m/>
    <m/>
    <m/>
  </r>
  <r>
    <s v="Vicepresidencia de Desarrollo"/>
    <s v="Gerencia de Ingenieria"/>
    <x v="13"/>
    <x v="0"/>
    <n v="199.5"/>
    <n v="199.5"/>
    <n v="1"/>
    <n v="1"/>
    <m/>
    <m/>
    <m/>
    <m/>
    <m/>
    <m/>
    <m/>
    <m/>
    <m/>
    <m/>
    <m/>
  </r>
  <r>
    <s v="Vicepresidencia de Desarrollo"/>
    <s v="Gerencia de Ingenieria"/>
    <x v="13"/>
    <x v="1"/>
    <n v="83946"/>
    <n v="24934.6"/>
    <n v="421"/>
    <n v="133"/>
    <m/>
    <m/>
    <m/>
    <m/>
    <m/>
    <m/>
    <m/>
    <m/>
    <m/>
    <m/>
    <m/>
  </r>
  <r>
    <s v="Gerencia de Logística y Servicios de Sitio"/>
    <s v="Gerencia de Logística y Servicios de Sitio"/>
    <x v="13"/>
    <x v="0"/>
    <n v="12400.75"/>
    <n v="12400.75"/>
    <n v="74"/>
    <n v="74"/>
    <m/>
    <m/>
    <m/>
    <m/>
    <m/>
    <m/>
    <m/>
    <m/>
    <m/>
    <m/>
    <m/>
  </r>
  <r>
    <s v="Gerencia de Logística y Servicios de Sitio"/>
    <s v="Gerencia de Logística y Servicios de Sitio"/>
    <x v="13"/>
    <x v="1"/>
    <n v="433531.5"/>
    <n v="124456.35"/>
    <n v="2371"/>
    <n v="2332"/>
    <m/>
    <m/>
    <m/>
    <m/>
    <m/>
    <m/>
    <m/>
    <m/>
    <m/>
    <m/>
    <m/>
  </r>
  <r>
    <s v="Vicepresidencia de Operaciones"/>
    <s v="Gerencia de Mantenimiento"/>
    <x v="13"/>
    <x v="0"/>
    <n v="18913.75"/>
    <n v="18913.75"/>
    <n v="127"/>
    <n v="127"/>
    <m/>
    <m/>
    <m/>
    <m/>
    <m/>
    <n v="1"/>
    <m/>
    <m/>
    <m/>
    <m/>
    <m/>
  </r>
  <r>
    <s v="Vicepresidencia de Operaciones"/>
    <s v="Gerencia de Mantenimiento"/>
    <x v="13"/>
    <x v="1"/>
    <n v="178905"/>
    <n v="178905"/>
    <n v="1008"/>
    <n v="1008"/>
    <m/>
    <m/>
    <m/>
    <m/>
    <m/>
    <m/>
    <m/>
    <m/>
    <m/>
    <m/>
    <m/>
  </r>
  <r>
    <s v="Vicepresidencia de Operaciones"/>
    <s v="Gerencia de Mantenimiento"/>
    <x v="13"/>
    <x v="0"/>
    <n v="27337"/>
    <n v="27337"/>
    <n v="185"/>
    <n v="185"/>
    <m/>
    <m/>
    <m/>
    <n v="1"/>
    <m/>
    <n v="0"/>
    <m/>
    <m/>
    <m/>
    <m/>
    <m/>
  </r>
  <r>
    <s v="Vicepresidencia de Operaciones"/>
    <s v="Gerencia de Mantenimiento"/>
    <x v="13"/>
    <x v="1"/>
    <n v="76316.5"/>
    <n v="76316.5"/>
    <n v="769"/>
    <n v="769"/>
    <m/>
    <m/>
    <m/>
    <m/>
    <n v="1"/>
    <n v="0"/>
    <m/>
    <m/>
    <m/>
    <m/>
    <m/>
  </r>
  <r>
    <s v="Vicepresidencia de SHE"/>
    <s v="Gerencia de Medio Ambiente"/>
    <x v="13"/>
    <x v="0"/>
    <n v="2415"/>
    <n v="2415"/>
    <n v="15"/>
    <n v="15"/>
    <m/>
    <m/>
    <m/>
    <m/>
    <m/>
    <m/>
    <m/>
    <m/>
    <m/>
    <m/>
    <m/>
  </r>
  <r>
    <s v="Vicepresidencia de SHE"/>
    <s v="Gerencia de Medio Ambiente"/>
    <x v="13"/>
    <x v="1"/>
    <n v="12128"/>
    <n v="12128"/>
    <n v="83"/>
    <n v="83"/>
    <m/>
    <m/>
    <m/>
    <m/>
    <m/>
    <m/>
    <m/>
    <m/>
    <m/>
    <m/>
    <m/>
  </r>
  <r>
    <s v="Vicepresidencia de Operaciones"/>
    <s v="Gerencia de Operaciones Mina"/>
    <x v="13"/>
    <x v="0"/>
    <n v="114388"/>
    <n v="114388"/>
    <n v="745"/>
    <n v="745"/>
    <m/>
    <m/>
    <m/>
    <m/>
    <m/>
    <n v="4"/>
    <n v="1"/>
    <m/>
    <m/>
    <m/>
    <m/>
  </r>
  <r>
    <s v="Vicepresidencia de Operaciones"/>
    <s v="Gerencia de Operaciones Mina"/>
    <x v="13"/>
    <x v="1"/>
    <n v="59905"/>
    <n v="59905"/>
    <n v="306"/>
    <n v="306"/>
    <m/>
    <m/>
    <m/>
    <m/>
    <m/>
    <n v="1"/>
    <m/>
    <m/>
    <m/>
    <m/>
    <m/>
  </r>
  <r>
    <s v="Vicepresidencia de Desarrollo"/>
    <s v="Gerencia de Permisos Ambientales"/>
    <x v="13"/>
    <x v="0"/>
    <n v="1146"/>
    <n v="1146"/>
    <n v="7"/>
    <n v="7"/>
    <m/>
    <m/>
    <m/>
    <m/>
    <m/>
    <m/>
    <m/>
    <m/>
    <m/>
    <m/>
    <m/>
  </r>
  <r>
    <s v="Vicepresidencia de Desarrollo"/>
    <s v="Gerencia de Permisos Ambientales"/>
    <x v="13"/>
    <x v="1"/>
    <n v="160"/>
    <n v="160"/>
    <n v="4"/>
    <n v="4"/>
    <m/>
    <m/>
    <m/>
    <m/>
    <m/>
    <m/>
    <m/>
    <m/>
    <m/>
    <m/>
    <m/>
  </r>
  <r>
    <s v="Vicepresidencia de Abastecimiento"/>
    <s v="Gerencia de Planeamiento, Inventario. y Almacenes"/>
    <x v="13"/>
    <x v="0"/>
    <n v="3016.5"/>
    <n v="3016.5"/>
    <n v="21"/>
    <n v="21"/>
    <m/>
    <m/>
    <m/>
    <m/>
    <m/>
    <m/>
    <m/>
    <m/>
    <m/>
    <m/>
    <m/>
  </r>
  <r>
    <s v="Vicepresidencia de Abastecimiento"/>
    <s v="Gerencia de Planeamiento, Inventario. y Almacenes"/>
    <x v="13"/>
    <x v="1"/>
    <n v="0"/>
    <n v="0"/>
    <n v="0"/>
    <n v="0"/>
    <m/>
    <m/>
    <m/>
    <m/>
    <m/>
    <m/>
    <m/>
    <m/>
    <m/>
    <m/>
    <m/>
  </r>
  <r>
    <s v="Vicepresidencia de Operaciones"/>
    <s v="Gerencia de Planta Concentradora"/>
    <x v="13"/>
    <x v="0"/>
    <n v="34619.5"/>
    <n v="34619.5"/>
    <n v="235"/>
    <n v="235"/>
    <m/>
    <m/>
    <m/>
    <m/>
    <m/>
    <n v="1"/>
    <m/>
    <m/>
    <m/>
    <m/>
    <m/>
  </r>
  <r>
    <s v="Vicepresidencia de Operaciones"/>
    <s v="Gerencia de Planta Concentradora"/>
    <x v="13"/>
    <x v="1"/>
    <n v="16457"/>
    <n v="16457"/>
    <n v="116"/>
    <n v="116"/>
    <m/>
    <m/>
    <m/>
    <m/>
    <m/>
    <m/>
    <m/>
    <m/>
    <m/>
    <m/>
    <m/>
  </r>
  <r>
    <s v="Vicepresidencia de Abastecimiento"/>
    <s v="Gerencia de Procura - Proyectos"/>
    <x v="13"/>
    <x v="0"/>
    <n v="360"/>
    <n v="360"/>
    <n v="2"/>
    <n v="2"/>
    <m/>
    <m/>
    <m/>
    <m/>
    <m/>
    <m/>
    <m/>
    <m/>
    <m/>
    <m/>
    <m/>
  </r>
  <r>
    <s v="Vicepresidencia de Abastecimiento"/>
    <s v="Gerencia de Procura - Proyectos"/>
    <x v="13"/>
    <x v="1"/>
    <n v="0"/>
    <n v="0"/>
    <n v="0"/>
    <n v="0"/>
    <m/>
    <m/>
    <m/>
    <m/>
    <m/>
    <m/>
    <m/>
    <m/>
    <m/>
    <m/>
    <m/>
  </r>
  <r>
    <s v="Gerencia de Protección Interna"/>
    <s v="Gerencia de Protección Interna"/>
    <x v="13"/>
    <x v="0"/>
    <n v="1123.5"/>
    <n v="1123.5"/>
    <n v="6"/>
    <n v="6"/>
    <m/>
    <m/>
    <m/>
    <m/>
    <m/>
    <m/>
    <m/>
    <m/>
    <m/>
    <m/>
    <m/>
  </r>
  <r>
    <s v="Gerencia de Protección Interna"/>
    <s v="Gerencia de Protección Interna"/>
    <x v="13"/>
    <x v="1"/>
    <n v="28868"/>
    <n v="28868"/>
    <n v="138"/>
    <n v="138"/>
    <m/>
    <m/>
    <m/>
    <m/>
    <m/>
    <m/>
    <m/>
    <m/>
    <m/>
    <m/>
    <m/>
  </r>
  <r>
    <s v="Vicepresidencia de Recursos Humanos"/>
    <s v="Gerencia de Recursos Humanos"/>
    <x v="13"/>
    <x v="0"/>
    <n v="2856"/>
    <n v="2856"/>
    <n v="15"/>
    <n v="15"/>
    <m/>
    <m/>
    <m/>
    <m/>
    <m/>
    <m/>
    <m/>
    <m/>
    <m/>
    <m/>
    <m/>
  </r>
  <r>
    <s v="Vicepresidencia de Recursos Humanos"/>
    <s v="Gerencia de Recursos Humanos"/>
    <x v="13"/>
    <x v="1"/>
    <n v="1596"/>
    <n v="1596"/>
    <n v="11"/>
    <n v="11"/>
    <m/>
    <m/>
    <m/>
    <m/>
    <m/>
    <m/>
    <m/>
    <m/>
    <m/>
    <m/>
    <m/>
  </r>
  <r>
    <s v="Vicepresidencia de Relaciones Comunitarias"/>
    <s v="Gerencia de Relaciones Comunitarias"/>
    <x v="13"/>
    <x v="0"/>
    <n v="13674"/>
    <n v="13674"/>
    <n v="102"/>
    <n v="102"/>
    <m/>
    <m/>
    <m/>
    <m/>
    <m/>
    <m/>
    <m/>
    <m/>
    <m/>
    <m/>
    <m/>
  </r>
  <r>
    <s v="Vicepresidencia de Relaciones Comunitarias"/>
    <s v="Gerencia de Relaciones Comunitarias"/>
    <x v="13"/>
    <x v="1"/>
    <n v="0"/>
    <n v="0"/>
    <n v="0"/>
    <n v="0"/>
    <m/>
    <m/>
    <m/>
    <m/>
    <m/>
    <m/>
    <m/>
    <m/>
    <m/>
    <m/>
    <m/>
  </r>
  <r>
    <s v="Vicepresidencia de SHE"/>
    <s v="Gerencia de Seguridad y Salud"/>
    <x v="13"/>
    <x v="0"/>
    <n v="5208"/>
    <n v="5208"/>
    <n v="32"/>
    <n v="32"/>
    <m/>
    <m/>
    <m/>
    <m/>
    <m/>
    <m/>
    <m/>
    <m/>
    <m/>
    <m/>
    <m/>
  </r>
  <r>
    <s v="Vicepresidencia de SHE"/>
    <s v="Gerencia de Seguridad y Salud"/>
    <x v="13"/>
    <x v="1"/>
    <n v="9672"/>
    <n v="9672"/>
    <n v="56"/>
    <n v="56"/>
    <m/>
    <m/>
    <m/>
    <m/>
    <m/>
    <m/>
    <m/>
    <m/>
    <m/>
    <m/>
    <m/>
  </r>
  <r>
    <s v="Vicepresidencia de Desarrollo"/>
    <s v="Gerencia de Servicios a Proyectos"/>
    <x v="13"/>
    <x v="0"/>
    <n v="4618.5"/>
    <n v="4618.5"/>
    <n v="27"/>
    <n v="27"/>
    <m/>
    <m/>
    <m/>
    <m/>
    <m/>
    <m/>
    <m/>
    <m/>
    <m/>
    <m/>
    <m/>
  </r>
  <r>
    <s v="Vicepresidencia de Desarrollo"/>
    <s v="Gerencia de Servicios a Proyectos"/>
    <x v="13"/>
    <x v="1"/>
    <n v="0"/>
    <n v="0"/>
    <n v="0"/>
    <n v="0"/>
    <m/>
    <m/>
    <m/>
    <m/>
    <m/>
    <m/>
    <m/>
    <m/>
    <m/>
    <m/>
    <m/>
  </r>
  <r>
    <s v="Vicepresidencia de Operaciones"/>
    <s v="Gerencia de Servicios Técnicos"/>
    <x v="13"/>
    <x v="0"/>
    <n v="14395.5"/>
    <n v="14395.5"/>
    <n v="88"/>
    <n v="88"/>
    <m/>
    <m/>
    <m/>
    <m/>
    <m/>
    <m/>
    <m/>
    <m/>
    <m/>
    <m/>
    <m/>
  </r>
  <r>
    <s v="Vicepresidencia de Operaciones"/>
    <s v="Gerencia de Servicios Técnicos"/>
    <x v="13"/>
    <x v="1"/>
    <n v="48798"/>
    <n v="48798"/>
    <n v="254"/>
    <n v="254"/>
    <m/>
    <m/>
    <m/>
    <m/>
    <m/>
    <m/>
    <m/>
    <m/>
    <m/>
    <m/>
    <m/>
  </r>
  <r>
    <s v="Vicepresidencia de Desarrollo"/>
    <s v="Gerencia Regional de Servicios Técnicos"/>
    <x v="13"/>
    <x v="0"/>
    <n v="1377"/>
    <n v="1377"/>
    <n v="9"/>
    <n v="9"/>
    <m/>
    <m/>
    <m/>
    <m/>
    <m/>
    <m/>
    <m/>
    <m/>
    <m/>
    <m/>
    <m/>
  </r>
  <r>
    <s v="Vicepresidencia de Desarrollo"/>
    <s v="Gerencia Regional de Servicios Técnicos"/>
    <x v="13"/>
    <x v="1"/>
    <n v="0"/>
    <n v="0"/>
    <n v="0"/>
    <n v="0"/>
    <m/>
    <m/>
    <m/>
    <m/>
    <m/>
    <m/>
    <m/>
    <m/>
    <m/>
    <m/>
    <m/>
  </r>
  <r>
    <s v="Global Business Services &amp; Technology"/>
    <s v="Global Business Services"/>
    <x v="13"/>
    <x v="0"/>
    <n v="3375"/>
    <n v="3375"/>
    <n v="21"/>
    <n v="21"/>
    <m/>
    <m/>
    <m/>
    <m/>
    <m/>
    <m/>
    <m/>
    <m/>
    <m/>
    <m/>
    <m/>
  </r>
  <r>
    <s v="Global Business Services &amp; Technology"/>
    <s v="Global Business Services"/>
    <x v="13"/>
    <x v="1"/>
    <n v="190"/>
    <n v="190"/>
    <n v="1"/>
    <n v="1"/>
    <m/>
    <m/>
    <m/>
    <m/>
    <m/>
    <m/>
    <m/>
    <m/>
    <m/>
    <m/>
    <m/>
  </r>
  <r>
    <s v="Group Explorations Management"/>
    <s v="Group Explorations Management"/>
    <x v="13"/>
    <x v="0"/>
    <n v="726"/>
    <n v="726"/>
    <n v="4"/>
    <n v="4"/>
    <m/>
    <m/>
    <m/>
    <m/>
    <m/>
    <m/>
    <m/>
    <m/>
    <m/>
    <m/>
    <m/>
  </r>
  <r>
    <s v="Group Explorations Management"/>
    <s v="Group Explorations Management"/>
    <x v="13"/>
    <x v="1"/>
    <n v="0"/>
    <n v="0"/>
    <n v="0"/>
    <n v="0"/>
    <m/>
    <m/>
    <m/>
    <m/>
    <m/>
    <m/>
    <m/>
    <m/>
    <m/>
    <m/>
    <m/>
  </r>
  <r>
    <s v="Presidencia las Bambas"/>
    <s v="Presidencia las Bambas"/>
    <x v="13"/>
    <x v="0"/>
    <n v="915"/>
    <n v="915"/>
    <n v="6"/>
    <n v="6"/>
    <m/>
    <m/>
    <m/>
    <m/>
    <m/>
    <m/>
    <m/>
    <m/>
    <m/>
    <m/>
    <m/>
  </r>
  <r>
    <s v="Presidencia las Bambas"/>
    <s v="Presidencia las Bambas"/>
    <x v="13"/>
    <x v="1"/>
    <n v="0"/>
    <n v="0"/>
    <n v="0"/>
    <n v="0"/>
    <m/>
    <m/>
    <m/>
    <m/>
    <m/>
    <m/>
    <m/>
    <m/>
    <m/>
    <m/>
    <m/>
  </r>
  <r>
    <s v="Global Business Services &amp; Technology"/>
    <s v="Technology"/>
    <x v="13"/>
    <x v="0"/>
    <n v="3745.5"/>
    <n v="3745.5"/>
    <n v="22"/>
    <n v="22"/>
    <m/>
    <m/>
    <m/>
    <m/>
    <m/>
    <m/>
    <m/>
    <m/>
    <m/>
    <m/>
    <m/>
  </r>
  <r>
    <s v="Global Business Services &amp; Technology"/>
    <s v="Technology"/>
    <x v="13"/>
    <x v="1"/>
    <n v="11022.5"/>
    <n v="11022.5"/>
    <n v="57"/>
    <n v="57"/>
    <m/>
    <m/>
    <m/>
    <m/>
    <m/>
    <m/>
    <m/>
    <m/>
    <m/>
    <m/>
    <m/>
  </r>
  <r>
    <s v="Vicepresidencia Comercial"/>
    <s v="Vicepresidencia Comercial"/>
    <x v="13"/>
    <x v="0"/>
    <n v="1326"/>
    <n v="1326"/>
    <n v="9"/>
    <n v="9"/>
    <m/>
    <m/>
    <m/>
    <m/>
    <m/>
    <m/>
    <m/>
    <m/>
    <m/>
    <m/>
    <m/>
  </r>
  <r>
    <s v="Vicepresidencia Comercial"/>
    <s v="Vicepresidencia Comercial"/>
    <x v="13"/>
    <x v="1"/>
    <n v="0"/>
    <n v="0"/>
    <n v="0"/>
    <n v="0"/>
    <m/>
    <m/>
    <m/>
    <m/>
    <m/>
    <m/>
    <m/>
    <m/>
    <m/>
    <m/>
    <m/>
  </r>
  <r>
    <s v="Vicepresidencia de Abastecimiento"/>
    <s v="Vicepresidencia de Abastecimiento"/>
    <x v="13"/>
    <x v="0"/>
    <n v="450"/>
    <n v="450"/>
    <n v="3"/>
    <n v="3"/>
    <m/>
    <m/>
    <m/>
    <m/>
    <m/>
    <m/>
    <m/>
    <m/>
    <m/>
    <m/>
    <m/>
  </r>
  <r>
    <s v="Vicepresidencia de Abastecimiento"/>
    <s v="Vicepresidencia de Abastecimiento"/>
    <x v="13"/>
    <x v="1"/>
    <n v="0"/>
    <n v="0"/>
    <n v="0"/>
    <n v="0"/>
    <m/>
    <m/>
    <m/>
    <m/>
    <m/>
    <m/>
    <m/>
    <m/>
    <m/>
    <m/>
    <m/>
  </r>
  <r>
    <s v="Vicepresidencia de Asuntos Corporativos"/>
    <s v="Vicepresidencia de Asuntos Corporativos"/>
    <x v="13"/>
    <x v="0"/>
    <n v="540"/>
    <n v="540"/>
    <n v="3"/>
    <n v="3"/>
    <m/>
    <m/>
    <m/>
    <m/>
    <m/>
    <m/>
    <m/>
    <m/>
    <m/>
    <m/>
    <m/>
  </r>
  <r>
    <s v="Vicepresidencia de Asuntos Corporativos"/>
    <s v="Vicepresidencia de Asuntos Corporativos"/>
    <x v="13"/>
    <x v="1"/>
    <n v="0"/>
    <n v="0"/>
    <n v="0"/>
    <n v="0"/>
    <m/>
    <m/>
    <m/>
    <m/>
    <m/>
    <m/>
    <m/>
    <m/>
    <m/>
    <m/>
    <m/>
  </r>
  <r>
    <s v="Vicepresidencia de Asuntos Legales"/>
    <s v="Vicepresidencia de Asuntos Legales"/>
    <x v="13"/>
    <x v="0"/>
    <n v="720"/>
    <n v="720"/>
    <n v="4"/>
    <n v="4"/>
    <m/>
    <m/>
    <m/>
    <m/>
    <m/>
    <m/>
    <m/>
    <m/>
    <m/>
    <m/>
    <m/>
  </r>
  <r>
    <s v="Vicepresidencia de Asuntos Legales"/>
    <s v="Vicepresidencia de Asuntos Legales"/>
    <x v="13"/>
    <x v="1"/>
    <n v="0"/>
    <n v="0"/>
    <n v="0"/>
    <n v="0"/>
    <m/>
    <m/>
    <m/>
    <m/>
    <m/>
    <m/>
    <m/>
    <m/>
    <m/>
    <m/>
    <m/>
  </r>
  <r>
    <s v="Vicepresidencia de Desarrollo"/>
    <s v="Vicepresidencia de Desarrollo"/>
    <x v="13"/>
    <x v="0"/>
    <n v="540"/>
    <n v="540"/>
    <n v="3"/>
    <n v="3"/>
    <m/>
    <m/>
    <m/>
    <m/>
    <m/>
    <m/>
    <m/>
    <m/>
    <m/>
    <m/>
    <m/>
  </r>
  <r>
    <s v="Vicepresidencia de Desarrollo"/>
    <s v="Vicepresidencia de Desarrollo"/>
    <x v="13"/>
    <x v="1"/>
    <n v="0"/>
    <n v="0"/>
    <n v="0"/>
    <n v="0"/>
    <m/>
    <m/>
    <m/>
    <m/>
    <m/>
    <m/>
    <m/>
    <m/>
    <m/>
    <m/>
    <m/>
  </r>
  <r>
    <s v="Vicepresidencia de Excelencia Operacional"/>
    <s v="Vicepresidencia de Excelencia Operacional"/>
    <x v="13"/>
    <x v="0"/>
    <n v="3100"/>
    <n v="3100"/>
    <n v="19"/>
    <n v="19"/>
    <m/>
    <m/>
    <m/>
    <m/>
    <m/>
    <m/>
    <m/>
    <m/>
    <m/>
    <m/>
    <m/>
  </r>
  <r>
    <s v="Vicepresidencia de Excelencia Operacional"/>
    <s v="Vicepresidencia de Excelencia Operacional"/>
    <x v="13"/>
    <x v="1"/>
    <n v="0"/>
    <n v="0"/>
    <n v="0"/>
    <n v="0"/>
    <m/>
    <m/>
    <m/>
    <m/>
    <m/>
    <m/>
    <m/>
    <m/>
    <m/>
    <m/>
    <m/>
  </r>
  <r>
    <s v="Vicepresidencia de Operaciones"/>
    <s v="Vicepresidencia de Operaciones"/>
    <x v="13"/>
    <x v="0"/>
    <n v="399"/>
    <n v="399"/>
    <n v="2"/>
    <n v="2"/>
    <m/>
    <m/>
    <m/>
    <m/>
    <m/>
    <m/>
    <m/>
    <m/>
    <m/>
    <m/>
    <m/>
  </r>
  <r>
    <s v="Vicepresidencia de Operaciones"/>
    <s v="Vicepresidencia de Operaciones"/>
    <x v="13"/>
    <x v="1"/>
    <n v="0"/>
    <n v="0"/>
    <n v="0"/>
    <n v="0"/>
    <m/>
    <m/>
    <m/>
    <m/>
    <m/>
    <m/>
    <m/>
    <m/>
    <m/>
    <m/>
    <m/>
  </r>
  <r>
    <s v="Vicepresidencia de Proyectos"/>
    <s v="Vicepresidencia de Proyectos"/>
    <x v="13"/>
    <x v="0"/>
    <n v="6552"/>
    <n v="6552"/>
    <n v="37"/>
    <n v="37"/>
    <m/>
    <m/>
    <m/>
    <m/>
    <m/>
    <m/>
    <m/>
    <m/>
    <m/>
    <m/>
    <m/>
  </r>
  <r>
    <s v="Vicepresidencia de Proyectos"/>
    <s v="Vicepresidencia de Proyectos"/>
    <x v="13"/>
    <x v="1"/>
    <n v="328877"/>
    <n v="328877"/>
    <n v="2007"/>
    <n v="2007"/>
    <m/>
    <m/>
    <m/>
    <m/>
    <n v="1"/>
    <n v="2"/>
    <m/>
    <m/>
    <m/>
    <m/>
    <m/>
  </r>
  <r>
    <s v="Vicepresidencia de Recursos Humanos"/>
    <s v="Vicepresidencia de Recursos Humanos"/>
    <x v="13"/>
    <x v="0"/>
    <n v="495"/>
    <n v="495"/>
    <n v="3"/>
    <n v="3"/>
    <m/>
    <m/>
    <m/>
    <m/>
    <m/>
    <m/>
    <m/>
    <m/>
    <m/>
    <m/>
    <m/>
  </r>
  <r>
    <s v="Vicepresidencia de Recursos Humanos"/>
    <s v="Vicepresidencia de Recursos Humanos"/>
    <x v="13"/>
    <x v="1"/>
    <n v="0"/>
    <n v="0"/>
    <n v="0"/>
    <n v="0"/>
    <m/>
    <m/>
    <m/>
    <m/>
    <m/>
    <m/>
    <m/>
    <m/>
    <m/>
    <m/>
    <m/>
  </r>
  <r>
    <s v="Vicepresidencia de Relaciones Comunitarias"/>
    <s v="Vicepresidencia de Relaciones Comunitarias"/>
    <x v="13"/>
    <x v="0"/>
    <n v="180"/>
    <n v="180"/>
    <n v="1"/>
    <n v="1"/>
    <m/>
    <m/>
    <m/>
    <m/>
    <m/>
    <m/>
    <m/>
    <m/>
    <m/>
    <m/>
    <m/>
  </r>
  <r>
    <s v="Vicepresidencia de Relaciones Comunitarias"/>
    <s v="Vicepresidencia de Relaciones Comunitarias"/>
    <x v="13"/>
    <x v="1"/>
    <n v="0"/>
    <n v="0"/>
    <n v="0"/>
    <n v="0"/>
    <m/>
    <m/>
    <m/>
    <m/>
    <m/>
    <m/>
    <m/>
    <m/>
    <m/>
    <m/>
    <m/>
  </r>
  <r>
    <s v="Vicepresidencia de SHE"/>
    <s v="Vicepresidencia de SHE"/>
    <x v="13"/>
    <x v="0"/>
    <n v="379.5"/>
    <n v="379.5"/>
    <n v="2"/>
    <n v="2"/>
    <m/>
    <m/>
    <m/>
    <m/>
    <m/>
    <m/>
    <m/>
    <m/>
    <m/>
    <m/>
    <m/>
  </r>
  <r>
    <s v="Vicepresidencia de SHE"/>
    <s v="Vicepresidencia de SHE"/>
    <x v="13"/>
    <x v="1"/>
    <n v="0"/>
    <n v="0"/>
    <n v="0"/>
    <n v="0"/>
    <m/>
    <m/>
    <m/>
    <m/>
    <m/>
    <m/>
    <m/>
    <m/>
    <m/>
    <m/>
    <m/>
  </r>
  <r>
    <s v="Vicepresidencia de Relaciones Comunitarias"/>
    <s v="Gerencia de Adquisición de Tierras y Reasentamiento"/>
    <x v="14"/>
    <x v="0"/>
    <n v="1659"/>
    <n v="1659"/>
    <n v="9"/>
    <n v="9"/>
    <m/>
    <m/>
    <m/>
    <m/>
    <m/>
    <m/>
    <m/>
    <m/>
    <m/>
    <m/>
    <m/>
  </r>
  <r>
    <s v="Vicepresidencia de Relaciones Comunitarias"/>
    <s v="Gerencia de Adquisición de Tierras y Reasentamiento"/>
    <x v="14"/>
    <x v="1"/>
    <n v="0"/>
    <n v="0"/>
    <n v="0"/>
    <n v="0"/>
    <m/>
    <m/>
    <m/>
    <m/>
    <m/>
    <m/>
    <m/>
    <m/>
    <m/>
    <m/>
    <m/>
  </r>
  <r>
    <s v="Vicepresidencia de Asuntos Legales"/>
    <s v="Gerencia de Asuntos Legales Mineros"/>
    <x v="14"/>
    <x v="0"/>
    <n v="810"/>
    <n v="810"/>
    <n v="4"/>
    <n v="4"/>
    <m/>
    <m/>
    <m/>
    <m/>
    <m/>
    <m/>
    <m/>
    <m/>
    <m/>
    <m/>
    <m/>
  </r>
  <r>
    <s v="Vicepresidencia de Asuntos Legales"/>
    <s v="Gerencia de Asuntos Legales Mineros"/>
    <x v="14"/>
    <x v="1"/>
    <n v="0"/>
    <n v="0"/>
    <n v="0"/>
    <n v="0"/>
    <m/>
    <m/>
    <m/>
    <m/>
    <m/>
    <m/>
    <m/>
    <m/>
    <m/>
    <m/>
    <m/>
  </r>
  <r>
    <s v="Vicepresidencia de Asuntos Corporativos"/>
    <s v="Gerencia de Asuntos Publicos"/>
    <x v="14"/>
    <x v="0"/>
    <n v="378"/>
    <n v="378"/>
    <n v="2"/>
    <n v="2"/>
    <m/>
    <m/>
    <m/>
    <m/>
    <m/>
    <m/>
    <m/>
    <m/>
    <m/>
    <m/>
    <m/>
  </r>
  <r>
    <s v="Vicepresidencia de Asuntos Corporativos"/>
    <s v="Gerencia de Asuntos Publicos"/>
    <x v="14"/>
    <x v="1"/>
    <n v="0"/>
    <n v="0"/>
    <n v="0"/>
    <n v="0"/>
    <m/>
    <m/>
    <m/>
    <m/>
    <m/>
    <m/>
    <m/>
    <m/>
    <m/>
    <m/>
    <m/>
  </r>
  <r>
    <s v="Vicepresidencia de Asuntos Corporativos"/>
    <s v="Gerencia de Asuntos Publicos Regionales"/>
    <x v="14"/>
    <x v="0"/>
    <n v="1155"/>
    <n v="1155"/>
    <n v="6"/>
    <n v="6"/>
    <m/>
    <m/>
    <m/>
    <m/>
    <m/>
    <m/>
    <m/>
    <m/>
    <m/>
    <m/>
    <m/>
  </r>
  <r>
    <s v="Vicepresidencia de Asuntos Corporativos"/>
    <s v="Gerencia de Asuntos Publicos Regionales"/>
    <x v="14"/>
    <x v="1"/>
    <n v="0"/>
    <n v="0"/>
    <n v="0"/>
    <n v="0"/>
    <m/>
    <m/>
    <m/>
    <m/>
    <m/>
    <m/>
    <m/>
    <m/>
    <m/>
    <m/>
    <m/>
  </r>
  <r>
    <s v="Vicepresidencia de Desarrollo"/>
    <s v="Gerencia de Challcobamba"/>
    <x v="14"/>
    <x v="0"/>
    <n v="1806"/>
    <n v="1806"/>
    <n v="10"/>
    <n v="10"/>
    <m/>
    <m/>
    <m/>
    <m/>
    <m/>
    <m/>
    <m/>
    <m/>
    <m/>
    <m/>
    <m/>
  </r>
  <r>
    <s v="Vicepresidencia de Desarrollo"/>
    <s v="Gerencia de Challcobamba"/>
    <x v="14"/>
    <x v="1"/>
    <n v="0"/>
    <n v="0"/>
    <n v="0"/>
    <n v="0"/>
    <m/>
    <m/>
    <m/>
    <m/>
    <m/>
    <m/>
    <m/>
    <m/>
    <m/>
    <m/>
    <m/>
  </r>
  <r>
    <s v="Vicepresidencia de Asuntos Corporativos"/>
    <s v="Gerencia de Comunicaciones"/>
    <x v="14"/>
    <x v="0"/>
    <n v="2656.5"/>
    <n v="2656.5"/>
    <n v="14"/>
    <n v="14"/>
    <m/>
    <m/>
    <m/>
    <m/>
    <m/>
    <m/>
    <m/>
    <m/>
    <m/>
    <m/>
    <m/>
  </r>
  <r>
    <s v="Vicepresidencia de Asuntos Corporativos"/>
    <s v="Gerencia de Comunicaciones"/>
    <x v="14"/>
    <x v="1"/>
    <n v="0"/>
    <n v="0"/>
    <n v="0"/>
    <n v="0"/>
    <m/>
    <m/>
    <m/>
    <m/>
    <m/>
    <m/>
    <m/>
    <m/>
    <m/>
    <m/>
    <m/>
  </r>
  <r>
    <s v="Vicepresidencia de Abastecimiento"/>
    <s v="Gerencia de Contrataciones"/>
    <x v="14"/>
    <x v="0"/>
    <n v="2457"/>
    <n v="2457"/>
    <n v="14"/>
    <n v="14"/>
    <m/>
    <m/>
    <m/>
    <m/>
    <m/>
    <m/>
    <m/>
    <m/>
    <m/>
    <m/>
    <m/>
  </r>
  <r>
    <s v="Vicepresidencia de Abastecimiento"/>
    <s v="Gerencia de Contrataciones"/>
    <x v="14"/>
    <x v="1"/>
    <n v="0"/>
    <n v="0"/>
    <n v="0"/>
    <n v="0"/>
    <m/>
    <m/>
    <m/>
    <m/>
    <m/>
    <m/>
    <m/>
    <m/>
    <m/>
    <m/>
    <m/>
  </r>
  <r>
    <s v="Vicepresidencia de Desarrollo"/>
    <s v="Gerencia de Desarrollo de Recursos"/>
    <x v="14"/>
    <x v="0"/>
    <n v="5856.5"/>
    <n v="5856.5"/>
    <n v="32"/>
    <n v="32"/>
    <m/>
    <m/>
    <m/>
    <m/>
    <m/>
    <n v="1"/>
    <m/>
    <m/>
    <m/>
    <m/>
    <m/>
  </r>
  <r>
    <s v="Vicepresidencia de Desarrollo"/>
    <s v="Gerencia de Desarrollo de Recursos"/>
    <x v="14"/>
    <x v="1"/>
    <n v="32988"/>
    <n v="32988"/>
    <n v="183"/>
    <n v="183"/>
    <m/>
    <m/>
    <m/>
    <m/>
    <m/>
    <m/>
    <m/>
    <m/>
    <m/>
    <m/>
    <m/>
  </r>
  <r>
    <s v="Vicepresidencia de Relaciones Comunitarias"/>
    <s v="Gerencia de Desarrollo Social"/>
    <x v="14"/>
    <x v="0"/>
    <n v="0"/>
    <n v="0"/>
    <n v="0"/>
    <n v="0"/>
    <m/>
    <m/>
    <m/>
    <m/>
    <m/>
    <m/>
    <m/>
    <m/>
    <m/>
    <m/>
    <m/>
  </r>
  <r>
    <s v="Vicepresidencia de Relaciones Comunitarias"/>
    <s v="Gerencia de Desarrollo Social"/>
    <x v="14"/>
    <x v="1"/>
    <n v="0"/>
    <n v="0"/>
    <n v="0"/>
    <n v="0"/>
    <m/>
    <m/>
    <m/>
    <m/>
    <m/>
    <m/>
    <m/>
    <m/>
    <m/>
    <m/>
    <m/>
  </r>
  <r>
    <s v="Vicepresidencia de Recursos Humanos"/>
    <s v="Gerencia de Desarrollo y Capacitación"/>
    <x v="14"/>
    <x v="0"/>
    <n v="2514.681818181818"/>
    <n v="2514.681818181818"/>
    <n v="14"/>
    <n v="14"/>
    <m/>
    <m/>
    <m/>
    <m/>
    <m/>
    <m/>
    <m/>
    <m/>
    <m/>
    <m/>
    <m/>
  </r>
  <r>
    <s v="Vicepresidencia de Recursos Humanos"/>
    <s v="Gerencia de Desarrollo y Capacitación"/>
    <x v="14"/>
    <x v="1"/>
    <n v="0"/>
    <n v="0"/>
    <n v="0"/>
    <n v="0"/>
    <m/>
    <m/>
    <m/>
    <m/>
    <m/>
    <m/>
    <m/>
    <m/>
    <m/>
    <m/>
    <m/>
  </r>
  <r>
    <s v="Vicepresidencia de Proyectos"/>
    <s v="Gerencia de Estudios"/>
    <x v="14"/>
    <x v="0"/>
    <n v="1953"/>
    <n v="1953"/>
    <n v="10"/>
    <n v="10"/>
    <m/>
    <m/>
    <m/>
    <m/>
    <m/>
    <m/>
    <m/>
    <m/>
    <m/>
    <m/>
    <m/>
  </r>
  <r>
    <s v="Vicepresidencia de Proyectos"/>
    <s v="Gerencia de Estudios"/>
    <x v="14"/>
    <x v="1"/>
    <n v="0"/>
    <n v="0"/>
    <n v="0"/>
    <n v="0"/>
    <m/>
    <m/>
    <m/>
    <m/>
    <m/>
    <m/>
    <m/>
    <m/>
    <m/>
    <m/>
    <m/>
  </r>
  <r>
    <s v="Vicepresidencia Comercial"/>
    <s v="Gerencia de Finanzas"/>
    <x v="14"/>
    <x v="0"/>
    <n v="1458"/>
    <n v="1458"/>
    <n v="8"/>
    <n v="8"/>
    <m/>
    <m/>
    <m/>
    <m/>
    <m/>
    <m/>
    <m/>
    <m/>
    <m/>
    <m/>
    <m/>
  </r>
  <r>
    <s v="Vicepresidencia Comercial"/>
    <s v="Gerencia de Finanzas"/>
    <x v="14"/>
    <x v="1"/>
    <n v="0"/>
    <n v="0"/>
    <n v="0"/>
    <n v="0"/>
    <m/>
    <m/>
    <m/>
    <m/>
    <m/>
    <m/>
    <m/>
    <m/>
    <m/>
    <m/>
    <m/>
  </r>
  <r>
    <s v="Vicepresidencia Comercial"/>
    <s v="Gerencia de Impuestos"/>
    <x v="14"/>
    <x v="0"/>
    <n v="756"/>
    <n v="756"/>
    <n v="5"/>
    <n v="5"/>
    <m/>
    <m/>
    <m/>
    <m/>
    <m/>
    <m/>
    <m/>
    <m/>
    <m/>
    <m/>
    <m/>
  </r>
  <r>
    <s v="Vicepresidencia Comercial"/>
    <s v="Gerencia de Impuestos"/>
    <x v="14"/>
    <x v="1"/>
    <n v="0"/>
    <n v="0"/>
    <n v="0"/>
    <n v="0"/>
    <m/>
    <m/>
    <m/>
    <m/>
    <m/>
    <m/>
    <m/>
    <m/>
    <m/>
    <m/>
    <m/>
  </r>
  <r>
    <s v="Vicepresidencia de Desarrollo"/>
    <s v="Gerencia de Ingenieria"/>
    <x v="14"/>
    <x v="0"/>
    <n v="210"/>
    <n v="210"/>
    <n v="1"/>
    <n v="1"/>
    <m/>
    <m/>
    <m/>
    <m/>
    <m/>
    <m/>
    <m/>
    <m/>
    <m/>
    <m/>
    <m/>
  </r>
  <r>
    <s v="Vicepresidencia de Desarrollo"/>
    <s v="Gerencia de Ingenieria"/>
    <x v="14"/>
    <x v="1"/>
    <n v="84245"/>
    <n v="20225"/>
    <n v="384"/>
    <n v="96"/>
    <m/>
    <m/>
    <m/>
    <m/>
    <m/>
    <m/>
    <m/>
    <m/>
    <m/>
    <m/>
    <m/>
  </r>
  <r>
    <s v="Gerencia de Logística y Servicios de Sitio"/>
    <s v="Gerencia de Logística y Servicios de Sitio"/>
    <x v="14"/>
    <x v="0"/>
    <n v="12397"/>
    <n v="12397"/>
    <n v="70"/>
    <n v="70"/>
    <m/>
    <m/>
    <m/>
    <m/>
    <m/>
    <n v="1"/>
    <m/>
    <m/>
    <m/>
    <m/>
    <m/>
  </r>
  <r>
    <s v="Gerencia de Logística y Servicios de Sitio"/>
    <s v="Gerencia de Logística y Servicios de Sitio"/>
    <x v="14"/>
    <x v="1"/>
    <n v="412706.48330000002"/>
    <n v="182795"/>
    <n v="2489"/>
    <n v="2311"/>
    <m/>
    <m/>
    <m/>
    <m/>
    <m/>
    <n v="2"/>
    <m/>
    <m/>
    <m/>
    <m/>
    <m/>
  </r>
  <r>
    <s v="Vicepresidencia de Operaciones"/>
    <s v="Gerencia de Mantenimiento"/>
    <x v="14"/>
    <x v="0"/>
    <n v="21071.75"/>
    <n v="21071.75"/>
    <n v="127"/>
    <n v="127"/>
    <m/>
    <m/>
    <m/>
    <m/>
    <m/>
    <m/>
    <m/>
    <m/>
    <m/>
    <m/>
    <m/>
  </r>
  <r>
    <s v="Vicepresidencia de Operaciones"/>
    <s v="Gerencia de Mantenimiento"/>
    <x v="14"/>
    <x v="1"/>
    <n v="180893"/>
    <n v="180893"/>
    <n v="1039"/>
    <n v="1039"/>
    <m/>
    <m/>
    <m/>
    <m/>
    <m/>
    <n v="1"/>
    <m/>
    <m/>
    <m/>
    <m/>
    <m/>
  </r>
  <r>
    <s v="Vicepresidencia de Operaciones"/>
    <s v="Gerencia de Mantenimiento"/>
    <x v="14"/>
    <x v="0"/>
    <n v="30641.5"/>
    <n v="30641.5"/>
    <n v="184"/>
    <n v="184"/>
    <m/>
    <m/>
    <m/>
    <m/>
    <m/>
    <m/>
    <m/>
    <m/>
    <m/>
    <m/>
    <m/>
  </r>
  <r>
    <s v="Vicepresidencia de Operaciones"/>
    <s v="Gerencia de Mantenimiento"/>
    <x v="14"/>
    <x v="1"/>
    <n v="52176"/>
    <n v="52176"/>
    <n v="315"/>
    <n v="315"/>
    <m/>
    <m/>
    <m/>
    <m/>
    <m/>
    <n v="1"/>
    <m/>
    <m/>
    <m/>
    <m/>
    <m/>
  </r>
  <r>
    <s v="Vicepresidencia de SHE"/>
    <s v="Gerencia de Medio Ambiente"/>
    <x v="14"/>
    <x v="0"/>
    <n v="2835"/>
    <n v="2835"/>
    <n v="15"/>
    <n v="15"/>
    <m/>
    <m/>
    <m/>
    <m/>
    <m/>
    <m/>
    <m/>
    <m/>
    <m/>
    <m/>
    <m/>
  </r>
  <r>
    <s v="Vicepresidencia de SHE"/>
    <s v="Gerencia de Medio Ambiente"/>
    <x v="14"/>
    <x v="1"/>
    <n v="1368"/>
    <n v="1368"/>
    <n v="6"/>
    <n v="6"/>
    <m/>
    <m/>
    <m/>
    <m/>
    <m/>
    <m/>
    <m/>
    <m/>
    <m/>
    <m/>
    <m/>
  </r>
  <r>
    <s v="Vicepresidencia de Operaciones"/>
    <s v="Gerencia de Operaciones Mina"/>
    <x v="14"/>
    <x v="0"/>
    <n v="125990.25"/>
    <n v="125990.25"/>
    <n v="743"/>
    <n v="743"/>
    <m/>
    <m/>
    <m/>
    <m/>
    <m/>
    <n v="4"/>
    <m/>
    <m/>
    <m/>
    <m/>
    <m/>
  </r>
  <r>
    <s v="Vicepresidencia de Operaciones"/>
    <s v="Gerencia de Operaciones Mina"/>
    <x v="14"/>
    <x v="1"/>
    <n v="72381"/>
    <n v="72381"/>
    <n v="374"/>
    <n v="374"/>
    <m/>
    <m/>
    <m/>
    <m/>
    <m/>
    <m/>
    <m/>
    <m/>
    <m/>
    <m/>
    <m/>
  </r>
  <r>
    <s v="Vicepresidencia de Desarrollo"/>
    <s v="Gerencia de Permisos Ambientales"/>
    <x v="14"/>
    <x v="0"/>
    <n v="1354.5"/>
    <n v="1354.5"/>
    <n v="7"/>
    <n v="7"/>
    <m/>
    <m/>
    <m/>
    <m/>
    <m/>
    <m/>
    <m/>
    <m/>
    <m/>
    <m/>
    <m/>
  </r>
  <r>
    <s v="Vicepresidencia de Desarrollo"/>
    <s v="Gerencia de Permisos Ambientales"/>
    <x v="14"/>
    <x v="1"/>
    <n v="0"/>
    <n v="0"/>
    <n v="0"/>
    <n v="0"/>
    <m/>
    <m/>
    <m/>
    <m/>
    <m/>
    <m/>
    <m/>
    <m/>
    <m/>
    <m/>
    <m/>
  </r>
  <r>
    <s v="Vicepresidencia de Abastecimiento"/>
    <s v="Gerencia de Planeamiento, Inventario. y Almacenes"/>
    <x v="14"/>
    <x v="0"/>
    <n v="4631.75"/>
    <n v="4631.75"/>
    <n v="26"/>
    <n v="26"/>
    <m/>
    <m/>
    <m/>
    <m/>
    <m/>
    <n v="2"/>
    <m/>
    <m/>
    <m/>
    <m/>
    <m/>
  </r>
  <r>
    <s v="Vicepresidencia de Abastecimiento"/>
    <s v="Gerencia de Planeamiento, Inventario. y Almacenes"/>
    <x v="14"/>
    <x v="1"/>
    <n v="0"/>
    <n v="0"/>
    <n v="0"/>
    <n v="0"/>
    <m/>
    <m/>
    <m/>
    <m/>
    <m/>
    <n v="1"/>
    <m/>
    <m/>
    <m/>
    <m/>
    <m/>
  </r>
  <r>
    <s v="Vicepresidencia de Operaciones"/>
    <s v="Gerencia de Planta Concentradora"/>
    <x v="14"/>
    <x v="0"/>
    <n v="39343.5"/>
    <n v="39343.5"/>
    <n v="235"/>
    <n v="235"/>
    <m/>
    <m/>
    <m/>
    <m/>
    <m/>
    <n v="1"/>
    <m/>
    <m/>
    <m/>
    <m/>
    <m/>
  </r>
  <r>
    <s v="Vicepresidencia de Operaciones"/>
    <s v="Gerencia de Planta Concentradora"/>
    <x v="14"/>
    <x v="1"/>
    <n v="13089"/>
    <n v="13089"/>
    <n v="98"/>
    <n v="98"/>
    <m/>
    <m/>
    <m/>
    <m/>
    <m/>
    <m/>
    <m/>
    <m/>
    <m/>
    <m/>
    <m/>
  </r>
  <r>
    <s v="Vicepresidencia de Abastecimiento"/>
    <s v="Gerencia de Procura - Proyectos"/>
    <x v="14"/>
    <x v="0"/>
    <n v="378"/>
    <n v="378"/>
    <n v="2"/>
    <n v="2"/>
    <m/>
    <m/>
    <m/>
    <m/>
    <m/>
    <m/>
    <m/>
    <m/>
    <m/>
    <m/>
    <m/>
  </r>
  <r>
    <s v="Vicepresidencia de Abastecimiento"/>
    <s v="Gerencia de Procura - Proyectos"/>
    <x v="14"/>
    <x v="1"/>
    <n v="0"/>
    <n v="0"/>
    <n v="0"/>
    <n v="0"/>
    <m/>
    <m/>
    <m/>
    <m/>
    <m/>
    <m/>
    <m/>
    <m/>
    <m/>
    <m/>
    <m/>
  </r>
  <r>
    <s v="Gerencia de Protección Interna"/>
    <s v="Gerencia de Protección Interna"/>
    <x v="14"/>
    <x v="0"/>
    <n v="1428"/>
    <n v="1428"/>
    <n v="8"/>
    <n v="8"/>
    <m/>
    <m/>
    <m/>
    <m/>
    <m/>
    <m/>
    <m/>
    <m/>
    <m/>
    <m/>
    <m/>
  </r>
  <r>
    <s v="Gerencia de Protección Interna"/>
    <s v="Gerencia de Protección Interna"/>
    <x v="14"/>
    <x v="1"/>
    <n v="28868"/>
    <n v="28868"/>
    <n v="138"/>
    <n v="138"/>
    <m/>
    <m/>
    <m/>
    <m/>
    <m/>
    <m/>
    <m/>
    <m/>
    <m/>
    <m/>
    <m/>
  </r>
  <r>
    <s v="Vicepresidencia de Recursos Humanos"/>
    <s v="Gerencia de Recursos Humanos"/>
    <x v="14"/>
    <x v="0"/>
    <n v="2614.5"/>
    <n v="2614.5"/>
    <n v="14"/>
    <n v="14"/>
    <m/>
    <m/>
    <m/>
    <m/>
    <m/>
    <m/>
    <m/>
    <m/>
    <m/>
    <m/>
    <m/>
  </r>
  <r>
    <s v="Vicepresidencia de Recursos Humanos"/>
    <s v="Gerencia de Recursos Humanos"/>
    <x v="14"/>
    <x v="1"/>
    <n v="682"/>
    <n v="682"/>
    <n v="2"/>
    <n v="2"/>
    <m/>
    <m/>
    <m/>
    <m/>
    <m/>
    <m/>
    <m/>
    <m/>
    <m/>
    <m/>
    <m/>
  </r>
  <r>
    <s v="Vicepresidencia de Relaciones Comunitarias"/>
    <s v="Gerencia de Relaciones Comunitarias"/>
    <x v="14"/>
    <x v="0"/>
    <n v="18369.15625"/>
    <n v="18369.15625"/>
    <n v="95"/>
    <n v="95"/>
    <m/>
    <m/>
    <m/>
    <m/>
    <m/>
    <m/>
    <m/>
    <m/>
    <m/>
    <m/>
    <m/>
  </r>
  <r>
    <s v="Vicepresidencia de Relaciones Comunitarias"/>
    <s v="Gerencia de Relaciones Comunitarias"/>
    <x v="14"/>
    <x v="1"/>
    <n v="0"/>
    <n v="0"/>
    <n v="0"/>
    <n v="0"/>
    <m/>
    <m/>
    <m/>
    <m/>
    <m/>
    <m/>
    <m/>
    <m/>
    <m/>
    <m/>
    <m/>
  </r>
  <r>
    <s v="Vicepresidencia de SHE"/>
    <s v="Gerencia de Seguridad y Salud"/>
    <x v="14"/>
    <x v="0"/>
    <n v="6268.5"/>
    <n v="6268.5"/>
    <n v="33"/>
    <n v="33"/>
    <m/>
    <m/>
    <m/>
    <m/>
    <m/>
    <m/>
    <m/>
    <m/>
    <m/>
    <m/>
    <m/>
  </r>
  <r>
    <s v="Vicepresidencia de SHE"/>
    <s v="Gerencia de Seguridad y Salud"/>
    <x v="14"/>
    <x v="1"/>
    <n v="10056"/>
    <n v="10056"/>
    <n v="58"/>
    <n v="58"/>
    <m/>
    <m/>
    <m/>
    <m/>
    <m/>
    <m/>
    <m/>
    <m/>
    <m/>
    <m/>
    <m/>
  </r>
  <r>
    <s v="Vicepresidencia de Desarrollo"/>
    <s v="Gerencia de Servicios a Proyectos"/>
    <x v="14"/>
    <x v="0"/>
    <n v="5409"/>
    <n v="5409"/>
    <n v="27"/>
    <n v="27"/>
    <m/>
    <m/>
    <m/>
    <m/>
    <m/>
    <m/>
    <m/>
    <m/>
    <m/>
    <m/>
    <m/>
  </r>
  <r>
    <s v="Vicepresidencia de Desarrollo"/>
    <s v="Gerencia de Servicios a Proyectos"/>
    <x v="14"/>
    <x v="1"/>
    <n v="0"/>
    <n v="0"/>
    <n v="0"/>
    <n v="0"/>
    <m/>
    <m/>
    <m/>
    <m/>
    <m/>
    <m/>
    <m/>
    <m/>
    <m/>
    <m/>
    <m/>
  </r>
  <r>
    <s v="Vicepresidencia de Operaciones"/>
    <s v="Gerencia de Servicios Técnicos"/>
    <x v="14"/>
    <x v="0"/>
    <n v="15923"/>
    <n v="15923"/>
    <n v="88"/>
    <n v="88"/>
    <m/>
    <m/>
    <m/>
    <m/>
    <m/>
    <n v="1"/>
    <m/>
    <m/>
    <m/>
    <m/>
    <m/>
  </r>
  <r>
    <s v="Vicepresidencia de Operaciones"/>
    <s v="Gerencia de Servicios Técnicos"/>
    <x v="14"/>
    <x v="1"/>
    <n v="34102"/>
    <n v="34102"/>
    <n v="179"/>
    <n v="179"/>
    <m/>
    <m/>
    <m/>
    <m/>
    <m/>
    <m/>
    <m/>
    <m/>
    <m/>
    <m/>
    <m/>
  </r>
  <r>
    <s v="Vicepresidencia de Desarrollo"/>
    <s v="Gerencia Regional de Servicios Técnicos"/>
    <x v="14"/>
    <x v="0"/>
    <n v="2421"/>
    <n v="2421"/>
    <n v="15"/>
    <n v="15"/>
    <m/>
    <m/>
    <m/>
    <m/>
    <m/>
    <m/>
    <m/>
    <m/>
    <m/>
    <m/>
    <m/>
  </r>
  <r>
    <s v="Vicepresidencia de Desarrollo"/>
    <s v="Gerencia Regional de Servicios Técnicos"/>
    <x v="14"/>
    <x v="1"/>
    <n v="0"/>
    <n v="0"/>
    <n v="0"/>
    <n v="0"/>
    <m/>
    <m/>
    <m/>
    <m/>
    <m/>
    <m/>
    <m/>
    <m/>
    <m/>
    <m/>
    <m/>
  </r>
  <r>
    <s v="Global Business Services &amp; Technology"/>
    <s v="Global Business Services"/>
    <x v="14"/>
    <x v="0"/>
    <n v="3987"/>
    <n v="3987"/>
    <n v="24"/>
    <n v="24"/>
    <m/>
    <m/>
    <m/>
    <m/>
    <m/>
    <m/>
    <m/>
    <m/>
    <m/>
    <m/>
    <m/>
  </r>
  <r>
    <s v="Global Business Services &amp; Technology"/>
    <s v="Global Business Services"/>
    <x v="14"/>
    <x v="1"/>
    <n v="0"/>
    <n v="0"/>
    <n v="0"/>
    <n v="0"/>
    <m/>
    <m/>
    <m/>
    <m/>
    <m/>
    <m/>
    <m/>
    <m/>
    <m/>
    <m/>
    <m/>
  </r>
  <r>
    <s v="Group Explorations Management"/>
    <s v="Group Explorations Management"/>
    <x v="14"/>
    <x v="0"/>
    <n v="661.5"/>
    <n v="661.5"/>
    <n v="3"/>
    <n v="3"/>
    <m/>
    <m/>
    <m/>
    <m/>
    <m/>
    <m/>
    <m/>
    <m/>
    <m/>
    <m/>
    <m/>
  </r>
  <r>
    <s v="Group Explorations Management"/>
    <s v="Group Explorations Management"/>
    <x v="14"/>
    <x v="1"/>
    <n v="0"/>
    <n v="0"/>
    <n v="0"/>
    <n v="0"/>
    <m/>
    <m/>
    <m/>
    <m/>
    <m/>
    <m/>
    <m/>
    <m/>
    <m/>
    <m/>
    <m/>
  </r>
  <r>
    <s v="Presidencia las Bambas"/>
    <s v="Presidencia las Bambas"/>
    <x v="14"/>
    <x v="0"/>
    <n v="585"/>
    <n v="585"/>
    <n v="6"/>
    <n v="6"/>
    <m/>
    <m/>
    <m/>
    <m/>
    <m/>
    <m/>
    <m/>
    <m/>
    <m/>
    <m/>
    <m/>
  </r>
  <r>
    <s v="Presidencia las Bambas"/>
    <s v="Presidencia las Bambas"/>
    <x v="14"/>
    <x v="1"/>
    <n v="0"/>
    <n v="0"/>
    <n v="0"/>
    <n v="0"/>
    <m/>
    <m/>
    <m/>
    <m/>
    <m/>
    <m/>
    <m/>
    <m/>
    <m/>
    <m/>
    <m/>
  </r>
  <r>
    <s v="Global Business Services &amp; Technology"/>
    <s v="Technology"/>
    <x v="14"/>
    <x v="0"/>
    <n v="4042.5"/>
    <n v="4042.5"/>
    <n v="22"/>
    <n v="22"/>
    <m/>
    <m/>
    <m/>
    <m/>
    <m/>
    <m/>
    <m/>
    <m/>
    <m/>
    <m/>
    <m/>
  </r>
  <r>
    <s v="Global Business Services &amp; Technology"/>
    <s v="Technology"/>
    <x v="14"/>
    <x v="1"/>
    <n v="8728"/>
    <n v="8728"/>
    <n v="52"/>
    <n v="52"/>
    <m/>
    <m/>
    <m/>
    <m/>
    <m/>
    <m/>
    <m/>
    <m/>
    <m/>
    <m/>
    <m/>
  </r>
  <r>
    <s v="Vicepresidencia Comercial"/>
    <s v="Vicepresidencia Comercial"/>
    <x v="14"/>
    <x v="0"/>
    <n v="1732.5"/>
    <n v="1732.5"/>
    <n v="9"/>
    <n v="9"/>
    <m/>
    <m/>
    <m/>
    <m/>
    <m/>
    <m/>
    <m/>
    <m/>
    <m/>
    <m/>
    <m/>
  </r>
  <r>
    <s v="Vicepresidencia Comercial"/>
    <s v="Vicepresidencia Comercial"/>
    <x v="14"/>
    <x v="1"/>
    <n v="0"/>
    <n v="0"/>
    <n v="0"/>
    <n v="0"/>
    <m/>
    <m/>
    <m/>
    <m/>
    <m/>
    <m/>
    <m/>
    <m/>
    <m/>
    <m/>
    <m/>
  </r>
  <r>
    <s v="Vicepresidencia de Abastecimiento"/>
    <s v="Vicepresidencia de Abastecimiento"/>
    <x v="14"/>
    <x v="0"/>
    <n v="567"/>
    <n v="567"/>
    <n v="3"/>
    <n v="3"/>
    <m/>
    <m/>
    <m/>
    <m/>
    <m/>
    <m/>
    <m/>
    <m/>
    <m/>
    <m/>
    <m/>
  </r>
  <r>
    <s v="Vicepresidencia de Abastecimiento"/>
    <s v="Vicepresidencia de Abastecimiento"/>
    <x v="14"/>
    <x v="1"/>
    <n v="0"/>
    <n v="0"/>
    <n v="0"/>
    <n v="0"/>
    <m/>
    <m/>
    <m/>
    <m/>
    <m/>
    <m/>
    <m/>
    <m/>
    <m/>
    <m/>
    <m/>
  </r>
  <r>
    <s v="Vicepresidencia de Asuntos Corporativos"/>
    <s v="Vicepresidencia de Asuntos Corporativos"/>
    <x v="14"/>
    <x v="0"/>
    <n v="567"/>
    <n v="567"/>
    <n v="3"/>
    <n v="3"/>
    <m/>
    <m/>
    <m/>
    <m/>
    <m/>
    <m/>
    <m/>
    <m/>
    <m/>
    <m/>
    <m/>
  </r>
  <r>
    <s v="Vicepresidencia de Asuntos Corporativos"/>
    <s v="Vicepresidencia de Asuntos Corporativos"/>
    <x v="14"/>
    <x v="1"/>
    <n v="0"/>
    <n v="0"/>
    <n v="0"/>
    <n v="0"/>
    <m/>
    <m/>
    <m/>
    <m/>
    <m/>
    <m/>
    <m/>
    <m/>
    <m/>
    <m/>
    <m/>
  </r>
  <r>
    <s v="Vicepresidencia de Asuntos Legales"/>
    <s v="Vicepresidencia de Asuntos Legales"/>
    <x v="14"/>
    <x v="0"/>
    <n v="801"/>
    <n v="801"/>
    <n v="5"/>
    <n v="5"/>
    <m/>
    <m/>
    <m/>
    <m/>
    <m/>
    <m/>
    <m/>
    <m/>
    <m/>
    <m/>
    <m/>
  </r>
  <r>
    <s v="Vicepresidencia de Asuntos Legales"/>
    <s v="Vicepresidencia de Asuntos Legales"/>
    <x v="14"/>
    <x v="1"/>
    <n v="0"/>
    <n v="0"/>
    <n v="0"/>
    <n v="0"/>
    <m/>
    <m/>
    <m/>
    <m/>
    <m/>
    <m/>
    <m/>
    <m/>
    <m/>
    <m/>
    <m/>
  </r>
  <r>
    <s v="Vicepresidencia de Desarrollo"/>
    <s v="Vicepresidencia de Desarrollo"/>
    <x v="14"/>
    <x v="0"/>
    <n v="567"/>
    <n v="567"/>
    <n v="3"/>
    <n v="3"/>
    <m/>
    <m/>
    <m/>
    <m/>
    <m/>
    <m/>
    <m/>
    <m/>
    <m/>
    <m/>
    <m/>
  </r>
  <r>
    <s v="Vicepresidencia de Desarrollo"/>
    <s v="Vicepresidencia de Desarrollo"/>
    <x v="14"/>
    <x v="1"/>
    <n v="0"/>
    <n v="0"/>
    <n v="0"/>
    <n v="0"/>
    <m/>
    <m/>
    <m/>
    <m/>
    <m/>
    <m/>
    <m/>
    <m/>
    <m/>
    <m/>
    <m/>
  </r>
  <r>
    <s v="Vicepresidencia de Excelencia Operacional"/>
    <s v="Vicepresidencia de Excelencia Operacional"/>
    <x v="14"/>
    <x v="0"/>
    <n v="3513.4642857142858"/>
    <n v="3513.4642857142858"/>
    <n v="19"/>
    <n v="19"/>
    <m/>
    <m/>
    <m/>
    <m/>
    <m/>
    <m/>
    <m/>
    <m/>
    <m/>
    <m/>
    <m/>
  </r>
  <r>
    <s v="Vicepresidencia de Excelencia Operacional"/>
    <s v="Vicepresidencia de Excelencia Operacional"/>
    <x v="14"/>
    <x v="1"/>
    <n v="0"/>
    <n v="0"/>
    <n v="0"/>
    <n v="0"/>
    <m/>
    <m/>
    <m/>
    <m/>
    <m/>
    <m/>
    <m/>
    <m/>
    <m/>
    <m/>
    <m/>
  </r>
  <r>
    <s v="Vicepresidencia de Operaciones"/>
    <s v="Vicepresidencia de Operaciones"/>
    <x v="14"/>
    <x v="0"/>
    <n v="420"/>
    <n v="420"/>
    <n v="2"/>
    <n v="2"/>
    <m/>
    <m/>
    <m/>
    <m/>
    <m/>
    <m/>
    <m/>
    <m/>
    <m/>
    <m/>
    <m/>
  </r>
  <r>
    <s v="Vicepresidencia de Operaciones"/>
    <s v="Vicepresidencia de Operaciones"/>
    <x v="14"/>
    <x v="1"/>
    <n v="0"/>
    <n v="0"/>
    <n v="0"/>
    <n v="0"/>
    <m/>
    <m/>
    <m/>
    <m/>
    <m/>
    <m/>
    <m/>
    <m/>
    <m/>
    <m/>
    <m/>
  </r>
  <r>
    <s v="Vicepresidencia de Proyectos"/>
    <s v="Vicepresidencia de Proyectos"/>
    <x v="14"/>
    <x v="0"/>
    <n v="7279.5"/>
    <n v="7279.5"/>
    <n v="37"/>
    <n v="37"/>
    <m/>
    <m/>
    <m/>
    <m/>
    <m/>
    <m/>
    <m/>
    <m/>
    <m/>
    <m/>
    <m/>
  </r>
  <r>
    <s v="Vicepresidencia de Proyectos"/>
    <s v="Vicepresidencia de Proyectos"/>
    <x v="14"/>
    <x v="1"/>
    <n v="251382.5"/>
    <n v="251382.5"/>
    <n v="1784"/>
    <n v="1784"/>
    <m/>
    <m/>
    <m/>
    <m/>
    <m/>
    <n v="2"/>
    <m/>
    <m/>
    <m/>
    <m/>
    <m/>
  </r>
  <r>
    <s v="Vicepresidencia de Recursos Humanos"/>
    <s v="Vicepresidencia de Recursos Humanos"/>
    <x v="14"/>
    <x v="0"/>
    <n v="567"/>
    <n v="567"/>
    <n v="3"/>
    <n v="3"/>
    <m/>
    <m/>
    <m/>
    <m/>
    <m/>
    <m/>
    <m/>
    <m/>
    <m/>
    <m/>
    <m/>
  </r>
  <r>
    <s v="Vicepresidencia de Recursos Humanos"/>
    <s v="Vicepresidencia de Recursos Humanos"/>
    <x v="14"/>
    <x v="1"/>
    <n v="0"/>
    <n v="0"/>
    <n v="0"/>
    <n v="0"/>
    <m/>
    <m/>
    <m/>
    <m/>
    <m/>
    <m/>
    <m/>
    <m/>
    <m/>
    <m/>
    <m/>
  </r>
  <r>
    <s v="Vicepresidencia de Relaciones Comunitarias"/>
    <s v="Vicepresidencia de Relaciones Comunitarias"/>
    <x v="14"/>
    <x v="0"/>
    <n v="2454"/>
    <n v="2454"/>
    <n v="14"/>
    <n v="14"/>
    <m/>
    <m/>
    <m/>
    <m/>
    <m/>
    <m/>
    <m/>
    <m/>
    <m/>
    <m/>
    <m/>
  </r>
  <r>
    <s v="Vicepresidencia de Relaciones Comunitarias"/>
    <s v="Vicepresidencia de Relaciones Comunitarias"/>
    <x v="14"/>
    <x v="1"/>
    <n v="0"/>
    <n v="0"/>
    <n v="0"/>
    <n v="0"/>
    <m/>
    <m/>
    <m/>
    <m/>
    <m/>
    <m/>
    <m/>
    <m/>
    <m/>
    <m/>
    <m/>
  </r>
  <r>
    <s v="Vicepresidencia de SHE"/>
    <s v="Vicepresidencia de SHE"/>
    <x v="14"/>
    <x v="0"/>
    <n v="162"/>
    <n v="162"/>
    <n v="1"/>
    <n v="1"/>
    <m/>
    <m/>
    <m/>
    <m/>
    <m/>
    <m/>
    <m/>
    <m/>
    <m/>
    <m/>
    <m/>
  </r>
  <r>
    <s v="Vicepresidencia de SHE"/>
    <s v="Vicepresidencia de SHE"/>
    <x v="14"/>
    <x v="1"/>
    <n v="0"/>
    <n v="0"/>
    <n v="0"/>
    <n v="0"/>
    <m/>
    <m/>
    <m/>
    <m/>
    <m/>
    <m/>
    <m/>
    <m/>
    <m/>
    <m/>
    <m/>
  </r>
  <r>
    <s v="Vicepresidencia de Relaciones Comunitarias"/>
    <s v="Gerencia de Adquisición de Tierras y Reasentamiento"/>
    <x v="15"/>
    <x v="0"/>
    <n v="1533"/>
    <n v="1533"/>
    <n v="9"/>
    <n v="9"/>
    <m/>
    <m/>
    <m/>
    <m/>
    <m/>
    <m/>
    <m/>
    <m/>
    <m/>
    <m/>
    <m/>
  </r>
  <r>
    <s v="Vicepresidencia de Relaciones Comunitarias"/>
    <s v="Gerencia de Adquisición de Tierras y Reasentamiento"/>
    <x v="15"/>
    <x v="1"/>
    <n v="0"/>
    <n v="0"/>
    <n v="0"/>
    <n v="0"/>
    <m/>
    <m/>
    <m/>
    <m/>
    <m/>
    <m/>
    <m/>
    <m/>
    <m/>
    <m/>
    <m/>
  </r>
  <r>
    <s v="Vicepresidencia de Asuntos Legales"/>
    <s v="Gerencia de Asuntos Legales Mineros"/>
    <x v="15"/>
    <x v="0"/>
    <n v="723"/>
    <n v="723"/>
    <n v="4"/>
    <n v="4"/>
    <m/>
    <m/>
    <m/>
    <m/>
    <m/>
    <m/>
    <m/>
    <m/>
    <m/>
    <m/>
    <m/>
  </r>
  <r>
    <s v="Vicepresidencia de Asuntos Legales"/>
    <s v="Gerencia de Asuntos Legales Mineros"/>
    <x v="15"/>
    <x v="1"/>
    <n v="0"/>
    <n v="0"/>
    <n v="0"/>
    <n v="0"/>
    <m/>
    <m/>
    <m/>
    <m/>
    <m/>
    <m/>
    <m/>
    <m/>
    <m/>
    <m/>
    <m/>
  </r>
  <r>
    <s v="Vicepresidencia de Asuntos Corporativos"/>
    <s v="Gerencia de Asuntos Publicos"/>
    <x v="15"/>
    <x v="0"/>
    <n v="351"/>
    <n v="351"/>
    <n v="2"/>
    <n v="2"/>
    <m/>
    <m/>
    <m/>
    <m/>
    <m/>
    <m/>
    <m/>
    <m/>
    <m/>
    <m/>
    <m/>
  </r>
  <r>
    <s v="Vicepresidencia de Asuntos Corporativos"/>
    <s v="Gerencia de Asuntos Publicos"/>
    <x v="15"/>
    <x v="1"/>
    <n v="0"/>
    <n v="0"/>
    <n v="0"/>
    <n v="0"/>
    <m/>
    <m/>
    <m/>
    <m/>
    <m/>
    <m/>
    <m/>
    <m/>
    <m/>
    <m/>
    <m/>
  </r>
  <r>
    <s v="Vicepresidencia de Asuntos Corporativos"/>
    <s v="Gerencia de Asuntos Publicos Regionales"/>
    <x v="15"/>
    <x v="0"/>
    <n v="1044"/>
    <n v="1044"/>
    <n v="6"/>
    <n v="6"/>
    <m/>
    <m/>
    <m/>
    <m/>
    <m/>
    <m/>
    <m/>
    <m/>
    <m/>
    <m/>
    <m/>
  </r>
  <r>
    <s v="Vicepresidencia de Asuntos Corporativos"/>
    <s v="Gerencia de Asuntos Publicos Regionales"/>
    <x v="15"/>
    <x v="1"/>
    <n v="0"/>
    <n v="0"/>
    <n v="0"/>
    <n v="0"/>
    <m/>
    <m/>
    <m/>
    <m/>
    <m/>
    <m/>
    <m/>
    <m/>
    <m/>
    <m/>
    <m/>
  </r>
  <r>
    <s v="Vicepresidencia de Desarrollo"/>
    <s v="Gerencia de Challcobamba"/>
    <x v="15"/>
    <x v="0"/>
    <n v="1660.5"/>
    <n v="1660.5"/>
    <n v="10"/>
    <n v="10"/>
    <m/>
    <m/>
    <m/>
    <m/>
    <m/>
    <m/>
    <m/>
    <m/>
    <m/>
    <m/>
    <m/>
  </r>
  <r>
    <s v="Vicepresidencia de Desarrollo"/>
    <s v="Gerencia de Challcobamba"/>
    <x v="15"/>
    <x v="1"/>
    <n v="4956"/>
    <n v="4956"/>
    <n v="21"/>
    <n v="21"/>
    <m/>
    <m/>
    <m/>
    <m/>
    <m/>
    <m/>
    <m/>
    <m/>
    <m/>
    <m/>
    <m/>
  </r>
  <r>
    <s v="Vicepresidencia de Asuntos Corporativos"/>
    <s v="Gerencia de Comunicaciones"/>
    <x v="15"/>
    <x v="0"/>
    <n v="2242.5"/>
    <n v="2242.5"/>
    <n v="14"/>
    <n v="14"/>
    <m/>
    <m/>
    <m/>
    <m/>
    <m/>
    <m/>
    <m/>
    <m/>
    <m/>
    <m/>
    <m/>
  </r>
  <r>
    <s v="Vicepresidencia de Asuntos Corporativos"/>
    <s v="Gerencia de Comunicaciones"/>
    <x v="15"/>
    <x v="1"/>
    <n v="0"/>
    <n v="0"/>
    <n v="0"/>
    <n v="0"/>
    <m/>
    <m/>
    <m/>
    <m/>
    <m/>
    <m/>
    <m/>
    <m/>
    <m/>
    <m/>
    <m/>
  </r>
  <r>
    <s v="Vicepresidencia de Abastecimiento"/>
    <s v="Gerencia de Contrataciones"/>
    <x v="15"/>
    <x v="0"/>
    <n v="2340"/>
    <n v="2340"/>
    <n v="14"/>
    <n v="14"/>
    <m/>
    <m/>
    <m/>
    <m/>
    <m/>
    <m/>
    <m/>
    <m/>
    <m/>
    <m/>
    <m/>
  </r>
  <r>
    <s v="Vicepresidencia de Abastecimiento"/>
    <s v="Gerencia de Contrataciones"/>
    <x v="15"/>
    <x v="1"/>
    <n v="0"/>
    <n v="0"/>
    <n v="0"/>
    <n v="0"/>
    <m/>
    <m/>
    <m/>
    <m/>
    <m/>
    <m/>
    <m/>
    <m/>
    <m/>
    <m/>
    <m/>
  </r>
  <r>
    <s v="Vicepresidencia de Desarrollo"/>
    <s v="Gerencia de Desarrollo de Recursos"/>
    <x v="15"/>
    <x v="0"/>
    <n v="4367.25"/>
    <n v="4367.25"/>
    <n v="32"/>
    <n v="32"/>
    <m/>
    <m/>
    <m/>
    <m/>
    <m/>
    <n v="1"/>
    <m/>
    <m/>
    <m/>
    <m/>
    <m/>
  </r>
  <r>
    <s v="Vicepresidencia de Desarrollo"/>
    <s v="Gerencia de Desarrollo de Recursos"/>
    <x v="15"/>
    <x v="1"/>
    <n v="28464"/>
    <n v="28464"/>
    <n v="203"/>
    <n v="203"/>
    <m/>
    <m/>
    <m/>
    <m/>
    <m/>
    <m/>
    <m/>
    <m/>
    <m/>
    <m/>
    <m/>
  </r>
  <r>
    <s v="Vicepresidencia de Relaciones Comunitarias"/>
    <s v="Gerencia de Desarrollo Social"/>
    <x v="15"/>
    <x v="0"/>
    <n v="0"/>
    <n v="0"/>
    <n v="0"/>
    <n v="0"/>
    <m/>
    <m/>
    <m/>
    <m/>
    <m/>
    <m/>
    <m/>
    <m/>
    <m/>
    <m/>
    <m/>
  </r>
  <r>
    <s v="Vicepresidencia de Relaciones Comunitarias"/>
    <s v="Gerencia de Desarrollo Social"/>
    <x v="15"/>
    <x v="1"/>
    <n v="0"/>
    <n v="0"/>
    <n v="0"/>
    <n v="0"/>
    <m/>
    <m/>
    <m/>
    <m/>
    <m/>
    <m/>
    <m/>
    <m/>
    <m/>
    <m/>
    <m/>
  </r>
  <r>
    <s v="Vicepresidencia de Recursos Humanos"/>
    <s v="Gerencia de Desarrollo y Capacitación"/>
    <x v="15"/>
    <x v="0"/>
    <n v="1635"/>
    <n v="1635"/>
    <n v="14"/>
    <n v="14"/>
    <m/>
    <m/>
    <m/>
    <m/>
    <m/>
    <m/>
    <m/>
    <m/>
    <m/>
    <m/>
    <m/>
  </r>
  <r>
    <s v="Vicepresidencia de Recursos Humanos"/>
    <s v="Gerencia de Desarrollo y Capacitación"/>
    <x v="15"/>
    <x v="1"/>
    <n v="0"/>
    <n v="0"/>
    <n v="0"/>
    <n v="0"/>
    <m/>
    <m/>
    <m/>
    <m/>
    <m/>
    <m/>
    <m/>
    <m/>
    <m/>
    <m/>
    <m/>
  </r>
  <r>
    <s v="Vicepresidencia de Proyectos"/>
    <s v="Gerencia de Estudios"/>
    <x v="15"/>
    <x v="0"/>
    <n v="1815"/>
    <n v="1815"/>
    <n v="10"/>
    <n v="10"/>
    <m/>
    <m/>
    <m/>
    <m/>
    <m/>
    <m/>
    <m/>
    <m/>
    <m/>
    <m/>
    <m/>
  </r>
  <r>
    <s v="Vicepresidencia de Proyectos"/>
    <s v="Gerencia de Estudios"/>
    <x v="15"/>
    <x v="1"/>
    <n v="2160"/>
    <n v="2160"/>
    <n v="9"/>
    <n v="9"/>
    <m/>
    <m/>
    <m/>
    <m/>
    <m/>
    <m/>
    <m/>
    <m/>
    <m/>
    <m/>
    <m/>
  </r>
  <r>
    <s v="Vicepresidencia de Excelencia Operacional"/>
    <s v="Gerencia de Excelencia Operacional 1"/>
    <x v="15"/>
    <x v="0"/>
    <n v="750"/>
    <n v="750"/>
    <n v="5"/>
    <n v="5"/>
    <m/>
    <m/>
    <m/>
    <m/>
    <m/>
    <m/>
    <m/>
    <m/>
    <m/>
    <m/>
    <m/>
  </r>
  <r>
    <s v="Vicepresidencia de Excelencia Operacional"/>
    <s v="Gerencia de Excelencia Operacional 1"/>
    <x v="15"/>
    <x v="1"/>
    <n v="0"/>
    <n v="0"/>
    <n v="0"/>
    <n v="0"/>
    <m/>
    <m/>
    <m/>
    <m/>
    <m/>
    <m/>
    <m/>
    <m/>
    <m/>
    <m/>
    <m/>
  </r>
  <r>
    <s v="Vicepresidencia de Excelencia Operacional"/>
    <s v="Gerencia de Excelencia Operacional 2"/>
    <x v="15"/>
    <x v="0"/>
    <n v="1365.25"/>
    <n v="1365.25"/>
    <n v="11"/>
    <n v="11"/>
    <m/>
    <m/>
    <m/>
    <m/>
    <m/>
    <m/>
    <m/>
    <m/>
    <m/>
    <m/>
    <m/>
  </r>
  <r>
    <s v="Vicepresidencia de Excelencia Operacional"/>
    <s v="Gerencia de Excelencia Operacional 2"/>
    <x v="15"/>
    <x v="1"/>
    <n v="0"/>
    <n v="0"/>
    <n v="0"/>
    <n v="0"/>
    <m/>
    <m/>
    <m/>
    <m/>
    <m/>
    <m/>
    <m/>
    <m/>
    <m/>
    <m/>
    <m/>
  </r>
  <r>
    <s v="Vicepresidencia de Excelencia Operacional"/>
    <s v="Gerencia de Excelencia Operacional 3"/>
    <x v="15"/>
    <x v="0"/>
    <n v="279"/>
    <n v="279"/>
    <n v="2"/>
    <n v="2"/>
    <m/>
    <m/>
    <m/>
    <m/>
    <m/>
    <m/>
    <m/>
    <m/>
    <m/>
    <m/>
    <m/>
  </r>
  <r>
    <s v="Vicepresidencia de Excelencia Operacional"/>
    <s v="Gerencia de Excelencia Operacional 3"/>
    <x v="15"/>
    <x v="1"/>
    <n v="0"/>
    <n v="0"/>
    <n v="0"/>
    <n v="0"/>
    <m/>
    <m/>
    <m/>
    <m/>
    <m/>
    <m/>
    <m/>
    <m/>
    <m/>
    <m/>
    <m/>
  </r>
  <r>
    <s v="Vicepresidencia Comercial"/>
    <s v="Gerencia de Finanzas"/>
    <x v="15"/>
    <x v="0"/>
    <n v="1143"/>
    <n v="1143"/>
    <n v="8"/>
    <n v="8"/>
    <m/>
    <m/>
    <m/>
    <m/>
    <m/>
    <m/>
    <m/>
    <m/>
    <m/>
    <m/>
    <m/>
  </r>
  <r>
    <s v="Vicepresidencia Comercial"/>
    <s v="Gerencia de Finanzas"/>
    <x v="15"/>
    <x v="1"/>
    <n v="0"/>
    <n v="0"/>
    <n v="0"/>
    <n v="0"/>
    <m/>
    <m/>
    <m/>
    <m/>
    <m/>
    <m/>
    <m/>
    <m/>
    <m/>
    <m/>
    <m/>
  </r>
  <r>
    <s v="Vicepresidencia Comercial"/>
    <s v="Gerencia de Impuestos"/>
    <x v="15"/>
    <x v="0"/>
    <n v="648"/>
    <n v="648"/>
    <n v="5"/>
    <n v="5"/>
    <m/>
    <m/>
    <m/>
    <m/>
    <m/>
    <m/>
    <m/>
    <m/>
    <m/>
    <m/>
    <m/>
  </r>
  <r>
    <s v="Vicepresidencia Comercial"/>
    <s v="Gerencia de Impuestos"/>
    <x v="15"/>
    <x v="1"/>
    <n v="0"/>
    <n v="0"/>
    <n v="0"/>
    <n v="0"/>
    <m/>
    <m/>
    <m/>
    <m/>
    <m/>
    <m/>
    <m/>
    <m/>
    <m/>
    <m/>
    <m/>
  </r>
  <r>
    <s v="Vicepresidencia de Desarrollo"/>
    <s v="Gerencia de Ingenieria"/>
    <x v="15"/>
    <x v="0"/>
    <n v="220.5"/>
    <n v="220.5"/>
    <n v="1"/>
    <n v="1"/>
    <m/>
    <m/>
    <m/>
    <m/>
    <m/>
    <m/>
    <m/>
    <m/>
    <m/>
    <m/>
    <m/>
  </r>
  <r>
    <s v="Vicepresidencia de Desarrollo"/>
    <s v="Gerencia de Ingenieria"/>
    <x v="15"/>
    <x v="1"/>
    <n v="49350"/>
    <n v="10817"/>
    <n v="370"/>
    <n v="96"/>
    <m/>
    <m/>
    <m/>
    <m/>
    <m/>
    <m/>
    <m/>
    <m/>
    <m/>
    <m/>
    <m/>
  </r>
  <r>
    <s v="Gerencia de Logística y Servicios de Sitio"/>
    <s v="Gerencia de Logística y Servicios de Sitio"/>
    <x v="15"/>
    <x v="0"/>
    <n v="9645.5"/>
    <n v="9645.5"/>
    <n v="70"/>
    <n v="70"/>
    <m/>
    <m/>
    <m/>
    <m/>
    <m/>
    <m/>
    <m/>
    <m/>
    <m/>
    <m/>
    <m/>
  </r>
  <r>
    <s v="Gerencia de Logística y Servicios de Sitio"/>
    <s v="Gerencia de Logística y Servicios de Sitio"/>
    <x v="15"/>
    <x v="1"/>
    <n v="397930"/>
    <n v="165482.54999999999"/>
    <n v="2364"/>
    <n v="2168"/>
    <m/>
    <m/>
    <m/>
    <m/>
    <m/>
    <m/>
    <m/>
    <m/>
    <m/>
    <m/>
    <m/>
  </r>
  <r>
    <s v="Vicepresidencia de Operaciones"/>
    <s v="Gerencia de Mantenimiento"/>
    <x v="15"/>
    <x v="0"/>
    <n v="17750.5"/>
    <n v="17750.5"/>
    <n v="127"/>
    <n v="127"/>
    <m/>
    <m/>
    <m/>
    <m/>
    <m/>
    <m/>
    <m/>
    <m/>
    <m/>
    <m/>
    <m/>
  </r>
  <r>
    <s v="Vicepresidencia de Operaciones"/>
    <s v="Gerencia de Mantenimiento"/>
    <x v="15"/>
    <x v="1"/>
    <n v="138898"/>
    <n v="138898"/>
    <n v="1043"/>
    <n v="1043"/>
    <m/>
    <n v="1"/>
    <m/>
    <m/>
    <m/>
    <n v="1"/>
    <m/>
    <m/>
    <n v="1"/>
    <n v="66"/>
    <m/>
  </r>
  <r>
    <s v="Vicepresidencia de Operaciones"/>
    <s v="Gerencia de Mantenimiento"/>
    <x v="15"/>
    <x v="0"/>
    <n v="30742.5"/>
    <n v="30742.5"/>
    <n v="184"/>
    <n v="184"/>
    <m/>
    <m/>
    <m/>
    <m/>
    <m/>
    <m/>
    <m/>
    <m/>
    <m/>
    <m/>
    <m/>
  </r>
  <r>
    <s v="Vicepresidencia de Operaciones"/>
    <s v="Gerencia de Mantenimiento"/>
    <x v="15"/>
    <x v="1"/>
    <n v="57827"/>
    <n v="57827"/>
    <n v="648"/>
    <n v="648"/>
    <m/>
    <m/>
    <m/>
    <m/>
    <m/>
    <m/>
    <m/>
    <m/>
    <m/>
    <m/>
    <m/>
  </r>
  <r>
    <s v="Vicepresidencia de SHE"/>
    <s v="Gerencia de Medio Ambiente"/>
    <x v="15"/>
    <x v="0"/>
    <n v="2635.5"/>
    <n v="2635.5"/>
    <n v="15"/>
    <n v="15"/>
    <m/>
    <m/>
    <m/>
    <m/>
    <m/>
    <m/>
    <m/>
    <m/>
    <m/>
    <m/>
    <m/>
  </r>
  <r>
    <s v="Vicepresidencia de SHE"/>
    <s v="Gerencia de Medio Ambiente"/>
    <x v="15"/>
    <x v="1"/>
    <n v="11600"/>
    <n v="11600"/>
    <n v="105"/>
    <n v="105"/>
    <m/>
    <m/>
    <m/>
    <m/>
    <m/>
    <m/>
    <m/>
    <m/>
    <m/>
    <m/>
    <m/>
  </r>
  <r>
    <s v="Vicepresidencia de Operaciones"/>
    <s v="Gerencia de Operaciones Mina"/>
    <x v="15"/>
    <x v="0"/>
    <n v="89212"/>
    <n v="89212"/>
    <n v="743"/>
    <n v="743"/>
    <m/>
    <m/>
    <m/>
    <m/>
    <m/>
    <n v="1"/>
    <m/>
    <m/>
    <m/>
    <m/>
    <m/>
  </r>
  <r>
    <s v="Vicepresidencia de Operaciones"/>
    <s v="Gerencia de Operaciones Mina"/>
    <x v="15"/>
    <x v="1"/>
    <n v="64309"/>
    <n v="64309"/>
    <n v="363"/>
    <n v="363"/>
    <m/>
    <m/>
    <m/>
    <m/>
    <m/>
    <n v="1"/>
    <m/>
    <m/>
    <m/>
    <m/>
    <m/>
  </r>
  <r>
    <s v="Vicepresidencia de Desarrollo"/>
    <s v="Gerencia de Permisos Ambientales"/>
    <x v="15"/>
    <x v="0"/>
    <n v="1131"/>
    <n v="1131"/>
    <n v="7"/>
    <n v="7"/>
    <m/>
    <m/>
    <m/>
    <m/>
    <m/>
    <m/>
    <m/>
    <m/>
    <m/>
    <m/>
    <m/>
  </r>
  <r>
    <s v="Vicepresidencia de Desarrollo"/>
    <s v="Gerencia de Permisos Ambientales"/>
    <x v="15"/>
    <x v="1"/>
    <n v="0"/>
    <n v="0"/>
    <n v="0"/>
    <n v="0"/>
    <m/>
    <m/>
    <m/>
    <m/>
    <m/>
    <m/>
    <m/>
    <m/>
    <m/>
    <m/>
    <m/>
  </r>
  <r>
    <s v="Vicepresidencia de Abastecimiento"/>
    <s v="Gerencia de Planeamiento, Inventario. y Almacenes"/>
    <x v="15"/>
    <x v="0"/>
    <n v="3929.25"/>
    <n v="3929.25"/>
    <n v="26"/>
    <n v="26"/>
    <m/>
    <m/>
    <m/>
    <m/>
    <m/>
    <m/>
    <m/>
    <m/>
    <m/>
    <m/>
    <m/>
  </r>
  <r>
    <s v="Vicepresidencia de Abastecimiento"/>
    <s v="Gerencia de Planeamiento, Inventario. y Almacenes"/>
    <x v="15"/>
    <x v="1"/>
    <n v="0"/>
    <n v="0"/>
    <n v="0"/>
    <n v="0"/>
    <m/>
    <m/>
    <m/>
    <m/>
    <m/>
    <m/>
    <m/>
    <m/>
    <m/>
    <m/>
    <m/>
  </r>
  <r>
    <s v="Vicepresidencia de Operaciones"/>
    <s v="Gerencia de Planta Concentradora"/>
    <x v="15"/>
    <x v="0"/>
    <n v="34712.25"/>
    <n v="34712.25"/>
    <n v="235"/>
    <n v="235"/>
    <m/>
    <m/>
    <m/>
    <m/>
    <m/>
    <m/>
    <m/>
    <m/>
    <m/>
    <m/>
    <m/>
  </r>
  <r>
    <s v="Vicepresidencia de Operaciones"/>
    <s v="Gerencia de Planta Concentradora"/>
    <x v="15"/>
    <x v="1"/>
    <n v="12001"/>
    <n v="12001"/>
    <n v="117"/>
    <n v="117"/>
    <m/>
    <m/>
    <m/>
    <m/>
    <m/>
    <m/>
    <m/>
    <m/>
    <m/>
    <m/>
    <m/>
  </r>
  <r>
    <s v="Vicepresidencia de Abastecimiento"/>
    <s v="Gerencia de Procura - Proyectos"/>
    <x v="15"/>
    <x v="0"/>
    <n v="406.5"/>
    <n v="406.5"/>
    <n v="2"/>
    <n v="2"/>
    <m/>
    <m/>
    <m/>
    <m/>
    <m/>
    <m/>
    <m/>
    <m/>
    <m/>
    <m/>
    <m/>
  </r>
  <r>
    <s v="Vicepresidencia de Abastecimiento"/>
    <s v="Gerencia de Procura - Proyectos"/>
    <x v="15"/>
    <x v="1"/>
    <n v="0"/>
    <n v="0"/>
    <n v="0"/>
    <n v="0"/>
    <m/>
    <m/>
    <m/>
    <m/>
    <m/>
    <m/>
    <m/>
    <m/>
    <m/>
    <m/>
    <m/>
  </r>
  <r>
    <s v="Gerencia de Protección Interna"/>
    <s v="Gerencia de Protección Interna"/>
    <x v="15"/>
    <x v="0"/>
    <n v="1281"/>
    <n v="1281"/>
    <n v="8"/>
    <n v="8"/>
    <m/>
    <m/>
    <m/>
    <m/>
    <m/>
    <m/>
    <m/>
    <m/>
    <m/>
    <m/>
    <m/>
  </r>
  <r>
    <s v="Gerencia de Protección Interna"/>
    <s v="Gerencia de Protección Interna"/>
    <x v="15"/>
    <x v="1"/>
    <n v="25428"/>
    <n v="25428"/>
    <n v="135"/>
    <n v="135"/>
    <m/>
    <m/>
    <m/>
    <m/>
    <m/>
    <m/>
    <m/>
    <m/>
    <m/>
    <m/>
    <m/>
  </r>
  <r>
    <s v="Vicepresidencia de Recursos Humanos"/>
    <s v="Gerencia de Recursos Humanos"/>
    <x v="15"/>
    <x v="0"/>
    <n v="2160"/>
    <n v="2160"/>
    <n v="14"/>
    <n v="14"/>
    <m/>
    <m/>
    <m/>
    <m/>
    <m/>
    <m/>
    <m/>
    <m/>
    <m/>
    <m/>
    <m/>
  </r>
  <r>
    <s v="Vicepresidencia de Recursos Humanos"/>
    <s v="Gerencia de Recursos Humanos"/>
    <x v="15"/>
    <x v="1"/>
    <n v="1188"/>
    <n v="1188"/>
    <n v="7"/>
    <n v="7"/>
    <m/>
    <m/>
    <m/>
    <m/>
    <m/>
    <m/>
    <m/>
    <m/>
    <m/>
    <m/>
    <m/>
  </r>
  <r>
    <s v="Vicepresidencia de Relaciones Comunitarias"/>
    <s v="Gerencia de Relaciones Comunitarias"/>
    <x v="15"/>
    <x v="0"/>
    <n v="14240"/>
    <n v="14240"/>
    <n v="95"/>
    <n v="95"/>
    <m/>
    <m/>
    <m/>
    <m/>
    <m/>
    <m/>
    <m/>
    <m/>
    <m/>
    <m/>
    <m/>
  </r>
  <r>
    <s v="Vicepresidencia de Relaciones Comunitarias"/>
    <s v="Gerencia de Relaciones Comunitarias"/>
    <x v="15"/>
    <x v="1"/>
    <n v="0"/>
    <n v="0"/>
    <n v="0"/>
    <n v="0"/>
    <m/>
    <m/>
    <m/>
    <m/>
    <m/>
    <m/>
    <m/>
    <m/>
    <m/>
    <m/>
    <m/>
  </r>
  <r>
    <s v="Vicepresidencia de SHE"/>
    <s v="Gerencia de Seguridad y Salud"/>
    <x v="15"/>
    <x v="0"/>
    <n v="5082"/>
    <n v="5082"/>
    <n v="33"/>
    <n v="33"/>
    <m/>
    <m/>
    <m/>
    <m/>
    <m/>
    <m/>
    <m/>
    <m/>
    <m/>
    <m/>
    <m/>
  </r>
  <r>
    <s v="Vicepresidencia de SHE"/>
    <s v="Gerencia de Seguridad y Salud"/>
    <x v="15"/>
    <x v="1"/>
    <n v="7992"/>
    <n v="7992"/>
    <n v="57"/>
    <n v="57"/>
    <m/>
    <m/>
    <m/>
    <m/>
    <m/>
    <m/>
    <m/>
    <m/>
    <m/>
    <m/>
    <m/>
  </r>
  <r>
    <s v="Vicepresidencia de Desarrollo"/>
    <s v="Gerencia de Servicios a Proyectos"/>
    <x v="15"/>
    <x v="0"/>
    <n v="4485"/>
    <n v="4485"/>
    <n v="27"/>
    <n v="27"/>
    <m/>
    <m/>
    <m/>
    <m/>
    <m/>
    <m/>
    <m/>
    <m/>
    <m/>
    <m/>
    <m/>
  </r>
  <r>
    <s v="Vicepresidencia de Desarrollo"/>
    <s v="Gerencia de Servicios a Proyectos"/>
    <x v="15"/>
    <x v="1"/>
    <n v="0"/>
    <n v="0"/>
    <n v="0"/>
    <n v="0"/>
    <m/>
    <m/>
    <m/>
    <m/>
    <m/>
    <m/>
    <m/>
    <m/>
    <m/>
    <m/>
    <m/>
  </r>
  <r>
    <s v="Vicepresidencia de Operaciones"/>
    <s v="Gerencia de Servicios Técnicos"/>
    <x v="15"/>
    <x v="0"/>
    <n v="12210.717391304348"/>
    <n v="12210.717391304348"/>
    <n v="88"/>
    <n v="88"/>
    <m/>
    <m/>
    <m/>
    <m/>
    <m/>
    <m/>
    <m/>
    <m/>
    <m/>
    <m/>
    <m/>
  </r>
  <r>
    <s v="Vicepresidencia de Operaciones"/>
    <s v="Gerencia de Servicios Técnicos"/>
    <x v="15"/>
    <x v="1"/>
    <n v="27786"/>
    <n v="27786"/>
    <n v="180"/>
    <n v="180"/>
    <m/>
    <m/>
    <m/>
    <m/>
    <m/>
    <m/>
    <m/>
    <m/>
    <m/>
    <m/>
    <m/>
  </r>
  <r>
    <s v="Gerencia General Operaciones Las Bambas"/>
    <s v="Gerencia General Operaciones LB"/>
    <x v="15"/>
    <x v="0"/>
    <n v="690"/>
    <n v="690"/>
    <n v="3"/>
    <n v="3"/>
    <m/>
    <m/>
    <m/>
    <m/>
    <m/>
    <m/>
    <m/>
    <m/>
    <m/>
    <m/>
    <m/>
  </r>
  <r>
    <s v="Gerencia General Operaciones Las Bambas"/>
    <s v="Gerencia General Operaciones LB"/>
    <x v="15"/>
    <x v="1"/>
    <n v="0"/>
    <n v="0"/>
    <n v="0"/>
    <n v="0"/>
    <m/>
    <m/>
    <m/>
    <m/>
    <m/>
    <m/>
    <m/>
    <m/>
    <m/>
    <m/>
    <m/>
  </r>
  <r>
    <s v="Vicepresidencia de Desarrollo"/>
    <s v="Gerencia Regional de Servicios Técnicos"/>
    <x v="15"/>
    <x v="0"/>
    <n v="2907"/>
    <n v="2907"/>
    <n v="15"/>
    <n v="15"/>
    <m/>
    <m/>
    <m/>
    <m/>
    <m/>
    <m/>
    <m/>
    <m/>
    <m/>
    <m/>
    <m/>
  </r>
  <r>
    <s v="Vicepresidencia de Desarrollo"/>
    <s v="Gerencia Regional de Servicios Técnicos"/>
    <x v="15"/>
    <x v="1"/>
    <n v="0"/>
    <n v="0"/>
    <n v="0"/>
    <n v="0"/>
    <m/>
    <m/>
    <m/>
    <m/>
    <m/>
    <m/>
    <m/>
    <m/>
    <m/>
    <m/>
    <m/>
  </r>
  <r>
    <s v="Global Business Services &amp; Technology"/>
    <s v="Global Business Services"/>
    <x v="15"/>
    <x v="0"/>
    <n v="4030.5"/>
    <n v="4030.5"/>
    <n v="24"/>
    <n v="24"/>
    <m/>
    <m/>
    <m/>
    <m/>
    <m/>
    <m/>
    <m/>
    <m/>
    <m/>
    <m/>
    <m/>
  </r>
  <r>
    <s v="Global Business Services &amp; Technology"/>
    <s v="Global Business Services"/>
    <x v="15"/>
    <x v="1"/>
    <n v="5076"/>
    <n v="5076"/>
    <n v="57"/>
    <n v="57"/>
    <m/>
    <m/>
    <m/>
    <m/>
    <m/>
    <m/>
    <m/>
    <m/>
    <m/>
    <m/>
    <m/>
  </r>
  <r>
    <s v="Group Explorations Management"/>
    <s v="Group Explorations Management"/>
    <x v="15"/>
    <x v="0"/>
    <n v="577.5"/>
    <n v="577.5"/>
    <n v="3"/>
    <n v="3"/>
    <m/>
    <m/>
    <m/>
    <m/>
    <m/>
    <m/>
    <m/>
    <m/>
    <m/>
    <m/>
    <m/>
  </r>
  <r>
    <s v="Group Explorations Management"/>
    <s v="Group Explorations Management"/>
    <x v="15"/>
    <x v="1"/>
    <n v="0"/>
    <n v="0"/>
    <n v="0"/>
    <n v="0"/>
    <m/>
    <m/>
    <m/>
    <m/>
    <m/>
    <m/>
    <m/>
    <m/>
    <m/>
    <m/>
    <m/>
  </r>
  <r>
    <s v="Presidencia las Bambas"/>
    <s v="Presidencia las Bambas"/>
    <x v="15"/>
    <x v="0"/>
    <n v="613.5"/>
    <n v="613.5"/>
    <n v="3"/>
    <n v="3"/>
    <m/>
    <m/>
    <m/>
    <m/>
    <m/>
    <m/>
    <m/>
    <m/>
    <m/>
    <m/>
    <m/>
  </r>
  <r>
    <s v="Presidencia las Bambas"/>
    <s v="Presidencia las Bambas"/>
    <x v="15"/>
    <x v="1"/>
    <n v="0"/>
    <n v="0"/>
    <n v="0"/>
    <n v="0"/>
    <m/>
    <m/>
    <m/>
    <m/>
    <m/>
    <m/>
    <m/>
    <m/>
    <m/>
    <m/>
    <m/>
  </r>
  <r>
    <s v="Global Business Services &amp; Technology"/>
    <s v="Technology"/>
    <x v="15"/>
    <x v="0"/>
    <n v="3780"/>
    <n v="3780"/>
    <n v="22"/>
    <n v="22"/>
    <m/>
    <m/>
    <m/>
    <m/>
    <m/>
    <m/>
    <m/>
    <m/>
    <m/>
    <m/>
    <m/>
  </r>
  <r>
    <s v="Global Business Services &amp; Technology"/>
    <s v="Technology"/>
    <x v="15"/>
    <x v="1"/>
    <n v="0"/>
    <n v="0"/>
    <n v="0"/>
    <n v="0"/>
    <m/>
    <m/>
    <m/>
    <m/>
    <m/>
    <m/>
    <m/>
    <m/>
    <m/>
    <m/>
    <m/>
  </r>
  <r>
    <s v="Vicepresidencia Comercial"/>
    <s v="Vicepresidencia Comercial"/>
    <x v="15"/>
    <x v="0"/>
    <n v="1518"/>
    <n v="1518"/>
    <n v="9"/>
    <n v="9"/>
    <m/>
    <m/>
    <m/>
    <m/>
    <m/>
    <m/>
    <m/>
    <m/>
    <m/>
    <m/>
    <m/>
  </r>
  <r>
    <s v="Vicepresidencia Comercial"/>
    <s v="Vicepresidencia Comercial"/>
    <x v="15"/>
    <x v="1"/>
    <n v="0"/>
    <n v="0"/>
    <n v="0"/>
    <n v="0"/>
    <m/>
    <m/>
    <m/>
    <m/>
    <m/>
    <m/>
    <m/>
    <m/>
    <m/>
    <m/>
    <m/>
  </r>
  <r>
    <s v="Vicepresidencia de Abastecimiento"/>
    <s v="Vicepresidencia de Abastecimiento"/>
    <x v="15"/>
    <x v="0"/>
    <n v="504"/>
    <n v="504"/>
    <n v="3"/>
    <n v="3"/>
    <m/>
    <m/>
    <m/>
    <m/>
    <m/>
    <m/>
    <m/>
    <m/>
    <m/>
    <m/>
    <m/>
  </r>
  <r>
    <s v="Vicepresidencia de Abastecimiento"/>
    <s v="Vicepresidencia de Abastecimiento"/>
    <x v="15"/>
    <x v="1"/>
    <n v="0"/>
    <n v="0"/>
    <n v="0"/>
    <n v="0"/>
    <m/>
    <m/>
    <m/>
    <m/>
    <m/>
    <m/>
    <m/>
    <m/>
    <m/>
    <m/>
    <m/>
  </r>
  <r>
    <s v="Vicepresidencia de Asuntos Corporativos"/>
    <s v="Vicepresidencia de Asuntos Corporativos"/>
    <x v="15"/>
    <x v="0"/>
    <n v="693"/>
    <n v="693"/>
    <n v="3"/>
    <n v="3"/>
    <m/>
    <m/>
    <m/>
    <m/>
    <m/>
    <m/>
    <m/>
    <m/>
    <m/>
    <m/>
    <m/>
  </r>
  <r>
    <s v="Vicepresidencia de Asuntos Corporativos"/>
    <s v="Vicepresidencia de Asuntos Corporativos"/>
    <x v="15"/>
    <x v="1"/>
    <n v="0"/>
    <n v="0"/>
    <n v="0"/>
    <n v="0"/>
    <m/>
    <m/>
    <m/>
    <m/>
    <m/>
    <m/>
    <m/>
    <m/>
    <m/>
    <m/>
    <m/>
  </r>
  <r>
    <s v="Vicepresidencia de Asuntos Legales"/>
    <s v="Vicepresidencia de Asuntos Legales"/>
    <x v="15"/>
    <x v="0"/>
    <n v="675"/>
    <n v="675"/>
    <n v="5"/>
    <n v="5"/>
    <m/>
    <m/>
    <m/>
    <m/>
    <m/>
    <m/>
    <m/>
    <m/>
    <m/>
    <m/>
    <m/>
  </r>
  <r>
    <s v="Vicepresidencia de Asuntos Legales"/>
    <s v="Vicepresidencia de Asuntos Legales"/>
    <x v="15"/>
    <x v="1"/>
    <n v="0"/>
    <n v="0"/>
    <n v="0"/>
    <n v="0"/>
    <m/>
    <m/>
    <m/>
    <m/>
    <m/>
    <m/>
    <m/>
    <m/>
    <m/>
    <m/>
    <m/>
  </r>
  <r>
    <s v="Vicepresidencia de Desarrollo"/>
    <s v="Vicepresidencia de Desarrollo"/>
    <x v="15"/>
    <x v="0"/>
    <n v="549"/>
    <n v="549"/>
    <n v="3"/>
    <n v="3"/>
    <m/>
    <m/>
    <m/>
    <m/>
    <m/>
    <m/>
    <m/>
    <m/>
    <m/>
    <m/>
    <m/>
  </r>
  <r>
    <s v="Vicepresidencia de Desarrollo"/>
    <s v="Vicepresidencia de Desarrollo"/>
    <x v="15"/>
    <x v="1"/>
    <n v="0"/>
    <n v="0"/>
    <n v="0"/>
    <n v="0"/>
    <m/>
    <m/>
    <m/>
    <m/>
    <m/>
    <m/>
    <m/>
    <m/>
    <m/>
    <m/>
    <m/>
  </r>
  <r>
    <s v="Vicepresidencia de Excelencia Operacional"/>
    <s v="Vicepresidencia de Excelencia Operacional"/>
    <x v="15"/>
    <x v="0"/>
    <n v="217.5"/>
    <n v="217.5"/>
    <n v="1"/>
    <n v="1"/>
    <m/>
    <m/>
    <m/>
    <m/>
    <m/>
    <m/>
    <m/>
    <m/>
    <m/>
    <m/>
    <m/>
  </r>
  <r>
    <s v="Vicepresidencia de Excelencia Operacional"/>
    <s v="Vicepresidencia de Excelencia Operacional"/>
    <x v="15"/>
    <x v="1"/>
    <n v="0"/>
    <n v="0"/>
    <n v="0"/>
    <n v="0"/>
    <m/>
    <m/>
    <m/>
    <m/>
    <m/>
    <m/>
    <m/>
    <m/>
    <m/>
    <m/>
    <m/>
  </r>
  <r>
    <s v="Vicepresidencia de Operaciones"/>
    <s v="Vicepresidencia de Operaciones"/>
    <x v="15"/>
    <x v="0"/>
    <n v="346.5"/>
    <n v="346.5"/>
    <n v="2"/>
    <n v="2"/>
    <m/>
    <m/>
    <m/>
    <m/>
    <m/>
    <m/>
    <m/>
    <m/>
    <m/>
    <m/>
    <m/>
  </r>
  <r>
    <s v="Vicepresidencia de Operaciones"/>
    <s v="Vicepresidencia de Operaciones"/>
    <x v="15"/>
    <x v="1"/>
    <n v="0"/>
    <n v="0"/>
    <n v="0"/>
    <n v="0"/>
    <m/>
    <m/>
    <m/>
    <m/>
    <m/>
    <m/>
    <m/>
    <m/>
    <m/>
    <m/>
    <m/>
  </r>
  <r>
    <s v="Vicepresidencia de Proyectos"/>
    <s v="Vicepresidencia de Proyectos"/>
    <x v="15"/>
    <x v="0"/>
    <n v="5626.5"/>
    <n v="5626.5"/>
    <n v="37"/>
    <n v="37"/>
    <m/>
    <m/>
    <m/>
    <m/>
    <m/>
    <m/>
    <m/>
    <m/>
    <m/>
    <m/>
    <m/>
  </r>
  <r>
    <s v="Vicepresidencia de Proyectos"/>
    <s v="Vicepresidencia de Proyectos"/>
    <x v="15"/>
    <x v="1"/>
    <n v="153540"/>
    <n v="153540"/>
    <n v="1808"/>
    <n v="1808"/>
    <m/>
    <m/>
    <m/>
    <m/>
    <m/>
    <m/>
    <m/>
    <m/>
    <m/>
    <m/>
    <m/>
  </r>
  <r>
    <s v="Vicepresidencia de Recursos Humanos"/>
    <s v="Vicepresidencia de Recursos Humanos"/>
    <x v="15"/>
    <x v="0"/>
    <n v="522"/>
    <n v="522"/>
    <n v="3"/>
    <n v="3"/>
    <m/>
    <m/>
    <m/>
    <m/>
    <m/>
    <m/>
    <m/>
    <m/>
    <m/>
    <m/>
    <m/>
  </r>
  <r>
    <s v="Vicepresidencia de Recursos Humanos"/>
    <s v="Vicepresidencia de Recursos Humanos"/>
    <x v="15"/>
    <x v="1"/>
    <n v="0"/>
    <n v="0"/>
    <n v="0"/>
    <n v="0"/>
    <m/>
    <m/>
    <m/>
    <m/>
    <m/>
    <m/>
    <m/>
    <m/>
    <m/>
    <m/>
    <m/>
  </r>
  <r>
    <s v="Vicepresidencia de Relaciones Comunitarias"/>
    <s v="Vicepresidencia de Relaciones Comunitarias"/>
    <x v="15"/>
    <x v="0"/>
    <n v="2191.5"/>
    <n v="2191.5"/>
    <n v="14"/>
    <n v="14"/>
    <m/>
    <m/>
    <m/>
    <m/>
    <m/>
    <m/>
    <m/>
    <m/>
    <m/>
    <m/>
    <m/>
  </r>
  <r>
    <s v="Vicepresidencia de Relaciones Comunitarias"/>
    <s v="Vicepresidencia de Relaciones Comunitarias"/>
    <x v="15"/>
    <x v="1"/>
    <n v="0"/>
    <n v="0"/>
    <n v="0"/>
    <n v="0"/>
    <m/>
    <m/>
    <m/>
    <m/>
    <m/>
    <m/>
    <m/>
    <m/>
    <m/>
    <m/>
    <m/>
  </r>
  <r>
    <s v="Vicepresidencia de SHE"/>
    <s v="Vicepresidencia de SHE"/>
    <x v="15"/>
    <x v="0"/>
    <n v="180"/>
    <n v="180"/>
    <n v="1"/>
    <n v="1"/>
    <m/>
    <m/>
    <m/>
    <m/>
    <m/>
    <m/>
    <m/>
    <m/>
    <m/>
    <m/>
    <m/>
  </r>
  <r>
    <s v="Vicepresidencia de SHE"/>
    <s v="Vicepresidencia de SHE"/>
    <x v="15"/>
    <x v="1"/>
    <n v="0"/>
    <n v="0"/>
    <n v="0"/>
    <n v="0"/>
    <m/>
    <m/>
    <m/>
    <m/>
    <m/>
    <m/>
    <m/>
    <m/>
    <m/>
    <m/>
    <m/>
  </r>
  <r>
    <s v="Vicepresidencia de Relaciones Comunitarias"/>
    <s v="Gerencia de Adquisición de Tierras y Reasentamiento"/>
    <x v="16"/>
    <x v="0"/>
    <n v="1732.5"/>
    <n v="1732.5"/>
    <n v="9"/>
    <n v="9"/>
    <m/>
    <m/>
    <m/>
    <m/>
    <m/>
    <m/>
    <m/>
    <m/>
    <m/>
    <m/>
    <m/>
  </r>
  <r>
    <s v="Vicepresidencia de Relaciones Comunitarias"/>
    <s v="Gerencia de Adquisición de Tierras y Reasentamiento"/>
    <x v="16"/>
    <x v="1"/>
    <n v="0"/>
    <n v="0"/>
    <n v="0"/>
    <n v="0"/>
    <m/>
    <m/>
    <m/>
    <m/>
    <m/>
    <m/>
    <m/>
    <m/>
    <m/>
    <m/>
    <m/>
  </r>
  <r>
    <s v="Vicepresidencia de Asuntos Legales"/>
    <s v="Gerencia de Asuntos Legales Mineros"/>
    <x v="16"/>
    <x v="0"/>
    <n v="988.5"/>
    <n v="988.5"/>
    <n v="5"/>
    <n v="5"/>
    <m/>
    <m/>
    <m/>
    <m/>
    <m/>
    <m/>
    <m/>
    <m/>
    <m/>
    <m/>
    <m/>
  </r>
  <r>
    <s v="Vicepresidencia de Asuntos Legales"/>
    <s v="Gerencia de Asuntos Legales Mineros"/>
    <x v="16"/>
    <x v="1"/>
    <n v="0"/>
    <n v="0"/>
    <n v="0"/>
    <n v="0"/>
    <m/>
    <m/>
    <m/>
    <m/>
    <m/>
    <m/>
    <m/>
    <m/>
    <m/>
    <m/>
    <m/>
  </r>
  <r>
    <s v="Vicepresidencia de Asuntos Corporativos"/>
    <s v="Gerencia de Asuntos Publicos"/>
    <x v="16"/>
    <x v="0"/>
    <n v="414"/>
    <n v="414"/>
    <n v="2"/>
    <n v="2"/>
    <m/>
    <m/>
    <m/>
    <m/>
    <m/>
    <m/>
    <m/>
    <m/>
    <m/>
    <m/>
    <m/>
  </r>
  <r>
    <s v="Vicepresidencia de Asuntos Corporativos"/>
    <s v="Gerencia de Asuntos Publicos"/>
    <x v="16"/>
    <x v="1"/>
    <n v="0"/>
    <n v="0"/>
    <n v="0"/>
    <n v="0"/>
    <m/>
    <m/>
    <m/>
    <m/>
    <m/>
    <m/>
    <m/>
    <m/>
    <m/>
    <m/>
    <m/>
  </r>
  <r>
    <s v="Vicepresidencia de Asuntos Corporativos"/>
    <s v="Gerencia de Asuntos Publicos Regionales"/>
    <x v="16"/>
    <x v="0"/>
    <n v="1279.5"/>
    <n v="1279.5"/>
    <n v="6"/>
    <n v="6"/>
    <m/>
    <m/>
    <m/>
    <m/>
    <m/>
    <m/>
    <m/>
    <m/>
    <m/>
    <m/>
    <m/>
  </r>
  <r>
    <s v="Vicepresidencia de Asuntos Corporativos"/>
    <s v="Gerencia de Asuntos Publicos Regionales"/>
    <x v="16"/>
    <x v="1"/>
    <n v="0"/>
    <n v="0"/>
    <n v="0"/>
    <n v="0"/>
    <m/>
    <m/>
    <m/>
    <m/>
    <m/>
    <m/>
    <m/>
    <m/>
    <m/>
    <m/>
    <m/>
  </r>
  <r>
    <s v="Vicepresidencia de Desarrollo"/>
    <s v="Gerencia de Challcobamba"/>
    <x v="16"/>
    <x v="0"/>
    <n v="1764"/>
    <n v="1764"/>
    <n v="9"/>
    <n v="9"/>
    <m/>
    <m/>
    <m/>
    <m/>
    <m/>
    <m/>
    <m/>
    <m/>
    <m/>
    <m/>
    <m/>
  </r>
  <r>
    <s v="Vicepresidencia de Desarrollo"/>
    <s v="Gerencia de Challcobamba"/>
    <x v="16"/>
    <x v="1"/>
    <n v="4956"/>
    <n v="4956"/>
    <n v="21"/>
    <n v="21"/>
    <m/>
    <m/>
    <m/>
    <m/>
    <m/>
    <m/>
    <m/>
    <m/>
    <m/>
    <m/>
    <m/>
  </r>
  <r>
    <s v="Vicepresidencia de Asuntos Corporativos"/>
    <s v="Gerencia de Comunicaciones"/>
    <x v="16"/>
    <x v="0"/>
    <n v="2880"/>
    <n v="2880"/>
    <n v="14"/>
    <n v="14"/>
    <m/>
    <m/>
    <m/>
    <m/>
    <m/>
    <m/>
    <m/>
    <m/>
    <m/>
    <m/>
    <m/>
  </r>
  <r>
    <s v="Vicepresidencia de Asuntos Corporativos"/>
    <s v="Gerencia de Comunicaciones"/>
    <x v="16"/>
    <x v="1"/>
    <n v="0"/>
    <n v="0"/>
    <n v="0"/>
    <n v="0"/>
    <m/>
    <m/>
    <m/>
    <m/>
    <m/>
    <m/>
    <m/>
    <m/>
    <m/>
    <m/>
    <m/>
  </r>
  <r>
    <s v="Vicepresidencia Comercial"/>
    <s v="Gerencia de Contraloría y Riesgos"/>
    <x v="16"/>
    <x v="0"/>
    <n v="1191"/>
    <n v="1191"/>
    <n v="6"/>
    <n v="6"/>
    <m/>
    <m/>
    <m/>
    <m/>
    <m/>
    <m/>
    <m/>
    <m/>
    <m/>
    <m/>
    <m/>
  </r>
  <r>
    <s v="Vicepresidencia Comercial"/>
    <s v="Gerencia de Contraloría y Riesgos"/>
    <x v="16"/>
    <x v="1"/>
    <n v="0"/>
    <n v="0"/>
    <n v="0"/>
    <n v="0"/>
    <m/>
    <m/>
    <m/>
    <m/>
    <m/>
    <m/>
    <m/>
    <m/>
    <m/>
    <m/>
    <m/>
  </r>
  <r>
    <s v="Vicepresidencia de Abastecimiento"/>
    <s v="Gerencia de Contrataciones"/>
    <x v="16"/>
    <x v="1"/>
    <n v="0"/>
    <n v="0"/>
    <n v="0"/>
    <n v="0"/>
    <m/>
    <m/>
    <m/>
    <m/>
    <m/>
    <m/>
    <m/>
    <m/>
    <m/>
    <m/>
    <m/>
  </r>
  <r>
    <s v="Vicepresidencia de Abastecimiento"/>
    <s v="Gerencia de Contrataciones"/>
    <x v="16"/>
    <x v="0"/>
    <n v="2565"/>
    <n v="2565"/>
    <n v="14"/>
    <n v="14"/>
    <m/>
    <m/>
    <m/>
    <m/>
    <m/>
    <m/>
    <m/>
    <m/>
    <m/>
    <m/>
    <m/>
  </r>
  <r>
    <s v="Vicepresidencia de Desarrollo"/>
    <s v="Gerencia de Desarrollo de Recursos"/>
    <x v="16"/>
    <x v="1"/>
    <n v="92686"/>
    <n v="92686"/>
    <n v="464"/>
    <n v="464"/>
    <m/>
    <m/>
    <m/>
    <m/>
    <m/>
    <n v="1"/>
    <m/>
    <m/>
    <m/>
    <m/>
    <m/>
  </r>
  <r>
    <s v="Vicepresidencia de Desarrollo"/>
    <s v="Gerencia de Desarrollo de Recursos"/>
    <x v="16"/>
    <x v="0"/>
    <n v="5940.25"/>
    <n v="5940.25"/>
    <n v="31"/>
    <n v="31"/>
    <m/>
    <m/>
    <m/>
    <m/>
    <m/>
    <m/>
    <m/>
    <m/>
    <m/>
    <m/>
    <m/>
  </r>
  <r>
    <s v="Vicepresidencia de Relaciones Comunitarias"/>
    <s v="Gerencia de Desarrollo Social"/>
    <x v="16"/>
    <x v="1"/>
    <n v="0"/>
    <n v="0"/>
    <n v="0"/>
    <n v="0"/>
    <m/>
    <m/>
    <m/>
    <m/>
    <m/>
    <m/>
    <m/>
    <m/>
    <m/>
    <m/>
    <m/>
  </r>
  <r>
    <s v="Vicepresidencia de Relaciones Comunitarias"/>
    <s v="Gerencia de Desarrollo Social"/>
    <x v="16"/>
    <x v="0"/>
    <n v="0"/>
    <n v="0"/>
    <n v="0"/>
    <n v="0"/>
    <m/>
    <m/>
    <m/>
    <m/>
    <m/>
    <m/>
    <m/>
    <m/>
    <m/>
    <m/>
    <m/>
  </r>
  <r>
    <s v="Vicepresidencia de Recursos Humanos"/>
    <s v="Gerencia de Desarrollo y Capacitación"/>
    <x v="16"/>
    <x v="1"/>
    <n v="0"/>
    <n v="0"/>
    <n v="0"/>
    <n v="0"/>
    <m/>
    <m/>
    <m/>
    <m/>
    <m/>
    <m/>
    <m/>
    <m/>
    <m/>
    <m/>
    <m/>
  </r>
  <r>
    <s v="Vicepresidencia de Recursos Humanos"/>
    <s v="Gerencia de Desarrollo y Capacitación"/>
    <x v="16"/>
    <x v="0"/>
    <n v="2229"/>
    <n v="2229"/>
    <n v="12"/>
    <n v="12"/>
    <m/>
    <m/>
    <m/>
    <m/>
    <m/>
    <m/>
    <m/>
    <m/>
    <m/>
    <m/>
    <m/>
  </r>
  <r>
    <s v="Vicepresidencia de Proyectos"/>
    <s v="Gerencia de Estudios"/>
    <x v="16"/>
    <x v="1"/>
    <n v="0"/>
    <n v="0"/>
    <n v="0"/>
    <n v="0"/>
    <m/>
    <m/>
    <m/>
    <m/>
    <m/>
    <m/>
    <m/>
    <m/>
    <m/>
    <m/>
    <m/>
  </r>
  <r>
    <s v="Vicepresidencia de Proyectos"/>
    <s v="Gerencia de Estudios"/>
    <x v="16"/>
    <x v="0"/>
    <n v="2874"/>
    <n v="2874"/>
    <n v="15"/>
    <n v="15"/>
    <m/>
    <m/>
    <m/>
    <m/>
    <m/>
    <m/>
    <m/>
    <m/>
    <m/>
    <m/>
    <m/>
  </r>
  <r>
    <s v="Vicepresidencia de Excelencia Operacional"/>
    <s v="Gerencia de Excelencia Operacional 1"/>
    <x v="16"/>
    <x v="1"/>
    <n v="0"/>
    <n v="0"/>
    <n v="0"/>
    <n v="0"/>
    <m/>
    <m/>
    <m/>
    <m/>
    <m/>
    <m/>
    <m/>
    <m/>
    <m/>
    <m/>
    <m/>
  </r>
  <r>
    <s v="Vicepresidencia de Excelencia Operacional"/>
    <s v="Gerencia de Excelencia Operacional 1"/>
    <x v="16"/>
    <x v="0"/>
    <n v="889.5"/>
    <n v="889.5"/>
    <n v="5"/>
    <n v="5"/>
    <m/>
    <m/>
    <m/>
    <m/>
    <m/>
    <m/>
    <m/>
    <m/>
    <m/>
    <m/>
    <m/>
  </r>
  <r>
    <s v="Vicepresidencia de Excelencia Operacional"/>
    <s v="Gerencia de Excelencia Operacional 2"/>
    <x v="16"/>
    <x v="1"/>
    <n v="0"/>
    <n v="0"/>
    <n v="0"/>
    <n v="0"/>
    <m/>
    <m/>
    <m/>
    <m/>
    <m/>
    <m/>
    <m/>
    <m/>
    <m/>
    <m/>
    <m/>
  </r>
  <r>
    <s v="Vicepresidencia de Excelencia Operacional"/>
    <s v="Gerencia de Excelencia Operacional 2"/>
    <x v="16"/>
    <x v="0"/>
    <n v="2103"/>
    <n v="2103"/>
    <n v="11"/>
    <n v="11"/>
    <m/>
    <m/>
    <m/>
    <m/>
    <m/>
    <m/>
    <m/>
    <m/>
    <m/>
    <m/>
    <m/>
  </r>
  <r>
    <s v="Vicepresidencia de Excelencia Operacional"/>
    <s v="Gerencia de Excelencia Operacional 3"/>
    <x v="16"/>
    <x v="1"/>
    <n v="0"/>
    <n v="0"/>
    <n v="0"/>
    <n v="0"/>
    <m/>
    <m/>
    <m/>
    <m/>
    <m/>
    <m/>
    <m/>
    <m/>
    <m/>
    <m/>
    <m/>
  </r>
  <r>
    <s v="Vicepresidencia de Excelencia Operacional"/>
    <s v="Gerencia de Excelencia Operacional 3"/>
    <x v="16"/>
    <x v="0"/>
    <n v="429"/>
    <n v="429"/>
    <n v="2"/>
    <n v="2"/>
    <m/>
    <m/>
    <m/>
    <m/>
    <m/>
    <m/>
    <m/>
    <m/>
    <m/>
    <m/>
    <m/>
  </r>
  <r>
    <s v="Vicepresidencia Comercial"/>
    <s v="Gerencia de Finanzas"/>
    <x v="16"/>
    <x v="1"/>
    <n v="0"/>
    <n v="0"/>
    <n v="0"/>
    <n v="0"/>
    <m/>
    <m/>
    <m/>
    <m/>
    <m/>
    <m/>
    <m/>
    <m/>
    <m/>
    <m/>
    <m/>
  </r>
  <r>
    <s v="Vicepresidencia Comercial"/>
    <s v="Gerencia de Finanzas"/>
    <x v="16"/>
    <x v="0"/>
    <n v="1359"/>
    <n v="1359"/>
    <n v="8"/>
    <n v="8"/>
    <m/>
    <m/>
    <m/>
    <m/>
    <m/>
    <m/>
    <m/>
    <m/>
    <m/>
    <m/>
    <m/>
  </r>
  <r>
    <s v="Vicepresidencia Comercial"/>
    <s v="Gerencia de Impuestos"/>
    <x v="16"/>
    <x v="1"/>
    <n v="0"/>
    <n v="0"/>
    <n v="0"/>
    <n v="0"/>
    <m/>
    <m/>
    <m/>
    <m/>
    <m/>
    <m/>
    <m/>
    <m/>
    <m/>
    <m/>
    <m/>
  </r>
  <r>
    <s v="Vicepresidencia Comercial"/>
    <s v="Gerencia de Impuestos"/>
    <x v="16"/>
    <x v="0"/>
    <n v="630"/>
    <n v="630"/>
    <n v="5"/>
    <n v="5"/>
    <m/>
    <m/>
    <m/>
    <m/>
    <m/>
    <m/>
    <m/>
    <m/>
    <m/>
    <m/>
    <m/>
  </r>
  <r>
    <s v="Vicepresidencia de Desarrollo"/>
    <s v="Gerencia de Ingenieria"/>
    <x v="16"/>
    <x v="1"/>
    <n v="70573"/>
    <n v="22095"/>
    <n v="327"/>
    <n v="97"/>
    <m/>
    <m/>
    <m/>
    <m/>
    <m/>
    <m/>
    <m/>
    <m/>
    <m/>
    <m/>
    <m/>
  </r>
  <r>
    <s v="Vicepresidencia de Desarrollo"/>
    <s v="Gerencia de Ingenieria"/>
    <x v="16"/>
    <x v="0"/>
    <n v="231"/>
    <n v="231"/>
    <n v="1"/>
    <n v="1"/>
    <m/>
    <m/>
    <m/>
    <m/>
    <m/>
    <m/>
    <m/>
    <m/>
    <m/>
    <m/>
    <m/>
  </r>
  <r>
    <s v="Gerencia de Logística y Servicios de Sitio"/>
    <s v="Gerencia de Logística y Servicios de Sitio"/>
    <x v="16"/>
    <x v="1"/>
    <n v="471666.3"/>
    <n v="181193.25000000003"/>
    <n v="2439"/>
    <n v="2198"/>
    <m/>
    <m/>
    <m/>
    <m/>
    <m/>
    <n v="1"/>
    <m/>
    <m/>
    <m/>
    <m/>
    <m/>
  </r>
  <r>
    <s v="Gerencia de Logística y Servicios de Sitio"/>
    <s v="Gerencia de Logística y Servicios de Sitio"/>
    <x v="16"/>
    <x v="0"/>
    <n v="13641.75"/>
    <n v="13641.75"/>
    <n v="69"/>
    <n v="69"/>
    <m/>
    <m/>
    <m/>
    <m/>
    <m/>
    <n v="2"/>
    <m/>
    <m/>
    <m/>
    <m/>
    <m/>
  </r>
  <r>
    <s v="Vicepresidencia de Operaciones"/>
    <s v="Gerencia de Mantenimiento"/>
    <x v="16"/>
    <x v="1"/>
    <n v="196143"/>
    <n v="196143"/>
    <n v="1053"/>
    <n v="1053"/>
    <m/>
    <m/>
    <m/>
    <m/>
    <m/>
    <m/>
    <m/>
    <m/>
    <m/>
    <m/>
    <n v="1"/>
  </r>
  <r>
    <s v="Vicepresidencia de Operaciones"/>
    <s v="Gerencia de Mantenimiento"/>
    <x v="16"/>
    <x v="0"/>
    <n v="20849.25"/>
    <n v="20849.25"/>
    <n v="125"/>
    <n v="125"/>
    <m/>
    <m/>
    <m/>
    <m/>
    <m/>
    <m/>
    <m/>
    <m/>
    <m/>
    <m/>
    <m/>
  </r>
  <r>
    <s v="Vicepresidencia de Operaciones"/>
    <s v="Gerencia de Mantenimiento"/>
    <x v="16"/>
    <x v="1"/>
    <n v="26062"/>
    <n v="26062"/>
    <n v="157"/>
    <n v="157"/>
    <m/>
    <m/>
    <m/>
    <m/>
    <m/>
    <m/>
    <m/>
    <m/>
    <m/>
    <m/>
    <m/>
  </r>
  <r>
    <s v="Vicepresidencia de Operaciones"/>
    <s v="Gerencia de Mantenimiento"/>
    <x v="16"/>
    <x v="0"/>
    <n v="30534.5"/>
    <n v="30534.5"/>
    <n v="182"/>
    <n v="182"/>
    <m/>
    <m/>
    <m/>
    <m/>
    <m/>
    <m/>
    <m/>
    <m/>
    <m/>
    <m/>
    <m/>
  </r>
  <r>
    <s v="Vicepresidencia de SHE"/>
    <s v="Gerencia de Medio Ambiente"/>
    <x v="16"/>
    <x v="1"/>
    <n v="18408"/>
    <n v="18408"/>
    <n v="117"/>
    <n v="117"/>
    <m/>
    <m/>
    <m/>
    <m/>
    <m/>
    <m/>
    <m/>
    <m/>
    <m/>
    <m/>
    <m/>
  </r>
  <r>
    <s v="Vicepresidencia de SHE"/>
    <s v="Gerencia de Medio Ambiente"/>
    <x v="16"/>
    <x v="0"/>
    <n v="2908.5"/>
    <n v="2908.5"/>
    <n v="14"/>
    <n v="14"/>
    <m/>
    <m/>
    <m/>
    <m/>
    <m/>
    <m/>
    <m/>
    <m/>
    <m/>
    <m/>
    <m/>
  </r>
  <r>
    <s v="Vicepresidencia de Operaciones"/>
    <s v="Gerencia de Operaciones Mina"/>
    <x v="16"/>
    <x v="1"/>
    <n v="162861"/>
    <n v="162861"/>
    <n v="727"/>
    <n v="727"/>
    <m/>
    <m/>
    <m/>
    <m/>
    <m/>
    <m/>
    <m/>
    <m/>
    <m/>
    <m/>
    <m/>
  </r>
  <r>
    <s v="Vicepresidencia de Operaciones"/>
    <s v="Gerencia de Operaciones Mina"/>
    <x v="16"/>
    <x v="0"/>
    <n v="132826.75"/>
    <n v="132826.75"/>
    <n v="769"/>
    <n v="769"/>
    <m/>
    <m/>
    <m/>
    <m/>
    <n v="1"/>
    <n v="1"/>
    <n v="1"/>
    <m/>
    <m/>
    <m/>
    <m/>
  </r>
  <r>
    <s v="Vicepresidencia de Desarrollo"/>
    <s v="Gerencia de Permisos Ambientales"/>
    <x v="16"/>
    <x v="1"/>
    <n v="932"/>
    <n v="932"/>
    <n v="9"/>
    <n v="8"/>
    <m/>
    <m/>
    <m/>
    <m/>
    <m/>
    <m/>
    <m/>
    <m/>
    <m/>
    <m/>
    <m/>
  </r>
  <r>
    <s v="Vicepresidencia de Desarrollo"/>
    <s v="Gerencia de Permisos Ambientales"/>
    <x v="16"/>
    <x v="0"/>
    <n v="1276.5"/>
    <n v="1276.5"/>
    <n v="6"/>
    <n v="6"/>
    <m/>
    <m/>
    <m/>
    <m/>
    <m/>
    <m/>
    <m/>
    <m/>
    <m/>
    <m/>
    <m/>
  </r>
  <r>
    <s v="Vicepresidencia de Abastecimiento"/>
    <s v="Gerencia de Planeamiento, Inventario. y Almacenes"/>
    <x v="16"/>
    <x v="1"/>
    <n v="0"/>
    <n v="0"/>
    <n v="0"/>
    <n v="0"/>
    <m/>
    <m/>
    <m/>
    <m/>
    <m/>
    <m/>
    <m/>
    <m/>
    <m/>
    <m/>
    <m/>
  </r>
  <r>
    <s v="Vicepresidencia de Abastecimiento"/>
    <s v="Gerencia de Planeamiento, Inventario. y Almacenes"/>
    <x v="16"/>
    <x v="0"/>
    <n v="4652.75"/>
    <n v="4652.75"/>
    <n v="25"/>
    <n v="25"/>
    <m/>
    <m/>
    <m/>
    <m/>
    <m/>
    <m/>
    <m/>
    <m/>
    <m/>
    <m/>
    <m/>
  </r>
  <r>
    <s v="Vicepresidencia de Operaciones"/>
    <s v="Gerencia de Planta Concentradora"/>
    <x v="16"/>
    <x v="1"/>
    <n v="25785.5"/>
    <n v="25785.5"/>
    <n v="133"/>
    <n v="133"/>
    <m/>
    <m/>
    <m/>
    <m/>
    <m/>
    <m/>
    <m/>
    <m/>
    <m/>
    <m/>
    <m/>
  </r>
  <r>
    <s v="Vicepresidencia de Operaciones"/>
    <s v="Gerencia de Planta Concentradora"/>
    <x v="16"/>
    <x v="0"/>
    <n v="40778.5"/>
    <n v="40778.5"/>
    <n v="233"/>
    <n v="233"/>
    <m/>
    <m/>
    <m/>
    <m/>
    <m/>
    <m/>
    <m/>
    <m/>
    <m/>
    <m/>
    <m/>
  </r>
  <r>
    <s v="Vicepresidencia de Abastecimiento"/>
    <s v="Gerencia de Procura - Proyectos"/>
    <x v="16"/>
    <x v="1"/>
    <n v="0"/>
    <n v="0"/>
    <n v="0"/>
    <n v="0"/>
    <m/>
    <m/>
    <m/>
    <m/>
    <m/>
    <m/>
    <m/>
    <m/>
    <m/>
    <m/>
    <m/>
  </r>
  <r>
    <s v="Vicepresidencia de Abastecimiento"/>
    <s v="Gerencia de Procura - Proyectos"/>
    <x v="16"/>
    <x v="0"/>
    <n v="427.5"/>
    <n v="427.5"/>
    <n v="2"/>
    <n v="2"/>
    <m/>
    <m/>
    <m/>
    <m/>
    <m/>
    <m/>
    <m/>
    <m/>
    <m/>
    <m/>
    <m/>
  </r>
  <r>
    <s v="Gerencia de Protección Interna"/>
    <s v="Gerencia de Protección Interna"/>
    <x v="16"/>
    <x v="1"/>
    <n v="22388"/>
    <n v="22388"/>
    <n v="121"/>
    <n v="121"/>
    <m/>
    <m/>
    <m/>
    <m/>
    <m/>
    <m/>
    <m/>
    <m/>
    <m/>
    <m/>
    <m/>
  </r>
  <r>
    <s v="Gerencia de Protección Interna"/>
    <s v="Gerencia de Protección Interna"/>
    <x v="16"/>
    <x v="0"/>
    <n v="1344"/>
    <n v="1344"/>
    <n v="6"/>
    <n v="6"/>
    <m/>
    <m/>
    <m/>
    <m/>
    <m/>
    <m/>
    <m/>
    <m/>
    <m/>
    <m/>
    <m/>
  </r>
  <r>
    <s v="Vicepresidencia de Recursos Humanos"/>
    <s v="Gerencia de Recursos Humanos"/>
    <x v="16"/>
    <x v="1"/>
    <n v="0"/>
    <n v="0"/>
    <n v="0"/>
    <n v="0"/>
    <m/>
    <m/>
    <m/>
    <m/>
    <m/>
    <m/>
    <m/>
    <m/>
    <m/>
    <m/>
    <m/>
  </r>
  <r>
    <s v="Vicepresidencia de Recursos Humanos"/>
    <s v="Gerencia de Recursos Humanos"/>
    <x v="16"/>
    <x v="0"/>
    <n v="2895"/>
    <n v="2895"/>
    <n v="14"/>
    <n v="14"/>
    <m/>
    <m/>
    <m/>
    <m/>
    <m/>
    <m/>
    <m/>
    <m/>
    <m/>
    <m/>
    <m/>
  </r>
  <r>
    <s v="Vicepresidencia de Relaciones Comunitarias"/>
    <s v="Gerencia de Relaciones Comunitarias Site"/>
    <x v="16"/>
    <x v="1"/>
    <n v="0"/>
    <n v="0"/>
    <n v="0"/>
    <n v="0"/>
    <m/>
    <m/>
    <m/>
    <m/>
    <m/>
    <m/>
    <m/>
    <m/>
    <m/>
    <m/>
    <m/>
  </r>
  <r>
    <s v="Vicepresidencia de Relaciones Comunitarias"/>
    <s v="Gerencia de Relaciones Comunitarias Site"/>
    <x v="16"/>
    <x v="0"/>
    <n v="12088"/>
    <n v="12088"/>
    <n v="65"/>
    <n v="65"/>
    <m/>
    <m/>
    <m/>
    <m/>
    <m/>
    <m/>
    <m/>
    <m/>
    <m/>
    <m/>
    <m/>
  </r>
  <r>
    <s v="Vicepresidencia de Relaciones Comunitarias"/>
    <s v="Gerencia de Relaciones Comunitarias Zona Sur"/>
    <x v="16"/>
    <x v="0"/>
    <n v="6006"/>
    <n v="6006"/>
    <n v="30"/>
    <n v="30"/>
    <m/>
    <m/>
    <m/>
    <m/>
    <m/>
    <m/>
    <m/>
    <m/>
    <m/>
    <m/>
    <m/>
  </r>
  <r>
    <s v="Vicepresidencia de Relaciones Comunitarias"/>
    <s v="Gerencia de Relaciones Comunitarias Zona Sur"/>
    <x v="16"/>
    <x v="1"/>
    <n v="0"/>
    <n v="0"/>
    <n v="0"/>
    <n v="0"/>
    <m/>
    <m/>
    <m/>
    <m/>
    <m/>
    <m/>
    <m/>
    <m/>
    <m/>
    <m/>
    <m/>
  </r>
  <r>
    <s v="Vicepresidencia de SHE"/>
    <s v="Gerencia de Seguridad y Salud"/>
    <x v="16"/>
    <x v="1"/>
    <n v="0"/>
    <n v="0"/>
    <n v="0"/>
    <n v="0"/>
    <m/>
    <m/>
    <m/>
    <m/>
    <m/>
    <m/>
    <m/>
    <m/>
    <m/>
    <m/>
    <m/>
  </r>
  <r>
    <s v="Vicepresidencia de SHE"/>
    <s v="Gerencia de Seguridad y Salud"/>
    <x v="16"/>
    <x v="0"/>
    <n v="6048"/>
    <n v="6048"/>
    <n v="32"/>
    <n v="32"/>
    <m/>
    <m/>
    <m/>
    <m/>
    <m/>
    <m/>
    <m/>
    <m/>
    <m/>
    <m/>
    <m/>
  </r>
  <r>
    <s v="Vicepresidencia de Desarrollo"/>
    <s v="Gerencia de Servicios a Proyectos"/>
    <x v="16"/>
    <x v="1"/>
    <n v="204205"/>
    <n v="204205"/>
    <n v="1792"/>
    <n v="1792"/>
    <m/>
    <m/>
    <m/>
    <m/>
    <m/>
    <m/>
    <m/>
    <m/>
    <m/>
    <m/>
    <m/>
  </r>
  <r>
    <s v="Vicepresidencia de Desarrollo"/>
    <s v="Gerencia de Servicios a Proyectos"/>
    <x v="16"/>
    <x v="0"/>
    <n v="5296.5"/>
    <n v="5296.5"/>
    <n v="27"/>
    <n v="27"/>
    <m/>
    <m/>
    <m/>
    <m/>
    <m/>
    <m/>
    <m/>
    <m/>
    <m/>
    <m/>
    <m/>
  </r>
  <r>
    <s v="Vicepresidencia de Operaciones"/>
    <s v="Gerencia de Servicios Técnicos"/>
    <x v="16"/>
    <x v="1"/>
    <n v="9300"/>
    <n v="9300"/>
    <n v="43"/>
    <n v="43"/>
    <m/>
    <m/>
    <m/>
    <m/>
    <m/>
    <m/>
    <m/>
    <m/>
    <m/>
    <m/>
    <m/>
  </r>
  <r>
    <s v="Vicepresidencia de Operaciones"/>
    <s v="Gerencia de Servicios Técnicos"/>
    <x v="16"/>
    <x v="0"/>
    <n v="16094"/>
    <n v="16094"/>
    <n v="87"/>
    <n v="87"/>
    <m/>
    <m/>
    <m/>
    <m/>
    <m/>
    <n v="1"/>
    <m/>
    <m/>
    <m/>
    <m/>
    <m/>
  </r>
  <r>
    <s v="Vicepresidencia de Desarrollo"/>
    <s v="Gerencia de Servicios y Soporte a Proyectos"/>
    <x v="16"/>
    <x v="0"/>
    <n v="27"/>
    <n v="27"/>
    <n v="1"/>
    <n v="1"/>
    <m/>
    <m/>
    <m/>
    <m/>
    <m/>
    <m/>
    <m/>
    <m/>
    <m/>
    <m/>
    <m/>
  </r>
  <r>
    <s v="Vicepresidencia de Desarrollo"/>
    <s v="Gerencia de Servicios y Soporte a Proyectos"/>
    <x v="16"/>
    <x v="1"/>
    <n v="0"/>
    <n v="0"/>
    <n v="0"/>
    <n v="0"/>
    <m/>
    <m/>
    <m/>
    <m/>
    <m/>
    <m/>
    <m/>
    <m/>
    <m/>
    <m/>
    <m/>
  </r>
  <r>
    <s v="Gerencia General Operaciones Las Bambas"/>
    <s v="Gerencia General Operaciones LB"/>
    <x v="16"/>
    <x v="1"/>
    <n v="0"/>
    <n v="0"/>
    <n v="0"/>
    <n v="0"/>
    <m/>
    <m/>
    <m/>
    <m/>
    <m/>
    <m/>
    <m/>
    <m/>
    <m/>
    <m/>
    <m/>
  </r>
  <r>
    <s v="Gerencia General Operaciones Las Bambas"/>
    <s v="Gerencia General Operaciones LB"/>
    <x v="16"/>
    <x v="0"/>
    <n v="573"/>
    <n v="573"/>
    <n v="3"/>
    <n v="3"/>
    <m/>
    <m/>
    <m/>
    <m/>
    <m/>
    <m/>
    <m/>
    <m/>
    <m/>
    <m/>
    <m/>
  </r>
  <r>
    <s v="Vicepresidencia de Desarrollo"/>
    <s v="Gerencia Regional de Servicios Técnicos"/>
    <x v="16"/>
    <x v="1"/>
    <n v="0"/>
    <n v="0"/>
    <n v="0"/>
    <n v="0"/>
    <m/>
    <m/>
    <m/>
    <m/>
    <m/>
    <m/>
    <m/>
    <m/>
    <m/>
    <m/>
    <m/>
  </r>
  <r>
    <s v="Vicepresidencia de Desarrollo"/>
    <s v="Gerencia Regional de Servicios Técnicos"/>
    <x v="16"/>
    <x v="0"/>
    <n v="3006"/>
    <n v="3006"/>
    <n v="17"/>
    <n v="17"/>
    <m/>
    <m/>
    <m/>
    <m/>
    <m/>
    <m/>
    <m/>
    <m/>
    <m/>
    <m/>
    <m/>
  </r>
  <r>
    <s v="Global Business Services &amp; Technology"/>
    <s v="Global Business Services"/>
    <x v="16"/>
    <x v="1"/>
    <n v="0"/>
    <n v="0"/>
    <n v="0"/>
    <n v="0"/>
    <m/>
    <m/>
    <m/>
    <m/>
    <m/>
    <m/>
    <m/>
    <m/>
    <m/>
    <m/>
    <m/>
  </r>
  <r>
    <s v="Global Business Services &amp; Technology"/>
    <s v="Global Business Services"/>
    <x v="16"/>
    <x v="0"/>
    <n v="4023"/>
    <n v="4023"/>
    <n v="22"/>
    <n v="22"/>
    <m/>
    <m/>
    <m/>
    <m/>
    <m/>
    <m/>
    <m/>
    <m/>
    <m/>
    <m/>
    <m/>
  </r>
  <r>
    <s v="Group Explorations Management"/>
    <s v="Group Explorations Management"/>
    <x v="16"/>
    <x v="1"/>
    <n v="0"/>
    <n v="0"/>
    <n v="0"/>
    <n v="0"/>
    <m/>
    <m/>
    <m/>
    <m/>
    <m/>
    <m/>
    <m/>
    <m/>
    <m/>
    <m/>
    <m/>
  </r>
  <r>
    <s v="Group Explorations Management"/>
    <s v="Group Explorations Management"/>
    <x v="16"/>
    <x v="0"/>
    <n v="577.5"/>
    <n v="577.5"/>
    <n v="3"/>
    <n v="3"/>
    <m/>
    <m/>
    <m/>
    <m/>
    <m/>
    <m/>
    <m/>
    <m/>
    <m/>
    <m/>
    <m/>
  </r>
  <r>
    <s v="Presidencia las Bambas"/>
    <s v="Presidencia las Bambas"/>
    <x v="16"/>
    <x v="1"/>
    <n v="0"/>
    <n v="0"/>
    <n v="0"/>
    <n v="0"/>
    <m/>
    <m/>
    <m/>
    <m/>
    <m/>
    <m/>
    <m/>
    <m/>
    <m/>
    <m/>
    <m/>
  </r>
  <r>
    <s v="Presidencia las Bambas"/>
    <s v="Presidencia las Bambas"/>
    <x v="16"/>
    <x v="0"/>
    <n v="561"/>
    <n v="561"/>
    <n v="3"/>
    <n v="3"/>
    <m/>
    <m/>
    <m/>
    <m/>
    <m/>
    <m/>
    <m/>
    <m/>
    <m/>
    <m/>
    <m/>
  </r>
  <r>
    <s v="Global Business Services &amp; Technology"/>
    <s v="Technology"/>
    <x v="16"/>
    <x v="1"/>
    <n v="3240"/>
    <n v="3240"/>
    <n v="22"/>
    <n v="22"/>
    <m/>
    <m/>
    <m/>
    <m/>
    <m/>
    <m/>
    <m/>
    <m/>
    <m/>
    <m/>
    <m/>
  </r>
  <r>
    <s v="Global Business Services &amp; Technology"/>
    <s v="Technology"/>
    <x v="16"/>
    <x v="0"/>
    <n v="4329"/>
    <n v="4329"/>
    <n v="22"/>
    <n v="22"/>
    <m/>
    <m/>
    <m/>
    <m/>
    <m/>
    <m/>
    <m/>
    <m/>
    <m/>
    <m/>
    <m/>
  </r>
  <r>
    <s v="Vicepresidencia Comercial"/>
    <s v="Vicepresidencia Comercial"/>
    <x v="16"/>
    <x v="1"/>
    <n v="552"/>
    <n v="552"/>
    <n v="2"/>
    <n v="2"/>
    <m/>
    <m/>
    <m/>
    <m/>
    <m/>
    <m/>
    <m/>
    <m/>
    <m/>
    <m/>
    <m/>
  </r>
  <r>
    <s v="Vicepresidencia Comercial"/>
    <s v="Vicepresidencia Comercial"/>
    <x v="16"/>
    <x v="0"/>
    <n v="459"/>
    <n v="459"/>
    <n v="3"/>
    <n v="3"/>
    <m/>
    <m/>
    <m/>
    <m/>
    <m/>
    <m/>
    <m/>
    <m/>
    <m/>
    <m/>
    <m/>
  </r>
  <r>
    <s v="Vicepresidencia de Abastecimiento"/>
    <s v="Vicepresidencia de Abastecimiento"/>
    <x v="16"/>
    <x v="1"/>
    <n v="0"/>
    <n v="0"/>
    <n v="0"/>
    <n v="0"/>
    <m/>
    <m/>
    <m/>
    <m/>
    <m/>
    <m/>
    <m/>
    <m/>
    <m/>
    <m/>
    <m/>
  </r>
  <r>
    <s v="Vicepresidencia de Abastecimiento"/>
    <s v="Vicepresidencia de Abastecimiento"/>
    <x v="16"/>
    <x v="0"/>
    <n v="621"/>
    <n v="621"/>
    <n v="3"/>
    <n v="3"/>
    <m/>
    <m/>
    <m/>
    <m/>
    <m/>
    <m/>
    <m/>
    <m/>
    <m/>
    <m/>
    <m/>
  </r>
  <r>
    <s v="Vicepresidencia de Asuntos Corporativos"/>
    <s v="Vicepresidencia de Asuntos Corporativos"/>
    <x v="16"/>
    <x v="1"/>
    <n v="0"/>
    <n v="0"/>
    <n v="0"/>
    <n v="0"/>
    <m/>
    <m/>
    <m/>
    <m/>
    <m/>
    <m/>
    <m/>
    <m/>
    <m/>
    <m/>
    <m/>
  </r>
  <r>
    <s v="Vicepresidencia de Asuntos Corporativos"/>
    <s v="Vicepresidencia de Asuntos Corporativos"/>
    <x v="16"/>
    <x v="0"/>
    <n v="711"/>
    <n v="711"/>
    <n v="4"/>
    <n v="4"/>
    <m/>
    <m/>
    <m/>
    <m/>
    <m/>
    <m/>
    <m/>
    <m/>
    <m/>
    <m/>
    <m/>
  </r>
  <r>
    <s v="Vicepresidencia de Asuntos Legales"/>
    <s v="Vicepresidencia de Asuntos Legales"/>
    <x v="16"/>
    <x v="1"/>
    <n v="0"/>
    <n v="0"/>
    <n v="0"/>
    <n v="0"/>
    <m/>
    <m/>
    <m/>
    <m/>
    <m/>
    <m/>
    <m/>
    <m/>
    <m/>
    <m/>
    <m/>
  </r>
  <r>
    <s v="Vicepresidencia de Asuntos Legales"/>
    <s v="Vicepresidencia de Asuntos Legales"/>
    <x v="16"/>
    <x v="0"/>
    <n v="1035"/>
    <n v="1035"/>
    <n v="5"/>
    <n v="5"/>
    <m/>
    <m/>
    <m/>
    <m/>
    <m/>
    <m/>
    <m/>
    <m/>
    <m/>
    <m/>
    <m/>
  </r>
  <r>
    <s v="Vicepresidencia de Desarrollo"/>
    <s v="Vicepresidencia de Desarrollo"/>
    <x v="16"/>
    <x v="1"/>
    <n v="0"/>
    <n v="0"/>
    <n v="0"/>
    <n v="0"/>
    <m/>
    <m/>
    <m/>
    <m/>
    <m/>
    <m/>
    <m/>
    <m/>
    <m/>
    <m/>
    <m/>
  </r>
  <r>
    <s v="Vicepresidencia de Desarrollo"/>
    <s v="Vicepresidencia de Desarrollo"/>
    <x v="16"/>
    <x v="0"/>
    <n v="621"/>
    <n v="621"/>
    <n v="3"/>
    <n v="3"/>
    <m/>
    <m/>
    <m/>
    <m/>
    <m/>
    <m/>
    <m/>
    <m/>
    <m/>
    <m/>
    <m/>
  </r>
  <r>
    <s v="Vicepresidencia de Excelencia Operacional"/>
    <s v="Vicepresidencia de Excelencia Operacional"/>
    <x v="16"/>
    <x v="1"/>
    <n v="0"/>
    <n v="0"/>
    <n v="0"/>
    <n v="0"/>
    <m/>
    <m/>
    <m/>
    <m/>
    <m/>
    <m/>
    <m/>
    <m/>
    <m/>
    <m/>
    <m/>
  </r>
  <r>
    <s v="Vicepresidencia de Excelencia Operacional"/>
    <s v="Vicepresidencia de Excelencia Operacional"/>
    <x v="16"/>
    <x v="0"/>
    <n v="228"/>
    <n v="228"/>
    <n v="1"/>
    <n v="1"/>
    <m/>
    <m/>
    <m/>
    <m/>
    <m/>
    <m/>
    <m/>
    <m/>
    <m/>
    <m/>
    <m/>
  </r>
  <r>
    <s v="Vicepresidencia de Operaciones"/>
    <s v="Vicepresidencia de Operaciones"/>
    <x v="16"/>
    <x v="1"/>
    <n v="0"/>
    <n v="0"/>
    <n v="0"/>
    <n v="0"/>
    <m/>
    <m/>
    <m/>
    <m/>
    <m/>
    <m/>
    <m/>
    <m/>
    <m/>
    <m/>
    <m/>
  </r>
  <r>
    <s v="Vicepresidencia de Operaciones"/>
    <s v="Vicepresidencia de Operaciones"/>
    <x v="16"/>
    <x v="0"/>
    <n v="462"/>
    <n v="462"/>
    <n v="2"/>
    <n v="2"/>
    <m/>
    <m/>
    <m/>
    <m/>
    <m/>
    <m/>
    <m/>
    <m/>
    <m/>
    <m/>
    <m/>
  </r>
  <r>
    <s v="Vicepresidencia de Proyectos"/>
    <s v="Vicepresidencia de Proyectos"/>
    <x v="16"/>
    <x v="1"/>
    <n v="0"/>
    <n v="0"/>
    <n v="0"/>
    <n v="0"/>
    <m/>
    <m/>
    <m/>
    <m/>
    <m/>
    <n v="1"/>
    <m/>
    <m/>
    <m/>
    <m/>
    <m/>
  </r>
  <r>
    <s v="Vicepresidencia de Proyectos"/>
    <s v="Vicepresidencia de Proyectos"/>
    <x v="16"/>
    <x v="0"/>
    <n v="6163.5"/>
    <n v="6163.5"/>
    <n v="30"/>
    <n v="30"/>
    <m/>
    <m/>
    <m/>
    <m/>
    <m/>
    <m/>
    <m/>
    <m/>
    <m/>
    <m/>
    <m/>
  </r>
  <r>
    <s v="Vicepresidencia de Recursos Humanos"/>
    <s v="Vicepresidencia de Recursos Humanos"/>
    <x v="16"/>
    <x v="1"/>
    <n v="0"/>
    <n v="0"/>
    <n v="0"/>
    <n v="0"/>
    <m/>
    <m/>
    <m/>
    <m/>
    <m/>
    <m/>
    <m/>
    <m/>
    <m/>
    <m/>
    <m/>
  </r>
  <r>
    <s v="Vicepresidencia de Recursos Humanos"/>
    <s v="Vicepresidencia de Recursos Humanos"/>
    <x v="16"/>
    <x v="0"/>
    <n v="513"/>
    <n v="513"/>
    <n v="3"/>
    <n v="3"/>
    <m/>
    <m/>
    <m/>
    <m/>
    <m/>
    <m/>
    <m/>
    <m/>
    <m/>
    <m/>
    <m/>
  </r>
  <r>
    <s v="Vicepresidencia de Relaciones Comunitarias"/>
    <s v="Vicepresidencia de Relaciones Comunitarias"/>
    <x v="16"/>
    <x v="1"/>
    <n v="0"/>
    <n v="0"/>
    <n v="0"/>
    <n v="0"/>
    <m/>
    <m/>
    <m/>
    <m/>
    <m/>
    <m/>
    <m/>
    <m/>
    <m/>
    <m/>
    <m/>
  </r>
  <r>
    <s v="Vicepresidencia de Relaciones Comunitarias"/>
    <s v="Vicepresidencia de Relaciones Comunitarias"/>
    <x v="16"/>
    <x v="0"/>
    <n v="2775"/>
    <n v="2775"/>
    <n v="15"/>
    <n v="15"/>
    <m/>
    <m/>
    <m/>
    <m/>
    <m/>
    <m/>
    <m/>
    <m/>
    <m/>
    <m/>
    <m/>
  </r>
  <r>
    <s v="Vicepresidencia de SHE"/>
    <s v="Vicepresidencia de SHE"/>
    <x v="16"/>
    <x v="1"/>
    <n v="0"/>
    <n v="0"/>
    <n v="0"/>
    <n v="0"/>
    <m/>
    <m/>
    <m/>
    <m/>
    <m/>
    <m/>
    <m/>
    <m/>
    <m/>
    <m/>
    <m/>
  </r>
  <r>
    <s v="Vicepresidencia de SHE"/>
    <s v="Vicepresidencia de SHE"/>
    <x v="16"/>
    <x v="0"/>
    <n v="207"/>
    <n v="207"/>
    <n v="1"/>
    <n v="1"/>
    <m/>
    <m/>
    <m/>
    <m/>
    <m/>
    <m/>
    <m/>
    <m/>
    <m/>
    <m/>
    <m/>
  </r>
  <r>
    <s v="Presidencia las Bambas"/>
    <s v="Presidencia las Bambas"/>
    <x v="17"/>
    <x v="0"/>
    <n v="558"/>
    <n v="558"/>
    <n v="3"/>
    <n v="3"/>
    <m/>
    <m/>
    <m/>
    <m/>
    <m/>
    <m/>
    <m/>
    <m/>
    <m/>
    <m/>
    <m/>
  </r>
  <r>
    <s v="Vicepresidencia Comercial"/>
    <s v="Gerencia de Finanzas"/>
    <x v="17"/>
    <x v="0"/>
    <n v="1395"/>
    <n v="1395"/>
    <n v="8"/>
    <n v="8"/>
    <m/>
    <m/>
    <m/>
    <m/>
    <m/>
    <m/>
    <m/>
    <m/>
    <m/>
    <m/>
    <m/>
  </r>
  <r>
    <s v="Vicepresidencia Comercial"/>
    <s v="Gerencia de Impuestos"/>
    <x v="17"/>
    <x v="0"/>
    <n v="540"/>
    <n v="540"/>
    <n v="5"/>
    <n v="5"/>
    <m/>
    <m/>
    <m/>
    <m/>
    <m/>
    <m/>
    <m/>
    <m/>
    <m/>
    <m/>
    <m/>
  </r>
  <r>
    <s v="Vicepresidencia Comercial"/>
    <s v="Vicepresidencia Comercial"/>
    <x v="17"/>
    <x v="0"/>
    <n v="540"/>
    <n v="540"/>
    <n v="3"/>
    <n v="3"/>
    <m/>
    <m/>
    <m/>
    <m/>
    <m/>
    <m/>
    <m/>
    <m/>
    <m/>
    <m/>
    <m/>
  </r>
  <r>
    <s v="Vicepresidencia Comercial"/>
    <s v="Gerencia de Contraloría y Riesgos"/>
    <x v="17"/>
    <x v="0"/>
    <n v="1119"/>
    <n v="1119"/>
    <n v="6"/>
    <n v="6"/>
    <m/>
    <m/>
    <m/>
    <m/>
    <m/>
    <m/>
    <m/>
    <m/>
    <m/>
    <m/>
    <m/>
  </r>
  <r>
    <s v="Vicepresidencia de Abastecimiento"/>
    <s v="Gerencia de Contrataciones"/>
    <x v="17"/>
    <x v="0"/>
    <n v="2340"/>
    <n v="2340"/>
    <n v="13"/>
    <n v="13"/>
    <m/>
    <m/>
    <m/>
    <m/>
    <m/>
    <m/>
    <m/>
    <m/>
    <m/>
    <m/>
    <m/>
  </r>
  <r>
    <s v="Vicepresidencia de Abastecimiento"/>
    <s v="Gerencia de Procura - Proyectos"/>
    <x v="17"/>
    <x v="0"/>
    <n v="390"/>
    <n v="390"/>
    <n v="2"/>
    <n v="2"/>
    <m/>
    <m/>
    <m/>
    <m/>
    <m/>
    <m/>
    <m/>
    <m/>
    <m/>
    <m/>
    <m/>
  </r>
  <r>
    <s v="Vicepresidencia de Abastecimiento"/>
    <s v="Vicepresidencia de Abastecimiento"/>
    <x v="17"/>
    <x v="0"/>
    <n v="576"/>
    <n v="576"/>
    <n v="4"/>
    <n v="4"/>
    <m/>
    <m/>
    <m/>
    <m/>
    <m/>
    <m/>
    <m/>
    <m/>
    <m/>
    <m/>
    <m/>
  </r>
  <r>
    <s v="Vicepresidencia de Abastecimiento"/>
    <s v="Gerencia de Planeamiento, Inventario. y Almacenes"/>
    <x v="17"/>
    <x v="0"/>
    <n v="4473"/>
    <n v="4473"/>
    <n v="24"/>
    <n v="24"/>
    <m/>
    <m/>
    <m/>
    <m/>
    <m/>
    <m/>
    <m/>
    <m/>
    <m/>
    <m/>
    <m/>
  </r>
  <r>
    <s v="Vicepresidencia de Asuntos Corporativos"/>
    <s v="Gerencia de Asuntos Publicos"/>
    <x v="17"/>
    <x v="0"/>
    <n v="360"/>
    <n v="360"/>
    <n v="2"/>
    <n v="2"/>
    <m/>
    <m/>
    <m/>
    <m/>
    <m/>
    <m/>
    <m/>
    <m/>
    <m/>
    <m/>
    <m/>
  </r>
  <r>
    <s v="Vicepresidencia de Asuntos Corporativos"/>
    <s v="Gerencia de Asuntos Publicos Regionales"/>
    <x v="17"/>
    <x v="0"/>
    <n v="1129.5"/>
    <n v="1129.5"/>
    <n v="6"/>
    <n v="6"/>
    <m/>
    <m/>
    <m/>
    <m/>
    <m/>
    <m/>
    <m/>
    <m/>
    <m/>
    <m/>
    <m/>
  </r>
  <r>
    <s v="Vicepresidencia de Asuntos Corporativos"/>
    <s v="Gerencia de Comunicaciones"/>
    <x v="17"/>
    <x v="0"/>
    <n v="2734.5"/>
    <n v="2734.5"/>
    <n v="14"/>
    <n v="14"/>
    <m/>
    <m/>
    <m/>
    <m/>
    <m/>
    <m/>
    <m/>
    <m/>
    <m/>
    <m/>
    <m/>
  </r>
  <r>
    <s v="Vicepresidencia de Asuntos Corporativos"/>
    <s v="Vicepresidencia de Asuntos Corporativos"/>
    <x v="17"/>
    <x v="0"/>
    <n v="720"/>
    <n v="720"/>
    <n v="4"/>
    <n v="4"/>
    <m/>
    <m/>
    <m/>
    <m/>
    <m/>
    <m/>
    <m/>
    <m/>
    <m/>
    <m/>
    <m/>
  </r>
  <r>
    <s v="Vicepresidencia de Operaciones"/>
    <s v="Gerencia de Planta Concentradora"/>
    <x v="17"/>
    <x v="0"/>
    <n v="40661.526315789473"/>
    <n v="40661.526315789473"/>
    <n v="232"/>
    <n v="232"/>
    <m/>
    <m/>
    <m/>
    <m/>
    <m/>
    <n v="1"/>
    <m/>
    <m/>
    <m/>
    <m/>
    <m/>
  </r>
  <r>
    <s v="Vicepresidencia de Operaciones"/>
    <s v="Gerencia de Servicios Técnicos"/>
    <x v="17"/>
    <x v="0"/>
    <n v="16472.5"/>
    <n v="16472.5"/>
    <n v="88"/>
    <n v="88"/>
    <m/>
    <m/>
    <m/>
    <m/>
    <m/>
    <m/>
    <m/>
    <m/>
    <m/>
    <m/>
    <m/>
  </r>
  <r>
    <s v="Vicepresidencia de Operaciones"/>
    <s v="Vicepresidencia de Operaciones"/>
    <x v="17"/>
    <x v="0"/>
    <n v="399"/>
    <n v="399"/>
    <n v="2"/>
    <n v="2"/>
    <m/>
    <m/>
    <m/>
    <m/>
    <m/>
    <m/>
    <m/>
    <m/>
    <m/>
    <m/>
    <m/>
  </r>
  <r>
    <s v="Vicepresidencia de Operaciones"/>
    <s v="Gerencia de Mantenimiento"/>
    <x v="17"/>
    <x v="0"/>
    <n v="52039.75"/>
    <n v="52039.75"/>
    <n v="301"/>
    <n v="301"/>
    <m/>
    <m/>
    <m/>
    <m/>
    <m/>
    <m/>
    <m/>
    <m/>
    <m/>
    <m/>
    <m/>
  </r>
  <r>
    <s v="Vicepresidencia de Operaciones"/>
    <s v="Gerencia de Operaciones Mina"/>
    <x v="17"/>
    <x v="0"/>
    <n v="132287.25"/>
    <n v="132287.25"/>
    <n v="778"/>
    <n v="778"/>
    <m/>
    <n v="1"/>
    <m/>
    <m/>
    <m/>
    <n v="2"/>
    <m/>
    <m/>
    <n v="5"/>
    <n v="32"/>
    <m/>
  </r>
  <r>
    <s v="Vicepresidencia de Proyectos"/>
    <s v="Gerencia de Estudios"/>
    <x v="17"/>
    <x v="0"/>
    <n v="378"/>
    <n v="378"/>
    <n v="2"/>
    <n v="2"/>
    <m/>
    <m/>
    <m/>
    <m/>
    <m/>
    <m/>
    <m/>
    <m/>
    <m/>
    <m/>
    <m/>
  </r>
  <r>
    <s v="Vicepresidencia de Proyectos"/>
    <s v="Vicepresidencia de Proyectos"/>
    <x v="17"/>
    <x v="0"/>
    <n v="5365.5"/>
    <n v="5365.5"/>
    <n v="27"/>
    <n v="27"/>
    <m/>
    <m/>
    <m/>
    <m/>
    <m/>
    <m/>
    <m/>
    <m/>
    <m/>
    <m/>
    <m/>
  </r>
  <r>
    <s v="Vicepresidencia de Proyectos"/>
    <s v="Gerencia de Proyecto - 3er Molino Bolas"/>
    <x v="17"/>
    <x v="0"/>
    <n v="969"/>
    <n v="969"/>
    <n v="5"/>
    <n v="5"/>
    <m/>
    <m/>
    <m/>
    <m/>
    <m/>
    <m/>
    <m/>
    <m/>
    <m/>
    <m/>
    <m/>
  </r>
  <r>
    <s v="Vicepresidencia de Recursos Humanos"/>
    <s v="Gerencia de Recursos Humanos"/>
    <x v="17"/>
    <x v="0"/>
    <n v="2764.5"/>
    <n v="2764.5"/>
    <n v="14"/>
    <n v="14"/>
    <m/>
    <m/>
    <m/>
    <m/>
    <m/>
    <m/>
    <m/>
    <m/>
    <m/>
    <m/>
    <m/>
  </r>
  <r>
    <s v="Vicepresidencia de Recursos Humanos"/>
    <s v="Vicepresidencia de Recursos Humanos"/>
    <x v="17"/>
    <x v="0"/>
    <n v="540"/>
    <n v="540"/>
    <n v="3"/>
    <n v="3"/>
    <m/>
    <m/>
    <m/>
    <m/>
    <m/>
    <m/>
    <m/>
    <m/>
    <m/>
    <m/>
    <m/>
  </r>
  <r>
    <s v="Vicepresidencia de Recursos Humanos"/>
    <s v="Gerencia de Desarrollo y Capacitación"/>
    <x v="17"/>
    <x v="0"/>
    <n v="2139"/>
    <n v="2139"/>
    <n v="12"/>
    <n v="12"/>
    <m/>
    <m/>
    <m/>
    <m/>
    <m/>
    <m/>
    <m/>
    <m/>
    <m/>
    <m/>
    <m/>
  </r>
  <r>
    <s v="Vicepresidencia de SHE"/>
    <s v="Gerencia de Medio Ambiente"/>
    <x v="17"/>
    <x v="0"/>
    <n v="2803.5"/>
    <n v="2803.5"/>
    <n v="14"/>
    <n v="14"/>
    <m/>
    <m/>
    <m/>
    <m/>
    <m/>
    <m/>
    <m/>
    <m/>
    <m/>
    <m/>
    <m/>
  </r>
  <r>
    <s v="Vicepresidencia de SHE"/>
    <s v="Gerencia de Seguridad y Salud"/>
    <x v="17"/>
    <x v="0"/>
    <n v="5323.5"/>
    <n v="5323.5"/>
    <n v="32"/>
    <n v="32"/>
    <m/>
    <m/>
    <m/>
    <m/>
    <m/>
    <m/>
    <m/>
    <m/>
    <m/>
    <m/>
    <m/>
  </r>
  <r>
    <s v="Vicepresidencia de SHE"/>
    <s v="Vicepresidencia de SHE"/>
    <x v="17"/>
    <x v="0"/>
    <n v="180"/>
    <n v="180"/>
    <n v="1"/>
    <n v="1"/>
    <m/>
    <m/>
    <m/>
    <m/>
    <m/>
    <m/>
    <m/>
    <m/>
    <m/>
    <m/>
    <m/>
  </r>
  <r>
    <s v="Vicepresidencia de Asuntos Legales"/>
    <s v="Gerencia de Adquisición de Tierras y Reasentamiento"/>
    <x v="17"/>
    <x v="0"/>
    <n v="1669.5"/>
    <n v="1669.5"/>
    <n v="8"/>
    <n v="8"/>
    <m/>
    <m/>
    <m/>
    <m/>
    <m/>
    <m/>
    <m/>
    <m/>
    <m/>
    <m/>
    <m/>
  </r>
  <r>
    <s v="Vicepresidencia de Asuntos Legales"/>
    <s v="Gerencia de Asuntos Legales Mineros"/>
    <x v="17"/>
    <x v="0"/>
    <n v="1056"/>
    <n v="1056"/>
    <n v="6"/>
    <n v="6"/>
    <m/>
    <m/>
    <m/>
    <m/>
    <m/>
    <m/>
    <m/>
    <m/>
    <m/>
    <m/>
    <m/>
  </r>
  <r>
    <s v="Vicepresidencia de Asuntos Legales"/>
    <s v="Vicepresidencia de Asuntos Legales"/>
    <x v="17"/>
    <x v="0"/>
    <n v="900"/>
    <n v="900"/>
    <n v="5"/>
    <n v="5"/>
    <m/>
    <m/>
    <m/>
    <m/>
    <m/>
    <m/>
    <m/>
    <m/>
    <m/>
    <m/>
    <m/>
  </r>
  <r>
    <s v="Vicepresidencia de Desarrollo"/>
    <s v="Gerencia de Challcobamba"/>
    <x v="17"/>
    <x v="0"/>
    <n v="1666.5"/>
    <n v="1666.5"/>
    <n v="9"/>
    <n v="9"/>
    <m/>
    <m/>
    <m/>
    <m/>
    <m/>
    <m/>
    <m/>
    <m/>
    <m/>
    <m/>
    <m/>
  </r>
  <r>
    <s v="Vicepresidencia de Desarrollo"/>
    <s v="Gerencia de Desarrollo de Recursos"/>
    <x v="17"/>
    <x v="0"/>
    <n v="5760.25"/>
    <n v="5760.25"/>
    <n v="31"/>
    <n v="31"/>
    <m/>
    <m/>
    <m/>
    <m/>
    <m/>
    <m/>
    <m/>
    <m/>
    <m/>
    <m/>
    <m/>
  </r>
  <r>
    <s v="Vicepresidencia de Desarrollo"/>
    <s v="Gerencia de Estudios"/>
    <x v="17"/>
    <x v="0"/>
    <n v="1620"/>
    <n v="1620"/>
    <n v="9"/>
    <n v="9"/>
    <m/>
    <m/>
    <m/>
    <m/>
    <m/>
    <m/>
    <m/>
    <m/>
    <m/>
    <m/>
    <m/>
  </r>
  <r>
    <s v="Vicepresidencia de Desarrollo"/>
    <s v="Gerencia de Ingenieria"/>
    <x v="17"/>
    <x v="0"/>
    <n v="199.5"/>
    <n v="199.5"/>
    <n v="1"/>
    <n v="1"/>
    <m/>
    <m/>
    <m/>
    <m/>
    <m/>
    <m/>
    <m/>
    <m/>
    <m/>
    <m/>
    <m/>
  </r>
  <r>
    <s v="Vicepresidencia de Desarrollo"/>
    <s v="Gerencia de Permisos Ambientales"/>
    <x v="17"/>
    <x v="0"/>
    <n v="1155"/>
    <n v="1155"/>
    <n v="7"/>
    <n v="7"/>
    <m/>
    <m/>
    <m/>
    <m/>
    <m/>
    <m/>
    <m/>
    <m/>
    <m/>
    <m/>
    <m/>
  </r>
  <r>
    <s v="Vicepresidencia de Desarrollo"/>
    <s v="Gerencia de Servicios a Proyectos"/>
    <x v="17"/>
    <x v="0"/>
    <n v="5262"/>
    <n v="5262"/>
    <n v="27"/>
    <n v="27"/>
    <m/>
    <m/>
    <m/>
    <m/>
    <m/>
    <m/>
    <m/>
    <m/>
    <m/>
    <m/>
    <m/>
  </r>
  <r>
    <s v="Vicepresidencia de Desarrollo"/>
    <s v="Gerencia Regional de Servicios Técnicos"/>
    <x v="17"/>
    <x v="0"/>
    <n v="3213"/>
    <n v="3213"/>
    <n v="18"/>
    <n v="18"/>
    <m/>
    <m/>
    <m/>
    <m/>
    <m/>
    <m/>
    <m/>
    <m/>
    <m/>
    <m/>
    <m/>
  </r>
  <r>
    <s v="Vicepresidencia de Desarrollo"/>
    <s v="Vicepresidencia de Desarrollo"/>
    <x v="17"/>
    <x v="0"/>
    <n v="540"/>
    <n v="540"/>
    <n v="3"/>
    <n v="3"/>
    <m/>
    <m/>
    <m/>
    <m/>
    <m/>
    <m/>
    <m/>
    <m/>
    <m/>
    <m/>
    <m/>
  </r>
  <r>
    <s v="Vicepresidencia de Desarrollo"/>
    <s v="Gerencia de Servicios y Soporte a Proyectos"/>
    <x v="17"/>
    <x v="0"/>
    <n v="180"/>
    <n v="180"/>
    <n v="1"/>
    <n v="1"/>
    <m/>
    <m/>
    <m/>
    <m/>
    <m/>
    <m/>
    <m/>
    <m/>
    <m/>
    <m/>
    <m/>
  </r>
  <r>
    <s v="Vicepresidencia de Excelencia Operacional"/>
    <s v="Vicepresidencia de Excelencia Operacional"/>
    <x v="17"/>
    <x v="0"/>
    <n v="198"/>
    <n v="198"/>
    <n v="1"/>
    <n v="1"/>
    <m/>
    <m/>
    <m/>
    <m/>
    <m/>
    <m/>
    <m/>
    <m/>
    <m/>
    <m/>
    <m/>
  </r>
  <r>
    <s v="Vicepresidencia de Excelencia Operacional"/>
    <s v="Gerencia de Excelencia Operacional 2"/>
    <x v="17"/>
    <x v="0"/>
    <n v="2264.5"/>
    <n v="2264.5"/>
    <n v="12"/>
    <n v="12"/>
    <m/>
    <m/>
    <m/>
    <m/>
    <m/>
    <m/>
    <m/>
    <m/>
    <m/>
    <m/>
    <m/>
  </r>
  <r>
    <s v="Vicepresidencia de Excelencia Operacional"/>
    <s v="Gerencia de Excelencia Operacional 3"/>
    <x v="17"/>
    <x v="0"/>
    <n v="360"/>
    <n v="360"/>
    <n v="2"/>
    <n v="2"/>
    <m/>
    <m/>
    <m/>
    <m/>
    <m/>
    <m/>
    <m/>
    <m/>
    <m/>
    <m/>
    <m/>
  </r>
  <r>
    <s v="Vicepresidencia de Excelencia Operacional"/>
    <s v="Gerencia de Excelencia Operacional 1"/>
    <x v="17"/>
    <x v="0"/>
    <n v="948"/>
    <n v="948"/>
    <n v="5"/>
    <n v="5"/>
    <m/>
    <m/>
    <m/>
    <m/>
    <m/>
    <m/>
    <m/>
    <m/>
    <m/>
    <m/>
    <m/>
  </r>
  <r>
    <s v="Global Business Services &amp; Technology"/>
    <s v="Technology"/>
    <x v="17"/>
    <x v="0"/>
    <n v="3889.5"/>
    <n v="3889.5"/>
    <n v="21"/>
    <n v="21"/>
    <m/>
    <m/>
    <m/>
    <m/>
    <m/>
    <m/>
    <m/>
    <m/>
    <m/>
    <m/>
    <m/>
  </r>
  <r>
    <s v="Global Business Services &amp; Technology"/>
    <s v="Global Business Services"/>
    <x v="17"/>
    <x v="0"/>
    <n v="3870"/>
    <n v="3870"/>
    <n v="23"/>
    <n v="23"/>
    <m/>
    <m/>
    <m/>
    <m/>
    <m/>
    <m/>
    <m/>
    <m/>
    <m/>
    <m/>
    <m/>
  </r>
  <r>
    <s v="Group Explorations Management"/>
    <s v="Group Explorations Management"/>
    <x v="17"/>
    <x v="0"/>
    <n v="768"/>
    <n v="768"/>
    <n v="4"/>
    <n v="4"/>
    <m/>
    <m/>
    <m/>
    <m/>
    <m/>
    <m/>
    <m/>
    <m/>
    <m/>
    <m/>
    <m/>
  </r>
  <r>
    <s v="Gerencia de Logística y Servicios de Sitio"/>
    <s v="Gerencia de Logística y Servicios de Sitio"/>
    <x v="17"/>
    <x v="0"/>
    <n v="12958.5"/>
    <n v="12958.5"/>
    <n v="68"/>
    <n v="68"/>
    <m/>
    <m/>
    <m/>
    <m/>
    <m/>
    <m/>
    <m/>
    <m/>
    <m/>
    <m/>
    <m/>
  </r>
  <r>
    <s v="Vicepresidencia de Relaciones Comunitarias"/>
    <s v="Vicepresidencia de Relaciones Comunitarias"/>
    <x v="17"/>
    <x v="0"/>
    <n v="2238"/>
    <n v="2238"/>
    <n v="13"/>
    <n v="13"/>
    <m/>
    <m/>
    <m/>
    <m/>
    <m/>
    <m/>
    <m/>
    <m/>
    <m/>
    <m/>
    <m/>
  </r>
  <r>
    <s v="Vicepresidencia de Relaciones Comunitarias"/>
    <s v="Gerencia de Relaciones Comunitarias Site"/>
    <x v="17"/>
    <x v="0"/>
    <n v="10140.302631578947"/>
    <n v="10140.302631578947"/>
    <n v="63"/>
    <n v="63"/>
    <m/>
    <m/>
    <m/>
    <m/>
    <m/>
    <n v="1"/>
    <m/>
    <m/>
    <m/>
    <m/>
    <m/>
  </r>
  <r>
    <s v="Vicepresidencia de Relaciones Comunitarias"/>
    <s v="Gerencia de Relaciones Comunitarias Zona Sur"/>
    <x v="17"/>
    <x v="0"/>
    <n v="5628"/>
    <n v="5628"/>
    <n v="29"/>
    <n v="29"/>
    <m/>
    <m/>
    <m/>
    <m/>
    <m/>
    <m/>
    <m/>
    <m/>
    <m/>
    <m/>
    <m/>
  </r>
  <r>
    <s v="Vicepresidencia de Relaciones Comunitarias"/>
    <s v="Gerencia de Estudios Sociales"/>
    <x v="17"/>
    <x v="0"/>
    <n v="409.5"/>
    <n v="409.5"/>
    <n v="2"/>
    <n v="2"/>
    <m/>
    <m/>
    <m/>
    <m/>
    <m/>
    <m/>
    <m/>
    <m/>
    <m/>
    <m/>
    <m/>
  </r>
  <r>
    <s v="Gerencia de Protección Interna"/>
    <s v="Gerencia de Protección Interna"/>
    <x v="17"/>
    <x v="0"/>
    <n v="1197"/>
    <n v="1197"/>
    <n v="6"/>
    <n v="6"/>
    <m/>
    <m/>
    <m/>
    <m/>
    <m/>
    <m/>
    <m/>
    <m/>
    <m/>
    <m/>
    <m/>
  </r>
  <r>
    <s v="Gerencia General Operaciones Las Bambas"/>
    <s v="Gerencia General Operaciones Las Bambas"/>
    <x v="17"/>
    <x v="0"/>
    <n v="559.5"/>
    <n v="559.5"/>
    <n v="3"/>
    <n v="3"/>
    <m/>
    <m/>
    <m/>
    <m/>
    <m/>
    <m/>
    <m/>
    <m/>
    <m/>
    <m/>
    <m/>
  </r>
  <r>
    <s v="Presidencia las Bambas"/>
    <s v="Presidencia las Bambas"/>
    <x v="17"/>
    <x v="1"/>
    <n v="0"/>
    <n v="0"/>
    <n v="0"/>
    <n v="0"/>
    <m/>
    <m/>
    <m/>
    <m/>
    <m/>
    <m/>
    <m/>
    <m/>
    <m/>
    <m/>
    <m/>
  </r>
  <r>
    <s v="Vicepresidencia Comercial"/>
    <s v="Gerencia de Finanzas"/>
    <x v="17"/>
    <x v="1"/>
    <n v="0"/>
    <n v="0"/>
    <n v="0"/>
    <n v="0"/>
    <m/>
    <m/>
    <m/>
    <m/>
    <m/>
    <m/>
    <m/>
    <m/>
    <m/>
    <m/>
    <m/>
  </r>
  <r>
    <s v="Vicepresidencia Comercial"/>
    <s v="Gerencia de Impuestos"/>
    <x v="17"/>
    <x v="1"/>
    <n v="0"/>
    <n v="0"/>
    <n v="0"/>
    <n v="0"/>
    <m/>
    <m/>
    <m/>
    <m/>
    <m/>
    <m/>
    <m/>
    <m/>
    <m/>
    <m/>
    <m/>
  </r>
  <r>
    <s v="Vicepresidencia Comercial"/>
    <s v="Vicepresidencia Comercial"/>
    <x v="17"/>
    <x v="1"/>
    <n v="480"/>
    <n v="480"/>
    <n v="2"/>
    <n v="2"/>
    <m/>
    <m/>
    <m/>
    <m/>
    <m/>
    <m/>
    <m/>
    <m/>
    <m/>
    <m/>
    <m/>
  </r>
  <r>
    <s v="Vicepresidencia Comercial"/>
    <s v="Gerencia de Contraloría y Riesgos"/>
    <x v="17"/>
    <x v="1"/>
    <n v="0"/>
    <n v="0"/>
    <n v="0"/>
    <n v="0"/>
    <m/>
    <m/>
    <m/>
    <m/>
    <m/>
    <m/>
    <m/>
    <m/>
    <m/>
    <m/>
    <m/>
  </r>
  <r>
    <s v="Vicepresidencia de Abastecimiento"/>
    <s v="Gerencia de Contrataciones"/>
    <x v="17"/>
    <x v="1"/>
    <n v="0"/>
    <n v="0"/>
    <n v="0"/>
    <n v="0"/>
    <m/>
    <m/>
    <m/>
    <m/>
    <m/>
    <m/>
    <m/>
    <m/>
    <m/>
    <m/>
    <m/>
  </r>
  <r>
    <s v="Vicepresidencia de Abastecimiento"/>
    <s v="Gerencia de Procura - Proyectos"/>
    <x v="17"/>
    <x v="1"/>
    <n v="0"/>
    <n v="0"/>
    <n v="0"/>
    <n v="0"/>
    <m/>
    <m/>
    <m/>
    <m/>
    <m/>
    <m/>
    <m/>
    <m/>
    <m/>
    <m/>
    <m/>
  </r>
  <r>
    <s v="Vicepresidencia de Abastecimiento"/>
    <s v="Vicepresidencia de Abastecimiento"/>
    <x v="17"/>
    <x v="1"/>
    <n v="0"/>
    <n v="0"/>
    <n v="0"/>
    <n v="0"/>
    <m/>
    <m/>
    <m/>
    <m/>
    <m/>
    <m/>
    <m/>
    <m/>
    <m/>
    <m/>
    <m/>
  </r>
  <r>
    <s v="Vicepresidencia de Abastecimiento"/>
    <s v="Gerencia de Planeamiento, Inventario. y Almacenes"/>
    <x v="17"/>
    <x v="1"/>
    <n v="0"/>
    <n v="0"/>
    <n v="0"/>
    <n v="0"/>
    <m/>
    <m/>
    <m/>
    <m/>
    <m/>
    <m/>
    <m/>
    <m/>
    <m/>
    <m/>
    <m/>
  </r>
  <r>
    <s v="Vicepresidencia de Asuntos Corporativos"/>
    <s v="Gerencia de Asuntos Publicos"/>
    <x v="17"/>
    <x v="1"/>
    <n v="0"/>
    <n v="0"/>
    <n v="0"/>
    <n v="0"/>
    <m/>
    <m/>
    <m/>
    <m/>
    <m/>
    <m/>
    <m/>
    <m/>
    <m/>
    <m/>
    <m/>
  </r>
  <r>
    <s v="Vicepresidencia de Asuntos Corporativos"/>
    <s v="Gerencia de Asuntos Publicos Regionales"/>
    <x v="17"/>
    <x v="1"/>
    <n v="0"/>
    <n v="0"/>
    <n v="0"/>
    <n v="0"/>
    <m/>
    <m/>
    <m/>
    <m/>
    <m/>
    <m/>
    <m/>
    <m/>
    <m/>
    <m/>
    <m/>
  </r>
  <r>
    <s v="Vicepresidencia de Asuntos Corporativos"/>
    <s v="Gerencia de Comunicaciones"/>
    <x v="17"/>
    <x v="1"/>
    <n v="0"/>
    <n v="0"/>
    <n v="0"/>
    <n v="0"/>
    <m/>
    <m/>
    <m/>
    <m/>
    <m/>
    <m/>
    <m/>
    <m/>
    <m/>
    <m/>
    <m/>
  </r>
  <r>
    <s v="Vicepresidencia de Asuntos Corporativos"/>
    <s v="Vicepresidencia de Asuntos Corporativos"/>
    <x v="17"/>
    <x v="1"/>
    <n v="0"/>
    <n v="0"/>
    <n v="0"/>
    <n v="0"/>
    <m/>
    <m/>
    <m/>
    <m/>
    <m/>
    <m/>
    <m/>
    <m/>
    <m/>
    <m/>
    <m/>
  </r>
  <r>
    <s v="Vicepresidencia de Operaciones"/>
    <s v="Gerencia de Planta Concentradora"/>
    <x v="17"/>
    <x v="1"/>
    <n v="10232"/>
    <n v="10232"/>
    <n v="51"/>
    <n v="51"/>
    <m/>
    <m/>
    <m/>
    <m/>
    <m/>
    <m/>
    <m/>
    <m/>
    <m/>
    <m/>
    <m/>
  </r>
  <r>
    <s v="Vicepresidencia de Operaciones"/>
    <s v="Gerencia de Servicios Técnicos"/>
    <x v="17"/>
    <x v="1"/>
    <n v="8040"/>
    <n v="8040"/>
    <n v="36"/>
    <n v="36"/>
    <m/>
    <m/>
    <m/>
    <m/>
    <m/>
    <m/>
    <m/>
    <m/>
    <m/>
    <m/>
    <m/>
  </r>
  <r>
    <s v="Vicepresidencia de Operaciones"/>
    <s v="Vicepresidencia de Operaciones"/>
    <x v="17"/>
    <x v="1"/>
    <n v="0"/>
    <n v="0"/>
    <n v="0"/>
    <n v="0"/>
    <m/>
    <m/>
    <m/>
    <m/>
    <m/>
    <m/>
    <m/>
    <m/>
    <m/>
    <m/>
    <m/>
  </r>
  <r>
    <s v="Vicepresidencia de Operaciones"/>
    <s v="Gerencia de Mantenimiento"/>
    <x v="17"/>
    <x v="1"/>
    <n v="194652"/>
    <n v="194652"/>
    <n v="1052"/>
    <n v="1052"/>
    <m/>
    <m/>
    <m/>
    <m/>
    <m/>
    <n v="1"/>
    <m/>
    <m/>
    <m/>
    <m/>
    <m/>
  </r>
  <r>
    <s v="Vicepresidencia de Operaciones"/>
    <s v="Gerencia de Operaciones Mina"/>
    <x v="17"/>
    <x v="1"/>
    <n v="174585"/>
    <n v="146167.79999999999"/>
    <n v="809"/>
    <n v="809"/>
    <m/>
    <m/>
    <m/>
    <m/>
    <m/>
    <n v="1"/>
    <m/>
    <m/>
    <m/>
    <m/>
    <m/>
  </r>
  <r>
    <s v="Vicepresidencia de Proyectos"/>
    <s v="Gerencia de Estudios"/>
    <x v="17"/>
    <x v="1"/>
    <n v="0"/>
    <n v="0"/>
    <n v="0"/>
    <n v="0"/>
    <m/>
    <m/>
    <m/>
    <m/>
    <m/>
    <m/>
    <m/>
    <m/>
    <m/>
    <m/>
    <m/>
  </r>
  <r>
    <s v="Vicepresidencia de Proyectos"/>
    <s v="Vicepresidencia de Proyectos"/>
    <x v="17"/>
    <x v="1"/>
    <n v="217744"/>
    <n v="217744"/>
    <n v="1897"/>
    <n v="1897"/>
    <m/>
    <n v="3"/>
    <m/>
    <m/>
    <m/>
    <n v="3"/>
    <n v="1"/>
    <m/>
    <n v="6"/>
    <n v="38"/>
    <m/>
  </r>
  <r>
    <s v="Vicepresidencia de Proyectos"/>
    <s v="Gerencia de Proyecto - 3er Molino Bolas"/>
    <x v="17"/>
    <x v="1"/>
    <n v="6438"/>
    <n v="6438"/>
    <n v="50"/>
    <n v="50"/>
    <m/>
    <m/>
    <m/>
    <m/>
    <m/>
    <m/>
    <m/>
    <m/>
    <m/>
    <m/>
    <m/>
  </r>
  <r>
    <s v="Vicepresidencia de Recursos Humanos"/>
    <s v="Gerencia de Recursos Humanos"/>
    <x v="17"/>
    <x v="1"/>
    <n v="836"/>
    <n v="836"/>
    <n v="2"/>
    <n v="2"/>
    <m/>
    <m/>
    <m/>
    <m/>
    <m/>
    <m/>
    <m/>
    <m/>
    <m/>
    <m/>
    <m/>
  </r>
  <r>
    <s v="Vicepresidencia de Recursos Humanos"/>
    <s v="Vicepresidencia de Recursos Humanos"/>
    <x v="17"/>
    <x v="1"/>
    <n v="0"/>
    <n v="0"/>
    <n v="0"/>
    <n v="0"/>
    <m/>
    <m/>
    <m/>
    <m/>
    <m/>
    <m/>
    <m/>
    <m/>
    <m/>
    <m/>
    <m/>
  </r>
  <r>
    <s v="Vicepresidencia de Recursos Humanos"/>
    <s v="Gerencia de Desarrollo y Capacitación"/>
    <x v="17"/>
    <x v="1"/>
    <n v="0"/>
    <n v="0"/>
    <n v="0"/>
    <n v="0"/>
    <m/>
    <m/>
    <m/>
    <m/>
    <m/>
    <m/>
    <m/>
    <m/>
    <m/>
    <m/>
    <m/>
  </r>
  <r>
    <s v="Vicepresidencia de SHE"/>
    <s v="Gerencia de Medio Ambiente"/>
    <x v="17"/>
    <x v="1"/>
    <n v="18568"/>
    <n v="18568"/>
    <n v="125"/>
    <n v="125"/>
    <m/>
    <m/>
    <m/>
    <m/>
    <m/>
    <m/>
    <m/>
    <m/>
    <m/>
    <m/>
    <m/>
  </r>
  <r>
    <s v="Vicepresidencia de SHE"/>
    <s v="Gerencia de Seguridad y Salud"/>
    <x v="17"/>
    <x v="1"/>
    <n v="9924"/>
    <n v="9924"/>
    <n v="57"/>
    <n v="57"/>
    <m/>
    <m/>
    <m/>
    <m/>
    <m/>
    <m/>
    <m/>
    <m/>
    <m/>
    <m/>
    <m/>
  </r>
  <r>
    <s v="Vicepresidencia de SHE"/>
    <s v="Vicepresidencia de SHE"/>
    <x v="17"/>
    <x v="1"/>
    <n v="0"/>
    <n v="0"/>
    <n v="0"/>
    <n v="0"/>
    <m/>
    <m/>
    <m/>
    <m/>
    <m/>
    <m/>
    <m/>
    <m/>
    <m/>
    <m/>
    <m/>
  </r>
  <r>
    <s v="Vicepresidencia de Asuntos Legales"/>
    <s v="Gerencia de Adquisición de Tierras y Reasentamiento"/>
    <x v="17"/>
    <x v="1"/>
    <n v="0"/>
    <n v="0"/>
    <n v="0"/>
    <n v="0"/>
    <m/>
    <m/>
    <m/>
    <m/>
    <m/>
    <m/>
    <m/>
    <m/>
    <m/>
    <m/>
    <m/>
  </r>
  <r>
    <s v="Vicepresidencia de Asuntos Legales"/>
    <s v="Gerencia de Asuntos Legales Mineros"/>
    <x v="17"/>
    <x v="1"/>
    <n v="0"/>
    <n v="0"/>
    <n v="0"/>
    <n v="0"/>
    <m/>
    <m/>
    <m/>
    <m/>
    <m/>
    <m/>
    <m/>
    <m/>
    <m/>
    <m/>
    <m/>
  </r>
  <r>
    <s v="Vicepresidencia de Asuntos Legales"/>
    <s v="Vicepresidencia de Asuntos Legales"/>
    <x v="17"/>
    <x v="1"/>
    <n v="0"/>
    <n v="0"/>
    <n v="0"/>
    <n v="0"/>
    <m/>
    <m/>
    <m/>
    <m/>
    <m/>
    <m/>
    <m/>
    <m/>
    <m/>
    <m/>
    <m/>
  </r>
  <r>
    <s v="Vicepresidencia de Desarrollo"/>
    <s v="Gerencia de Challcobamba"/>
    <x v="17"/>
    <x v="1"/>
    <n v="2339"/>
    <n v="2339"/>
    <n v="49"/>
    <n v="49"/>
    <m/>
    <m/>
    <m/>
    <m/>
    <m/>
    <m/>
    <m/>
    <m/>
    <m/>
    <m/>
    <m/>
  </r>
  <r>
    <s v="Vicepresidencia de Desarrollo"/>
    <s v="Gerencia de Desarrollo de Recursos"/>
    <x v="17"/>
    <x v="1"/>
    <n v="93303"/>
    <n v="93303"/>
    <n v="456"/>
    <n v="456"/>
    <m/>
    <m/>
    <m/>
    <m/>
    <n v="2"/>
    <m/>
    <m/>
    <m/>
    <m/>
    <m/>
    <m/>
  </r>
  <r>
    <s v="Vicepresidencia de Desarrollo"/>
    <s v="Gerencia de Estudios"/>
    <x v="17"/>
    <x v="1"/>
    <n v="0"/>
    <n v="0"/>
    <n v="0"/>
    <n v="0"/>
    <m/>
    <m/>
    <m/>
    <m/>
    <m/>
    <m/>
    <m/>
    <m/>
    <m/>
    <m/>
    <m/>
  </r>
  <r>
    <s v="Vicepresidencia de Desarrollo"/>
    <s v="Gerencia de Ingenieria"/>
    <x v="17"/>
    <x v="1"/>
    <n v="78774"/>
    <n v="27943"/>
    <n v="364"/>
    <n v="126"/>
    <m/>
    <m/>
    <m/>
    <m/>
    <m/>
    <m/>
    <m/>
    <m/>
    <m/>
    <m/>
    <m/>
  </r>
  <r>
    <s v="Vicepresidencia de Desarrollo"/>
    <s v="Gerencia de Permisos Ambientales"/>
    <x v="17"/>
    <x v="1"/>
    <n v="1636"/>
    <n v="1636"/>
    <n v="16"/>
    <n v="16"/>
    <m/>
    <m/>
    <m/>
    <m/>
    <m/>
    <m/>
    <m/>
    <m/>
    <m/>
    <m/>
    <m/>
  </r>
  <r>
    <s v="Vicepresidencia de Desarrollo"/>
    <s v="Gerencia de Servicios a Proyectos"/>
    <x v="17"/>
    <x v="1"/>
    <n v="0"/>
    <n v="0"/>
    <n v="0"/>
    <n v="0"/>
    <m/>
    <m/>
    <m/>
    <m/>
    <m/>
    <m/>
    <m/>
    <m/>
    <m/>
    <m/>
    <m/>
  </r>
  <r>
    <s v="Vicepresidencia de Desarrollo"/>
    <s v="Gerencia Regional de Servicios Técnicos"/>
    <x v="17"/>
    <x v="1"/>
    <n v="0"/>
    <n v="0"/>
    <n v="0"/>
    <n v="0"/>
    <m/>
    <m/>
    <m/>
    <m/>
    <m/>
    <m/>
    <m/>
    <m/>
    <m/>
    <m/>
    <m/>
  </r>
  <r>
    <s v="Vicepresidencia de Desarrollo"/>
    <s v="Vicepresidencia de Desarrollo"/>
    <x v="17"/>
    <x v="1"/>
    <n v="0"/>
    <n v="0"/>
    <n v="0"/>
    <n v="0"/>
    <m/>
    <m/>
    <m/>
    <m/>
    <m/>
    <m/>
    <m/>
    <m/>
    <m/>
    <m/>
    <m/>
  </r>
  <r>
    <s v="Vicepresidencia de Desarrollo"/>
    <s v="Gerencia de Servicios y Soporte a Proyectos"/>
    <x v="17"/>
    <x v="1"/>
    <n v="0"/>
    <n v="0"/>
    <n v="0"/>
    <n v="0"/>
    <m/>
    <m/>
    <m/>
    <m/>
    <m/>
    <m/>
    <m/>
    <m/>
    <m/>
    <m/>
    <m/>
  </r>
  <r>
    <s v="Vicepresidencia de Excelencia Operacional"/>
    <s v="Vicepresidencia de Excelencia Operacional"/>
    <x v="17"/>
    <x v="1"/>
    <n v="0"/>
    <n v="0"/>
    <n v="0"/>
    <n v="0"/>
    <m/>
    <m/>
    <m/>
    <m/>
    <m/>
    <m/>
    <m/>
    <m/>
    <m/>
    <m/>
    <m/>
  </r>
  <r>
    <s v="Vicepresidencia de Excelencia Operacional"/>
    <s v="Gerencia de Excelencia Operacional 2"/>
    <x v="17"/>
    <x v="1"/>
    <n v="0"/>
    <n v="0"/>
    <n v="0"/>
    <n v="0"/>
    <m/>
    <m/>
    <m/>
    <m/>
    <m/>
    <m/>
    <m/>
    <m/>
    <m/>
    <m/>
    <m/>
  </r>
  <r>
    <s v="Vicepresidencia de Excelencia Operacional"/>
    <s v="Gerencia de Excelencia Operacional 3"/>
    <x v="17"/>
    <x v="1"/>
    <n v="0"/>
    <n v="0"/>
    <n v="0"/>
    <n v="0"/>
    <m/>
    <m/>
    <m/>
    <m/>
    <m/>
    <m/>
    <m/>
    <m/>
    <m/>
    <m/>
    <m/>
  </r>
  <r>
    <s v="Vicepresidencia de Excelencia Operacional"/>
    <s v="Gerencia de Excelencia Operacional 1"/>
    <x v="17"/>
    <x v="1"/>
    <n v="0"/>
    <n v="0"/>
    <n v="0"/>
    <n v="0"/>
    <m/>
    <m/>
    <m/>
    <m/>
    <m/>
    <m/>
    <m/>
    <m/>
    <m/>
    <m/>
    <m/>
  </r>
  <r>
    <s v="Global Business Services &amp; Technology"/>
    <s v="Technology"/>
    <x v="17"/>
    <x v="1"/>
    <n v="1740"/>
    <n v="1740"/>
    <n v="18"/>
    <n v="18"/>
    <m/>
    <m/>
    <m/>
    <m/>
    <m/>
    <m/>
    <m/>
    <m/>
    <m/>
    <m/>
    <m/>
  </r>
  <r>
    <s v="Global Business Services &amp; Technology"/>
    <s v="Global Business Services"/>
    <x v="17"/>
    <x v="1"/>
    <n v="0"/>
    <n v="0"/>
    <n v="0"/>
    <n v="0"/>
    <m/>
    <m/>
    <m/>
    <m/>
    <m/>
    <m/>
    <m/>
    <m/>
    <m/>
    <m/>
    <m/>
  </r>
  <r>
    <s v="Group Explorations Management"/>
    <s v="Group Explorations Management"/>
    <x v="17"/>
    <x v="1"/>
    <n v="0"/>
    <n v="0"/>
    <n v="0"/>
    <n v="0"/>
    <m/>
    <m/>
    <m/>
    <m/>
    <m/>
    <m/>
    <m/>
    <m/>
    <m/>
    <m/>
    <m/>
  </r>
  <r>
    <s v="Gerencia de Logística y Servicios de Sitio"/>
    <s v="Gerencia de Logística y Servicios de Sitio"/>
    <x v="17"/>
    <x v="1"/>
    <n v="142651.5"/>
    <n v="104398"/>
    <n v="721"/>
    <n v="489"/>
    <m/>
    <m/>
    <m/>
    <m/>
    <m/>
    <n v="1"/>
    <m/>
    <m/>
    <m/>
    <m/>
    <m/>
  </r>
  <r>
    <s v="Vicepresidencia de Relaciones Comunitarias"/>
    <s v="Vicepresidencia de Relaciones Comunitarias"/>
    <x v="17"/>
    <x v="1"/>
    <n v="0"/>
    <n v="0"/>
    <n v="0"/>
    <n v="0"/>
    <m/>
    <m/>
    <m/>
    <m/>
    <m/>
    <m/>
    <m/>
    <m/>
    <m/>
    <m/>
    <m/>
  </r>
  <r>
    <s v="Vicepresidencia de Relaciones Comunitarias"/>
    <s v="Gerencia de Relaciones Comunitarias Site"/>
    <x v="17"/>
    <x v="1"/>
    <n v="0"/>
    <n v="0"/>
    <n v="0"/>
    <n v="0"/>
    <m/>
    <m/>
    <m/>
    <m/>
    <m/>
    <m/>
    <m/>
    <m/>
    <m/>
    <m/>
    <m/>
  </r>
  <r>
    <s v="Vicepresidencia de Relaciones Comunitarias"/>
    <s v="Gerencia de Relaciones Comunitarias Zona Sur"/>
    <x v="17"/>
    <x v="1"/>
    <n v="0"/>
    <n v="0"/>
    <n v="0"/>
    <n v="0"/>
    <m/>
    <m/>
    <m/>
    <m/>
    <m/>
    <m/>
    <m/>
    <m/>
    <m/>
    <m/>
    <m/>
  </r>
  <r>
    <s v="Vicepresidencia de Relaciones Comunitarias"/>
    <s v="Gerencia de Estudios Sociales"/>
    <x v="17"/>
    <x v="1"/>
    <n v="0"/>
    <n v="0"/>
    <n v="0"/>
    <n v="0"/>
    <m/>
    <m/>
    <m/>
    <m/>
    <m/>
    <m/>
    <m/>
    <m/>
    <m/>
    <m/>
    <m/>
  </r>
  <r>
    <s v="Gerencia de Protección Interna"/>
    <s v="Gerencia de Protección Interna"/>
    <x v="17"/>
    <x v="1"/>
    <n v="2360"/>
    <n v="2360"/>
    <n v="35"/>
    <n v="35"/>
    <m/>
    <m/>
    <m/>
    <m/>
    <m/>
    <m/>
    <m/>
    <m/>
    <m/>
    <m/>
    <m/>
  </r>
  <r>
    <s v="Gerencia General Operaciones Las Bambas"/>
    <s v="Gerencia General Operaciones Las Bambas"/>
    <x v="17"/>
    <x v="1"/>
    <n v="0"/>
    <n v="0"/>
    <n v="0"/>
    <n v="0"/>
    <m/>
    <m/>
    <m/>
    <m/>
    <m/>
    <m/>
    <m/>
    <m/>
    <m/>
    <m/>
    <m/>
  </r>
  <r>
    <s v="Presidencia las Bambas"/>
    <s v="Presidencia las Bambas"/>
    <x v="18"/>
    <x v="0"/>
    <n v="597"/>
    <n v="597"/>
    <n v="3"/>
    <n v="3"/>
    <m/>
    <m/>
    <m/>
    <m/>
    <m/>
    <m/>
    <m/>
    <m/>
    <m/>
    <m/>
    <m/>
  </r>
  <r>
    <s v="Vicepresidencia Comercial"/>
    <s v="Gerencia de Finanzas"/>
    <x v="18"/>
    <x v="0"/>
    <n v="1521"/>
    <n v="1521"/>
    <n v="8"/>
    <n v="8"/>
    <m/>
    <m/>
    <m/>
    <m/>
    <m/>
    <m/>
    <m/>
    <m/>
    <m/>
    <m/>
    <m/>
  </r>
  <r>
    <s v="Vicepresidencia Comercial"/>
    <s v="Gerencia de Impuestos"/>
    <x v="18"/>
    <x v="0"/>
    <n v="621"/>
    <n v="621"/>
    <n v="5"/>
    <n v="5"/>
    <m/>
    <m/>
    <m/>
    <m/>
    <m/>
    <m/>
    <m/>
    <m/>
    <m/>
    <m/>
    <m/>
  </r>
  <r>
    <s v="Vicepresidencia Comercial"/>
    <s v="Vicepresidencia Comercial"/>
    <x v="18"/>
    <x v="0"/>
    <n v="549"/>
    <n v="549"/>
    <n v="3"/>
    <n v="3"/>
    <m/>
    <m/>
    <m/>
    <m/>
    <m/>
    <m/>
    <m/>
    <m/>
    <m/>
    <m/>
    <m/>
  </r>
  <r>
    <s v="Vicepresidencia Comercial"/>
    <s v="Gerencia de Contraloría y Riesgos"/>
    <x v="18"/>
    <x v="0"/>
    <n v="1126.5"/>
    <n v="1126.5"/>
    <n v="6"/>
    <n v="6"/>
    <m/>
    <m/>
    <m/>
    <m/>
    <m/>
    <m/>
    <m/>
    <m/>
    <m/>
    <m/>
    <m/>
  </r>
  <r>
    <s v="Vicepresidencia de Abastecimiento"/>
    <s v="Gerencia de Contrataciones"/>
    <x v="18"/>
    <x v="0"/>
    <n v="2844"/>
    <n v="2844"/>
    <n v="15"/>
    <n v="15"/>
    <m/>
    <m/>
    <m/>
    <m/>
    <m/>
    <m/>
    <m/>
    <m/>
    <m/>
    <m/>
    <m/>
  </r>
  <r>
    <s v="Vicepresidencia de Abastecimiento"/>
    <s v="Gerencia de Procura - Proyectos"/>
    <x v="18"/>
    <x v="0"/>
    <n v="364.5"/>
    <n v="364.5"/>
    <n v="2"/>
    <n v="2"/>
    <m/>
    <m/>
    <m/>
    <m/>
    <m/>
    <m/>
    <m/>
    <m/>
    <m/>
    <m/>
    <m/>
  </r>
  <r>
    <s v="Vicepresidencia de Abastecimiento"/>
    <s v="Vicepresidencia de Abastecimiento"/>
    <x v="18"/>
    <x v="0"/>
    <n v="756"/>
    <n v="756"/>
    <n v="4"/>
    <n v="4"/>
    <m/>
    <m/>
    <m/>
    <m/>
    <m/>
    <m/>
    <m/>
    <m/>
    <m/>
    <m/>
    <m/>
  </r>
  <r>
    <s v="Vicepresidencia de Abastecimiento"/>
    <s v="Gerencia de Planeamiento, Inventario. y Almacenes"/>
    <x v="18"/>
    <x v="0"/>
    <n v="4468.5"/>
    <n v="4468.5"/>
    <n v="24"/>
    <n v="24"/>
    <m/>
    <m/>
    <m/>
    <m/>
    <m/>
    <m/>
    <m/>
    <m/>
    <m/>
    <m/>
    <m/>
  </r>
  <r>
    <s v="Vicepresidencia de Asuntos Corporativos"/>
    <s v="Gerencia de Asuntos Publicos"/>
    <x v="18"/>
    <x v="0"/>
    <n v="414"/>
    <n v="414"/>
    <n v="2"/>
    <n v="2"/>
    <m/>
    <m/>
    <m/>
    <m/>
    <m/>
    <m/>
    <m/>
    <m/>
    <m/>
    <m/>
    <m/>
  </r>
  <r>
    <s v="Vicepresidencia de Asuntos Corporativos"/>
    <s v="Gerencia de Asuntos Publicos Regionales"/>
    <x v="18"/>
    <x v="0"/>
    <n v="1234.5"/>
    <n v="1234.5"/>
    <n v="6"/>
    <n v="6"/>
    <m/>
    <m/>
    <m/>
    <m/>
    <m/>
    <m/>
    <m/>
    <m/>
    <m/>
    <m/>
    <m/>
  </r>
  <r>
    <s v="Vicepresidencia de Asuntos Corporativos"/>
    <s v="Gerencia de Comunicaciones"/>
    <x v="18"/>
    <x v="0"/>
    <n v="2895"/>
    <n v="2895"/>
    <n v="14"/>
    <n v="14"/>
    <m/>
    <m/>
    <m/>
    <m/>
    <m/>
    <m/>
    <m/>
    <m/>
    <m/>
    <m/>
    <m/>
  </r>
  <r>
    <s v="Vicepresidencia de Asuntos Corporativos"/>
    <s v="Vicepresidencia de Asuntos Corporativos"/>
    <x v="18"/>
    <x v="0"/>
    <n v="738"/>
    <n v="738"/>
    <n v="4"/>
    <n v="4"/>
    <m/>
    <m/>
    <m/>
    <m/>
    <m/>
    <m/>
    <m/>
    <m/>
    <m/>
    <m/>
    <m/>
  </r>
  <r>
    <s v="Vicepresidencia de Operaciones"/>
    <s v="Gerencia de Planta Concentradora"/>
    <x v="18"/>
    <x v="0"/>
    <n v="39934.26315789474"/>
    <n v="39934.26315789474"/>
    <n v="232"/>
    <n v="232"/>
    <m/>
    <m/>
    <m/>
    <m/>
    <m/>
    <m/>
    <m/>
    <m/>
    <m/>
    <m/>
    <m/>
  </r>
  <r>
    <s v="Vicepresidencia de Operaciones"/>
    <s v="Gerencia de Servicios Técnicos"/>
    <x v="18"/>
    <x v="0"/>
    <n v="15763.5"/>
    <n v="15763.5"/>
    <n v="88"/>
    <n v="88"/>
    <m/>
    <m/>
    <m/>
    <m/>
    <m/>
    <m/>
    <m/>
    <m/>
    <m/>
    <m/>
    <m/>
  </r>
  <r>
    <s v="Vicepresidencia de Operaciones"/>
    <s v="Vicepresidencia de Operaciones"/>
    <x v="18"/>
    <x v="0"/>
    <n v="462"/>
    <n v="462"/>
    <n v="2"/>
    <n v="2"/>
    <m/>
    <m/>
    <m/>
    <m/>
    <m/>
    <m/>
    <m/>
    <m/>
    <m/>
    <m/>
    <m/>
  </r>
  <r>
    <s v="Vicepresidencia de Operaciones"/>
    <s v="Gerencia de Mantenimiento"/>
    <x v="18"/>
    <x v="0"/>
    <n v="51902.75"/>
    <n v="51902.75"/>
    <n v="305"/>
    <n v="305"/>
    <m/>
    <m/>
    <m/>
    <n v="1"/>
    <m/>
    <m/>
    <m/>
    <m/>
    <m/>
    <m/>
    <m/>
  </r>
  <r>
    <s v="Vicepresidencia de Operaciones"/>
    <s v="Gerencia de Operaciones Mina"/>
    <x v="18"/>
    <x v="0"/>
    <n v="135850.72222222222"/>
    <n v="135850.72222222222"/>
    <n v="788"/>
    <n v="788"/>
    <m/>
    <m/>
    <m/>
    <m/>
    <m/>
    <n v="1"/>
    <m/>
    <m/>
    <m/>
    <m/>
    <m/>
  </r>
  <r>
    <s v="Vicepresidencia de Proyectos"/>
    <s v="Gerencia de Estudios"/>
    <x v="18"/>
    <x v="0"/>
    <n v="420"/>
    <n v="420"/>
    <n v="2"/>
    <n v="2"/>
    <m/>
    <m/>
    <m/>
    <m/>
    <m/>
    <m/>
    <m/>
    <m/>
    <m/>
    <m/>
    <m/>
  </r>
  <r>
    <s v="Vicepresidencia de Proyectos"/>
    <s v="Vicepresidencia de Proyectos"/>
    <x v="18"/>
    <x v="0"/>
    <n v="5355"/>
    <n v="5355"/>
    <n v="27"/>
    <n v="27"/>
    <m/>
    <m/>
    <m/>
    <m/>
    <m/>
    <n v="1"/>
    <m/>
    <m/>
    <m/>
    <m/>
    <m/>
  </r>
  <r>
    <s v="Vicepresidencia de Proyectos"/>
    <s v="Gerencia de Proyecto - 3er Molino Bolas"/>
    <x v="18"/>
    <x v="0"/>
    <n v="970.5"/>
    <n v="970.5"/>
    <n v="5"/>
    <n v="5"/>
    <m/>
    <m/>
    <m/>
    <m/>
    <m/>
    <m/>
    <m/>
    <m/>
    <m/>
    <m/>
    <m/>
  </r>
  <r>
    <s v="Vicepresidencia de Recursos Humanos"/>
    <s v="Gerencia de Recursos Humanos"/>
    <x v="18"/>
    <x v="0"/>
    <n v="2773.5"/>
    <n v="2773.5"/>
    <n v="14"/>
    <n v="14"/>
    <m/>
    <m/>
    <m/>
    <m/>
    <m/>
    <m/>
    <m/>
    <m/>
    <m/>
    <m/>
    <m/>
  </r>
  <r>
    <s v="Vicepresidencia de Recursos Humanos"/>
    <s v="Vicepresidencia de Recursos Humanos"/>
    <x v="18"/>
    <x v="0"/>
    <n v="612"/>
    <n v="612"/>
    <n v="3"/>
    <n v="3"/>
    <m/>
    <m/>
    <m/>
    <m/>
    <m/>
    <m/>
    <m/>
    <m/>
    <m/>
    <m/>
    <m/>
  </r>
  <r>
    <s v="Vicepresidencia de Recursos Humanos"/>
    <s v="Gerencia de Desarrollo y Capacitación"/>
    <x v="18"/>
    <x v="0"/>
    <n v="2499"/>
    <n v="2499"/>
    <n v="12"/>
    <n v="12"/>
    <m/>
    <m/>
    <m/>
    <m/>
    <m/>
    <m/>
    <m/>
    <m/>
    <m/>
    <m/>
    <m/>
  </r>
  <r>
    <s v="Vicepresidencia de SHE"/>
    <s v="Gerencia de Medio Ambiente"/>
    <x v="18"/>
    <x v="0"/>
    <n v="2719.5"/>
    <n v="2719.5"/>
    <n v="14"/>
    <n v="14"/>
    <m/>
    <m/>
    <m/>
    <m/>
    <m/>
    <m/>
    <m/>
    <m/>
    <m/>
    <m/>
    <m/>
  </r>
  <r>
    <s v="Vicepresidencia de SHE"/>
    <s v="Gerencia de Seguridad y Salud"/>
    <x v="18"/>
    <x v="0"/>
    <n v="5733"/>
    <n v="5733"/>
    <n v="31"/>
    <n v="31"/>
    <m/>
    <m/>
    <m/>
    <m/>
    <m/>
    <m/>
    <m/>
    <m/>
    <m/>
    <m/>
    <m/>
  </r>
  <r>
    <s v="Vicepresidencia de SHE"/>
    <s v="Vicepresidencia de SHE"/>
    <x v="18"/>
    <x v="0"/>
    <n v="324"/>
    <n v="324"/>
    <n v="2"/>
    <n v="2"/>
    <m/>
    <m/>
    <m/>
    <m/>
    <m/>
    <m/>
    <m/>
    <m/>
    <m/>
    <m/>
    <m/>
  </r>
  <r>
    <s v="Vicepresidencia de Asuntos Legales"/>
    <s v="Gerencia de Adquisición de Tierras y Reasentamiento"/>
    <x v="18"/>
    <x v="0"/>
    <n v="1606.5"/>
    <n v="1606.5"/>
    <n v="8"/>
    <n v="8"/>
    <m/>
    <m/>
    <m/>
    <m/>
    <m/>
    <m/>
    <m/>
    <m/>
    <m/>
    <m/>
    <m/>
  </r>
  <r>
    <s v="Vicepresidencia de Asuntos Legales"/>
    <s v="Gerencia de Asuntos Legales Mineros"/>
    <x v="18"/>
    <x v="0"/>
    <n v="1216.5"/>
    <n v="1216.5"/>
    <n v="6"/>
    <n v="6"/>
    <m/>
    <m/>
    <m/>
    <m/>
    <m/>
    <m/>
    <m/>
    <m/>
    <m/>
    <m/>
    <m/>
  </r>
  <r>
    <s v="Vicepresidencia de Asuntos Legales"/>
    <s v="Vicepresidencia de Asuntos Legales"/>
    <x v="18"/>
    <x v="0"/>
    <n v="891"/>
    <n v="891"/>
    <n v="5"/>
    <n v="5"/>
    <m/>
    <m/>
    <m/>
    <m/>
    <m/>
    <m/>
    <m/>
    <m/>
    <m/>
    <m/>
    <m/>
  </r>
  <r>
    <s v="Vicepresidencia de Desarrollo"/>
    <s v="Gerencia de Challcobamba"/>
    <x v="18"/>
    <x v="0"/>
    <n v="1762.5"/>
    <n v="1762.5"/>
    <n v="9"/>
    <n v="9"/>
    <m/>
    <m/>
    <m/>
    <m/>
    <m/>
    <m/>
    <m/>
    <m/>
    <m/>
    <m/>
    <m/>
  </r>
  <r>
    <s v="Vicepresidencia de Desarrollo"/>
    <s v="Gerencia de Desarrollo de Recursos"/>
    <x v="18"/>
    <x v="0"/>
    <n v="5786.75"/>
    <n v="5786.75"/>
    <n v="31"/>
    <n v="31"/>
    <m/>
    <m/>
    <m/>
    <m/>
    <m/>
    <m/>
    <m/>
    <m/>
    <m/>
    <m/>
    <m/>
  </r>
  <r>
    <s v="Vicepresidencia de Desarrollo"/>
    <s v="Gerencia de Estudios"/>
    <x v="18"/>
    <x v="0"/>
    <n v="1674"/>
    <n v="1674"/>
    <n v="9"/>
    <n v="9"/>
    <m/>
    <m/>
    <m/>
    <m/>
    <m/>
    <m/>
    <m/>
    <m/>
    <m/>
    <m/>
    <m/>
  </r>
  <r>
    <s v="Vicepresidencia de Desarrollo"/>
    <s v="Gerencia de Ingenieria"/>
    <x v="18"/>
    <x v="0"/>
    <n v="210"/>
    <n v="210"/>
    <n v="1"/>
    <n v="1"/>
    <m/>
    <m/>
    <m/>
    <m/>
    <m/>
    <m/>
    <m/>
    <m/>
    <m/>
    <m/>
    <m/>
  </r>
  <r>
    <s v="Vicepresidencia de Desarrollo"/>
    <s v="Gerencia de Permisos Ambientales"/>
    <x v="18"/>
    <x v="0"/>
    <n v="1375.5"/>
    <n v="1375.5"/>
    <n v="7"/>
    <n v="7"/>
    <m/>
    <m/>
    <m/>
    <m/>
    <m/>
    <m/>
    <m/>
    <m/>
    <m/>
    <m/>
    <m/>
  </r>
  <r>
    <s v="Vicepresidencia de Desarrollo"/>
    <s v="Gerencia de Servicios a Proyectos"/>
    <x v="18"/>
    <x v="0"/>
    <n v="5484"/>
    <n v="5484"/>
    <n v="27"/>
    <n v="27"/>
    <m/>
    <m/>
    <m/>
    <m/>
    <m/>
    <m/>
    <m/>
    <m/>
    <m/>
    <m/>
    <m/>
  </r>
  <r>
    <s v="Vicepresidencia de Desarrollo"/>
    <s v="Gerencia Regional de Servicios Técnicos"/>
    <x v="18"/>
    <x v="0"/>
    <n v="3348"/>
    <n v="3348"/>
    <n v="17"/>
    <n v="17"/>
    <m/>
    <m/>
    <m/>
    <m/>
    <m/>
    <m/>
    <m/>
    <m/>
    <m/>
    <m/>
    <m/>
  </r>
  <r>
    <s v="Vicepresidencia de Desarrollo"/>
    <s v="Vicepresidencia de Desarrollo"/>
    <x v="18"/>
    <x v="0"/>
    <n v="567"/>
    <n v="567"/>
    <n v="3"/>
    <n v="3"/>
    <m/>
    <m/>
    <m/>
    <m/>
    <m/>
    <m/>
    <m/>
    <m/>
    <m/>
    <m/>
    <m/>
  </r>
  <r>
    <s v="Vicepresidencia de Desarrollo"/>
    <s v="Gerencia de Servicios y Soporte a Proyectos"/>
    <x v="18"/>
    <x v="0"/>
    <n v="207"/>
    <n v="207"/>
    <n v="1"/>
    <n v="1"/>
    <m/>
    <m/>
    <m/>
    <m/>
    <m/>
    <m/>
    <m/>
    <m/>
    <m/>
    <m/>
    <m/>
  </r>
  <r>
    <s v="Vicepresidencia de Excelencia Operacional"/>
    <s v="Vicepresidencia de Excelencia Operacional"/>
    <x v="18"/>
    <x v="0"/>
    <n v="178.43478260869566"/>
    <n v="178.43478260869566"/>
    <n v="1"/>
    <n v="1"/>
    <m/>
    <m/>
    <m/>
    <m/>
    <m/>
    <m/>
    <m/>
    <m/>
    <m/>
    <m/>
    <m/>
  </r>
  <r>
    <s v="Vicepresidencia de Excelencia Operacional"/>
    <s v="Gerencia de Excelencia Operacional 2"/>
    <x v="18"/>
    <x v="0"/>
    <n v="2385.5"/>
    <n v="2385.5"/>
    <n v="11"/>
    <n v="11"/>
    <m/>
    <m/>
    <m/>
    <m/>
    <m/>
    <m/>
    <m/>
    <m/>
    <m/>
    <m/>
    <m/>
  </r>
  <r>
    <s v="Vicepresidencia de Excelencia Operacional"/>
    <s v="Gerencia de Excelencia Operacional 3"/>
    <x v="18"/>
    <x v="0"/>
    <n v="414"/>
    <n v="414"/>
    <n v="2"/>
    <n v="2"/>
    <m/>
    <m/>
    <m/>
    <m/>
    <m/>
    <m/>
    <m/>
    <m/>
    <m/>
    <m/>
    <m/>
  </r>
  <r>
    <s v="Vicepresidencia de Excelencia Operacional"/>
    <s v="Gerencia de Excelencia Operacional 1"/>
    <x v="18"/>
    <x v="0"/>
    <n v="928.5"/>
    <n v="928.5"/>
    <n v="5"/>
    <n v="5"/>
    <m/>
    <m/>
    <m/>
    <m/>
    <m/>
    <m/>
    <m/>
    <m/>
    <m/>
    <m/>
    <m/>
  </r>
  <r>
    <s v="Global Business Services &amp; Technology"/>
    <s v="Technology"/>
    <x v="18"/>
    <x v="0"/>
    <n v="3919.5"/>
    <n v="3919.5"/>
    <n v="21"/>
    <n v="21"/>
    <m/>
    <m/>
    <m/>
    <m/>
    <m/>
    <m/>
    <m/>
    <m/>
    <m/>
    <m/>
    <m/>
  </r>
  <r>
    <s v="Global Business Services &amp; Technology"/>
    <s v="Global Business Services"/>
    <x v="18"/>
    <x v="0"/>
    <n v="4284"/>
    <n v="4284"/>
    <n v="23"/>
    <n v="23"/>
    <m/>
    <m/>
    <m/>
    <m/>
    <m/>
    <m/>
    <m/>
    <m/>
    <m/>
    <m/>
    <m/>
  </r>
  <r>
    <s v="Group Explorations Management"/>
    <s v="Group Explorations Management"/>
    <x v="18"/>
    <x v="0"/>
    <n v="774"/>
    <n v="774"/>
    <n v="4"/>
    <n v="4"/>
    <m/>
    <m/>
    <m/>
    <m/>
    <m/>
    <m/>
    <m/>
    <m/>
    <m/>
    <m/>
    <m/>
  </r>
  <r>
    <s v="Gerencia de Logística y Servicios de Sitio"/>
    <s v="Gerencia de Logística y Servicios de Sitio"/>
    <x v="18"/>
    <x v="0"/>
    <n v="12763.75"/>
    <n v="12763.75"/>
    <n v="68"/>
    <n v="68"/>
    <m/>
    <m/>
    <m/>
    <m/>
    <m/>
    <m/>
    <m/>
    <m/>
    <m/>
    <m/>
    <m/>
  </r>
  <r>
    <s v="Vicepresidencia de Relaciones Comunitarias"/>
    <s v="Vicepresidencia de Relaciones Comunitarias"/>
    <x v="18"/>
    <x v="0"/>
    <n v="2257.5"/>
    <n v="2257.5"/>
    <n v="11"/>
    <n v="11"/>
    <m/>
    <m/>
    <m/>
    <m/>
    <m/>
    <m/>
    <m/>
    <m/>
    <m/>
    <m/>
    <m/>
  </r>
  <r>
    <s v="Vicepresidencia de Relaciones Comunitarias"/>
    <s v="Gerencia de Relaciones Comunitarias Site"/>
    <x v="18"/>
    <x v="0"/>
    <n v="11602.5"/>
    <n v="11602.5"/>
    <n v="60"/>
    <n v="60"/>
    <m/>
    <m/>
    <m/>
    <m/>
    <m/>
    <m/>
    <m/>
    <m/>
    <m/>
    <m/>
    <m/>
  </r>
  <r>
    <s v="Vicepresidencia de Relaciones Comunitarias"/>
    <s v="Gerencia de Relaciones Comunitarias Zona Sur"/>
    <x v="18"/>
    <x v="0"/>
    <n v="6057.521739130435"/>
    <n v="6057.521739130435"/>
    <n v="29"/>
    <n v="29"/>
    <m/>
    <m/>
    <m/>
    <m/>
    <m/>
    <m/>
    <m/>
    <m/>
    <m/>
    <m/>
    <m/>
  </r>
  <r>
    <s v="Vicepresidencia de Relaciones Comunitarias"/>
    <s v="Gerencia de Estudios Sociales"/>
    <x v="18"/>
    <x v="0"/>
    <n v="399"/>
    <n v="399"/>
    <n v="2"/>
    <n v="2"/>
    <m/>
    <m/>
    <m/>
    <m/>
    <m/>
    <m/>
    <m/>
    <m/>
    <m/>
    <m/>
    <m/>
  </r>
  <r>
    <s v="Gerencia de Protección Interna"/>
    <s v="Gerencia de Protección Interna"/>
    <x v="18"/>
    <x v="0"/>
    <n v="1228.5"/>
    <n v="1228.5"/>
    <n v="7"/>
    <n v="7"/>
    <m/>
    <m/>
    <m/>
    <m/>
    <m/>
    <m/>
    <m/>
    <m/>
    <m/>
    <m/>
    <m/>
  </r>
  <r>
    <s v="Gerencia General Operaciones Las Bambas"/>
    <s v="Gerencia General Operaciones Las Bambas"/>
    <x v="18"/>
    <x v="0"/>
    <n v="645"/>
    <n v="645"/>
    <n v="3"/>
    <n v="3"/>
    <m/>
    <m/>
    <m/>
    <m/>
    <m/>
    <m/>
    <m/>
    <m/>
    <m/>
    <m/>
    <m/>
  </r>
  <r>
    <s v="Presidencia las Bambas"/>
    <s v="Presidencia las Bambas"/>
    <x v="18"/>
    <x v="1"/>
    <n v="0"/>
    <n v="0"/>
    <m/>
    <m/>
    <m/>
    <m/>
    <m/>
    <m/>
    <m/>
    <m/>
    <m/>
    <m/>
    <m/>
    <m/>
    <m/>
  </r>
  <r>
    <s v="Vicepresidencia Comercial"/>
    <s v="Gerencia de Finanzas"/>
    <x v="18"/>
    <x v="1"/>
    <n v="0"/>
    <n v="0"/>
    <m/>
    <m/>
    <m/>
    <m/>
    <m/>
    <m/>
    <m/>
    <m/>
    <m/>
    <m/>
    <m/>
    <m/>
    <m/>
  </r>
  <r>
    <s v="Vicepresidencia Comercial"/>
    <s v="Gerencia de Impuestos"/>
    <x v="18"/>
    <x v="1"/>
    <n v="0"/>
    <n v="0"/>
    <m/>
    <m/>
    <m/>
    <m/>
    <m/>
    <m/>
    <m/>
    <m/>
    <m/>
    <m/>
    <m/>
    <m/>
    <m/>
  </r>
  <r>
    <s v="Vicepresidencia Comercial"/>
    <s v="Vicepresidencia Comercial"/>
    <x v="18"/>
    <x v="1"/>
    <n v="0"/>
    <n v="0"/>
    <m/>
    <m/>
    <m/>
    <m/>
    <m/>
    <m/>
    <m/>
    <m/>
    <m/>
    <m/>
    <m/>
    <m/>
    <m/>
  </r>
  <r>
    <s v="Vicepresidencia Comercial"/>
    <s v="Gerencia de Contraloría y Riesgos"/>
    <x v="18"/>
    <x v="1"/>
    <n v="0"/>
    <n v="0"/>
    <m/>
    <m/>
    <m/>
    <m/>
    <m/>
    <m/>
    <m/>
    <m/>
    <m/>
    <m/>
    <m/>
    <m/>
    <m/>
  </r>
  <r>
    <s v="Vicepresidencia de Abastecimiento"/>
    <s v="Gerencia de Contrataciones"/>
    <x v="18"/>
    <x v="1"/>
    <n v="0"/>
    <n v="0"/>
    <m/>
    <m/>
    <m/>
    <m/>
    <m/>
    <m/>
    <m/>
    <m/>
    <m/>
    <m/>
    <m/>
    <m/>
    <m/>
  </r>
  <r>
    <s v="Vicepresidencia de Abastecimiento"/>
    <s v="Gerencia de Procura - Proyectos"/>
    <x v="18"/>
    <x v="1"/>
    <n v="0"/>
    <n v="0"/>
    <m/>
    <m/>
    <m/>
    <m/>
    <m/>
    <m/>
    <m/>
    <m/>
    <m/>
    <m/>
    <m/>
    <m/>
    <m/>
  </r>
  <r>
    <s v="Vicepresidencia de Abastecimiento"/>
    <s v="Vicepresidencia de Abastecimiento"/>
    <x v="18"/>
    <x v="1"/>
    <n v="0"/>
    <n v="0"/>
    <m/>
    <m/>
    <m/>
    <m/>
    <m/>
    <m/>
    <m/>
    <m/>
    <m/>
    <m/>
    <m/>
    <m/>
    <m/>
  </r>
  <r>
    <s v="Vicepresidencia de Abastecimiento"/>
    <s v="Gerencia de Planeamiento, Inventario. y Almacenes"/>
    <x v="18"/>
    <x v="1"/>
    <n v="18644"/>
    <n v="17576.400000000001"/>
    <n v="82"/>
    <n v="82"/>
    <m/>
    <m/>
    <m/>
    <m/>
    <m/>
    <n v="1"/>
    <m/>
    <m/>
    <m/>
    <m/>
    <m/>
  </r>
  <r>
    <s v="Vicepresidencia de Asuntos Corporativos"/>
    <s v="Gerencia de Asuntos Publicos"/>
    <x v="18"/>
    <x v="1"/>
    <n v="0"/>
    <n v="0"/>
    <m/>
    <m/>
    <m/>
    <m/>
    <m/>
    <m/>
    <m/>
    <m/>
    <m/>
    <m/>
    <m/>
    <m/>
    <m/>
  </r>
  <r>
    <s v="Vicepresidencia de Asuntos Corporativos"/>
    <s v="Gerencia de Asuntos Publicos Regionales"/>
    <x v="18"/>
    <x v="1"/>
    <n v="0"/>
    <n v="0"/>
    <m/>
    <m/>
    <m/>
    <m/>
    <m/>
    <m/>
    <m/>
    <m/>
    <m/>
    <m/>
    <m/>
    <m/>
    <m/>
  </r>
  <r>
    <s v="Vicepresidencia de Asuntos Corporativos"/>
    <s v="Gerencia de Comunicaciones"/>
    <x v="18"/>
    <x v="1"/>
    <n v="0"/>
    <n v="0"/>
    <m/>
    <m/>
    <m/>
    <m/>
    <m/>
    <m/>
    <m/>
    <m/>
    <m/>
    <m/>
    <m/>
    <m/>
    <m/>
  </r>
  <r>
    <s v="Vicepresidencia de Asuntos Corporativos"/>
    <s v="Vicepresidencia de Asuntos Corporativos"/>
    <x v="18"/>
    <x v="1"/>
    <n v="0"/>
    <n v="0"/>
    <m/>
    <m/>
    <m/>
    <m/>
    <m/>
    <m/>
    <m/>
    <m/>
    <m/>
    <m/>
    <m/>
    <m/>
    <m/>
  </r>
  <r>
    <s v="Vicepresidencia de Operaciones"/>
    <s v="Gerencia de Planta Concentradora"/>
    <x v="18"/>
    <x v="1"/>
    <n v="46496"/>
    <n v="40842"/>
    <n v="247"/>
    <n v="219"/>
    <m/>
    <m/>
    <m/>
    <m/>
    <m/>
    <n v="1"/>
    <m/>
    <m/>
    <m/>
    <m/>
    <m/>
  </r>
  <r>
    <s v="Vicepresidencia de Operaciones"/>
    <s v="Gerencia de Servicios Técnicos"/>
    <x v="18"/>
    <x v="1"/>
    <n v="10572"/>
    <n v="10572"/>
    <n v="72"/>
    <n v="72"/>
    <m/>
    <m/>
    <m/>
    <m/>
    <m/>
    <n v="1"/>
    <m/>
    <m/>
    <m/>
    <m/>
    <m/>
  </r>
  <r>
    <s v="Vicepresidencia de Operaciones"/>
    <s v="Vicepresidencia de Operaciones"/>
    <x v="18"/>
    <x v="1"/>
    <n v="0"/>
    <n v="0"/>
    <m/>
    <m/>
    <m/>
    <m/>
    <m/>
    <m/>
    <m/>
    <m/>
    <m/>
    <m/>
    <m/>
    <m/>
    <m/>
  </r>
  <r>
    <s v="Vicepresidencia de Operaciones"/>
    <s v="Gerencia de Mantenimiento"/>
    <x v="18"/>
    <x v="1"/>
    <n v="270648"/>
    <n v="270648"/>
    <n v="1605"/>
    <n v="1605"/>
    <m/>
    <n v="1"/>
    <m/>
    <m/>
    <m/>
    <n v="2"/>
    <n v="1"/>
    <m/>
    <m/>
    <m/>
    <m/>
  </r>
  <r>
    <s v="Vicepresidencia de Operaciones"/>
    <s v="Gerencia de Operaciones Mina"/>
    <x v="18"/>
    <x v="1"/>
    <n v="149045"/>
    <n v="120474.20000000001"/>
    <n v="844"/>
    <n v="844"/>
    <m/>
    <m/>
    <m/>
    <m/>
    <m/>
    <m/>
    <m/>
    <m/>
    <m/>
    <m/>
    <m/>
  </r>
  <r>
    <s v="Vicepresidencia de Proyectos"/>
    <s v="Gerencia de Estudios"/>
    <x v="18"/>
    <x v="1"/>
    <n v="0"/>
    <n v="0"/>
    <m/>
    <m/>
    <m/>
    <m/>
    <m/>
    <m/>
    <m/>
    <m/>
    <m/>
    <m/>
    <m/>
    <m/>
    <m/>
  </r>
  <r>
    <s v="Vicepresidencia de Proyectos"/>
    <s v="Vicepresidencia de Proyectos"/>
    <x v="18"/>
    <x v="1"/>
    <n v="194048"/>
    <n v="194048"/>
    <n v="1162"/>
    <n v="1162"/>
    <m/>
    <m/>
    <m/>
    <m/>
    <m/>
    <n v="4"/>
    <m/>
    <m/>
    <m/>
    <m/>
    <n v="31"/>
  </r>
  <r>
    <s v="Vicepresidencia de Proyectos"/>
    <s v="Gerencia de Proyecto - 3er Molino Bolas"/>
    <x v="18"/>
    <x v="1"/>
    <n v="0"/>
    <n v="0"/>
    <m/>
    <m/>
    <m/>
    <m/>
    <m/>
    <m/>
    <m/>
    <m/>
    <m/>
    <m/>
    <m/>
    <m/>
    <m/>
  </r>
  <r>
    <s v="Vicepresidencia de Recursos Humanos"/>
    <s v="Gerencia de Recursos Humanos"/>
    <x v="18"/>
    <x v="1"/>
    <n v="1536"/>
    <n v="1536"/>
    <n v="7"/>
    <n v="7"/>
    <m/>
    <m/>
    <m/>
    <m/>
    <m/>
    <m/>
    <m/>
    <m/>
    <m/>
    <m/>
    <m/>
  </r>
  <r>
    <s v="Vicepresidencia de Recursos Humanos"/>
    <s v="Vicepresidencia de Recursos Humanos"/>
    <x v="18"/>
    <x v="1"/>
    <n v="0"/>
    <n v="0"/>
    <m/>
    <m/>
    <m/>
    <m/>
    <m/>
    <m/>
    <m/>
    <m/>
    <m/>
    <m/>
    <m/>
    <m/>
    <m/>
  </r>
  <r>
    <s v="Vicepresidencia de Recursos Humanos"/>
    <s v="Gerencia de Desarrollo y Capacitación"/>
    <x v="18"/>
    <x v="1"/>
    <n v="0"/>
    <n v="0"/>
    <m/>
    <m/>
    <m/>
    <m/>
    <m/>
    <m/>
    <m/>
    <m/>
    <m/>
    <m/>
    <m/>
    <m/>
    <m/>
  </r>
  <r>
    <s v="Vicepresidencia de SHE"/>
    <s v="Gerencia de Medio Ambiente"/>
    <x v="18"/>
    <x v="1"/>
    <n v="17880"/>
    <n v="17880"/>
    <n v="109"/>
    <n v="109"/>
    <m/>
    <m/>
    <m/>
    <m/>
    <m/>
    <m/>
    <m/>
    <m/>
    <m/>
    <m/>
    <m/>
  </r>
  <r>
    <s v="Vicepresidencia de SHE"/>
    <s v="Gerencia de Seguridad y Salud"/>
    <x v="18"/>
    <x v="1"/>
    <n v="10140"/>
    <n v="10140"/>
    <n v="59"/>
    <n v="59"/>
    <m/>
    <m/>
    <m/>
    <m/>
    <m/>
    <m/>
    <m/>
    <m/>
    <m/>
    <m/>
    <m/>
  </r>
  <r>
    <s v="Vicepresidencia de SHE"/>
    <s v="Vicepresidencia de SHE"/>
    <x v="18"/>
    <x v="1"/>
    <n v="0"/>
    <n v="0"/>
    <m/>
    <m/>
    <m/>
    <m/>
    <m/>
    <m/>
    <m/>
    <m/>
    <m/>
    <m/>
    <m/>
    <m/>
    <m/>
  </r>
  <r>
    <s v="Vicepresidencia de Asuntos Legales"/>
    <s v="Gerencia de Adquisición de Tierras y Reasentamiento"/>
    <x v="18"/>
    <x v="1"/>
    <n v="0"/>
    <n v="0"/>
    <m/>
    <m/>
    <m/>
    <m/>
    <m/>
    <m/>
    <m/>
    <m/>
    <m/>
    <m/>
    <m/>
    <m/>
    <m/>
  </r>
  <r>
    <s v="Vicepresidencia de Asuntos Legales"/>
    <s v="Gerencia de Asuntos Legales Mineros"/>
    <x v="18"/>
    <x v="1"/>
    <n v="0"/>
    <n v="0"/>
    <m/>
    <m/>
    <m/>
    <m/>
    <m/>
    <m/>
    <m/>
    <m/>
    <m/>
    <m/>
    <m/>
    <m/>
    <m/>
  </r>
  <r>
    <s v="Vicepresidencia de Asuntos Legales"/>
    <s v="Vicepresidencia de Asuntos Legales"/>
    <x v="18"/>
    <x v="1"/>
    <n v="0"/>
    <n v="0"/>
    <m/>
    <m/>
    <m/>
    <m/>
    <m/>
    <m/>
    <m/>
    <m/>
    <m/>
    <m/>
    <m/>
    <m/>
    <m/>
  </r>
  <r>
    <s v="Vicepresidencia de Desarrollo"/>
    <s v="Gerencia de Challcobamba"/>
    <x v="18"/>
    <x v="1"/>
    <n v="12540"/>
    <n v="12540"/>
    <n v="52"/>
    <n v="52"/>
    <m/>
    <m/>
    <m/>
    <m/>
    <m/>
    <m/>
    <m/>
    <m/>
    <m/>
    <m/>
    <m/>
  </r>
  <r>
    <s v="Vicepresidencia de Desarrollo"/>
    <s v="Gerencia de Desarrollo de Recursos"/>
    <x v="18"/>
    <x v="1"/>
    <n v="61112"/>
    <n v="61112"/>
    <n v="274"/>
    <n v="274"/>
    <m/>
    <m/>
    <m/>
    <m/>
    <m/>
    <m/>
    <m/>
    <m/>
    <m/>
    <m/>
    <m/>
  </r>
  <r>
    <s v="Vicepresidencia de Desarrollo"/>
    <s v="Gerencia de Estudios"/>
    <x v="18"/>
    <x v="1"/>
    <n v="0"/>
    <n v="0"/>
    <m/>
    <m/>
    <m/>
    <m/>
    <m/>
    <m/>
    <m/>
    <m/>
    <m/>
    <m/>
    <m/>
    <m/>
    <m/>
  </r>
  <r>
    <s v="Vicepresidencia de Desarrollo"/>
    <s v="Gerencia de Ingenieria"/>
    <x v="18"/>
    <x v="1"/>
    <n v="103596"/>
    <n v="22955"/>
    <n v="462"/>
    <n v="97"/>
    <m/>
    <m/>
    <m/>
    <m/>
    <m/>
    <m/>
    <m/>
    <m/>
    <m/>
    <m/>
    <m/>
  </r>
  <r>
    <s v="Vicepresidencia de Desarrollo"/>
    <s v="Gerencia de Permisos Ambientales"/>
    <x v="18"/>
    <x v="1"/>
    <n v="0"/>
    <n v="0"/>
    <m/>
    <m/>
    <m/>
    <m/>
    <m/>
    <m/>
    <m/>
    <m/>
    <m/>
    <m/>
    <m/>
    <m/>
    <m/>
  </r>
  <r>
    <s v="Vicepresidencia de Desarrollo"/>
    <s v="Gerencia de Servicios a Proyectos"/>
    <x v="18"/>
    <x v="1"/>
    <n v="0"/>
    <n v="0"/>
    <m/>
    <m/>
    <m/>
    <m/>
    <m/>
    <m/>
    <m/>
    <m/>
    <m/>
    <m/>
    <m/>
    <m/>
    <m/>
  </r>
  <r>
    <s v="Vicepresidencia de Desarrollo"/>
    <s v="Gerencia Regional de Servicios Técnicos"/>
    <x v="18"/>
    <x v="1"/>
    <n v="0"/>
    <n v="0"/>
    <m/>
    <m/>
    <m/>
    <m/>
    <m/>
    <m/>
    <m/>
    <m/>
    <m/>
    <m/>
    <m/>
    <m/>
    <m/>
  </r>
  <r>
    <s v="Vicepresidencia de Desarrollo"/>
    <s v="Vicepresidencia de Desarrollo"/>
    <x v="18"/>
    <x v="1"/>
    <n v="0"/>
    <n v="0"/>
    <m/>
    <m/>
    <m/>
    <m/>
    <m/>
    <m/>
    <m/>
    <m/>
    <m/>
    <m/>
    <m/>
    <m/>
    <m/>
  </r>
  <r>
    <s v="Vicepresidencia de Desarrollo"/>
    <s v="Gerencia de Servicios y Soporte a Proyectos"/>
    <x v="18"/>
    <x v="1"/>
    <n v="0"/>
    <n v="0"/>
    <m/>
    <m/>
    <m/>
    <m/>
    <m/>
    <m/>
    <m/>
    <m/>
    <m/>
    <m/>
    <m/>
    <m/>
    <m/>
  </r>
  <r>
    <s v="Vicepresidencia de Excelencia Operacional"/>
    <s v="Vicepresidencia de Excelencia Operacional"/>
    <x v="18"/>
    <x v="1"/>
    <n v="0"/>
    <n v="0"/>
    <m/>
    <m/>
    <m/>
    <m/>
    <m/>
    <m/>
    <m/>
    <m/>
    <m/>
    <m/>
    <m/>
    <m/>
    <m/>
  </r>
  <r>
    <s v="Vicepresidencia de Excelencia Operacional"/>
    <s v="Gerencia de Excelencia Operacional 2"/>
    <x v="18"/>
    <x v="1"/>
    <n v="0"/>
    <n v="0"/>
    <m/>
    <m/>
    <m/>
    <m/>
    <m/>
    <m/>
    <m/>
    <m/>
    <m/>
    <m/>
    <m/>
    <m/>
    <m/>
  </r>
  <r>
    <s v="Vicepresidencia de Excelencia Operacional"/>
    <s v="Gerencia de Excelencia Operacional 3"/>
    <x v="18"/>
    <x v="1"/>
    <n v="0"/>
    <n v="0"/>
    <m/>
    <m/>
    <m/>
    <m/>
    <m/>
    <m/>
    <m/>
    <m/>
    <m/>
    <m/>
    <m/>
    <m/>
    <m/>
  </r>
  <r>
    <s v="Vicepresidencia de Excelencia Operacional"/>
    <s v="Gerencia de Excelencia Operacional 1"/>
    <x v="18"/>
    <x v="1"/>
    <n v="0"/>
    <n v="0"/>
    <m/>
    <m/>
    <m/>
    <m/>
    <m/>
    <m/>
    <m/>
    <m/>
    <m/>
    <m/>
    <m/>
    <m/>
    <m/>
  </r>
  <r>
    <s v="Global Business Services &amp; Technology"/>
    <s v="Technology"/>
    <x v="18"/>
    <x v="1"/>
    <n v="1556"/>
    <n v="1556"/>
    <n v="6"/>
    <n v="6"/>
    <m/>
    <m/>
    <m/>
    <m/>
    <m/>
    <m/>
    <m/>
    <m/>
    <m/>
    <m/>
    <m/>
  </r>
  <r>
    <s v="Global Business Services &amp; Technology"/>
    <s v="Global Business Services"/>
    <x v="18"/>
    <x v="1"/>
    <n v="0"/>
    <n v="0"/>
    <m/>
    <m/>
    <m/>
    <m/>
    <m/>
    <m/>
    <m/>
    <m/>
    <m/>
    <m/>
    <m/>
    <m/>
    <m/>
  </r>
  <r>
    <s v="Group Explorations Management"/>
    <s v="Group Explorations Management"/>
    <x v="18"/>
    <x v="1"/>
    <n v="0"/>
    <n v="0"/>
    <m/>
    <m/>
    <m/>
    <m/>
    <m/>
    <m/>
    <m/>
    <m/>
    <m/>
    <m/>
    <m/>
    <m/>
    <m/>
  </r>
  <r>
    <s v="Gerencia de Logística y Servicios de Sitio"/>
    <s v="Gerencia de Logística y Servicios de Sitio"/>
    <x v="18"/>
    <x v="1"/>
    <n v="343710"/>
    <n v="152810.1"/>
    <n v="1659"/>
    <n v="1630"/>
    <m/>
    <m/>
    <m/>
    <m/>
    <m/>
    <m/>
    <m/>
    <m/>
    <m/>
    <m/>
    <m/>
  </r>
  <r>
    <s v="Vicepresidencia de Relaciones Comunitarias"/>
    <s v="Vicepresidencia de Relaciones Comunitarias"/>
    <x v="18"/>
    <x v="1"/>
    <n v="0"/>
    <n v="0"/>
    <m/>
    <m/>
    <m/>
    <m/>
    <m/>
    <m/>
    <m/>
    <m/>
    <m/>
    <m/>
    <m/>
    <m/>
    <m/>
  </r>
  <r>
    <s v="Vicepresidencia de Relaciones Comunitarias"/>
    <s v="Gerencia de Relaciones Comunitarias Site"/>
    <x v="18"/>
    <x v="1"/>
    <n v="0"/>
    <n v="0"/>
    <m/>
    <m/>
    <m/>
    <m/>
    <m/>
    <m/>
    <m/>
    <m/>
    <m/>
    <m/>
    <m/>
    <m/>
    <m/>
  </r>
  <r>
    <s v="Vicepresidencia de Relaciones Comunitarias"/>
    <s v="Gerencia de Relaciones Comunitarias Zona Sur"/>
    <x v="18"/>
    <x v="1"/>
    <n v="0"/>
    <n v="0"/>
    <m/>
    <m/>
    <m/>
    <m/>
    <m/>
    <m/>
    <m/>
    <m/>
    <m/>
    <m/>
    <m/>
    <m/>
    <m/>
  </r>
  <r>
    <s v="Vicepresidencia de Relaciones Comunitarias"/>
    <s v="Gerencia de Estudios Sociales"/>
    <x v="18"/>
    <x v="1"/>
    <n v="0"/>
    <n v="0"/>
    <m/>
    <m/>
    <m/>
    <m/>
    <m/>
    <m/>
    <m/>
    <m/>
    <m/>
    <m/>
    <m/>
    <m/>
    <m/>
  </r>
  <r>
    <s v="Gerencia de Protección Interna"/>
    <s v="Gerencia de Protección Interna"/>
    <x v="18"/>
    <x v="1"/>
    <n v="24478"/>
    <n v="24478"/>
    <n v="107"/>
    <n v="107"/>
    <m/>
    <m/>
    <m/>
    <m/>
    <m/>
    <n v="1"/>
    <m/>
    <m/>
    <m/>
    <m/>
    <m/>
  </r>
  <r>
    <s v="Gerencia General Operaciones Las Bambas"/>
    <s v="Gerencia General Operaciones Las Bambas"/>
    <x v="18"/>
    <x v="1"/>
    <n v="0"/>
    <n v="0"/>
    <m/>
    <m/>
    <m/>
    <m/>
    <m/>
    <m/>
    <m/>
    <m/>
    <m/>
    <m/>
    <m/>
    <m/>
    <m/>
  </r>
  <r>
    <s v="Presidencia las Bambas"/>
    <s v="Presidencia las Bambas"/>
    <x v="19"/>
    <x v="0"/>
    <n v="613.5"/>
    <n v="613.5"/>
    <n v="3"/>
    <n v="3"/>
    <m/>
    <m/>
    <m/>
    <m/>
    <m/>
    <m/>
    <m/>
    <m/>
    <m/>
    <m/>
    <m/>
  </r>
  <r>
    <s v="Vicepresidencia Comercial"/>
    <s v="Gerencia de Finanzas"/>
    <x v="19"/>
    <x v="0"/>
    <n v="1476"/>
    <n v="1476"/>
    <n v="8"/>
    <n v="8"/>
    <m/>
    <m/>
    <m/>
    <m/>
    <m/>
    <m/>
    <m/>
    <m/>
    <m/>
    <m/>
    <m/>
  </r>
  <r>
    <s v="Vicepresidencia Comercial"/>
    <s v="Gerencia de Impuestos"/>
    <x v="19"/>
    <x v="0"/>
    <n v="747"/>
    <n v="747"/>
    <n v="5"/>
    <n v="5"/>
    <m/>
    <m/>
    <m/>
    <m/>
    <m/>
    <m/>
    <m/>
    <m/>
    <m/>
    <m/>
    <m/>
  </r>
  <r>
    <s v="Vicepresidencia Comercial"/>
    <s v="Vicepresidencia Comercial"/>
    <x v="19"/>
    <x v="0"/>
    <n v="198"/>
    <n v="198"/>
    <n v="1"/>
    <n v="1"/>
    <m/>
    <m/>
    <m/>
    <m/>
    <m/>
    <m/>
    <m/>
    <m/>
    <m/>
    <m/>
    <m/>
  </r>
  <r>
    <s v="Vicepresidencia Comercial"/>
    <s v="Gerencia de Contraloría y Riesgos"/>
    <x v="19"/>
    <x v="0"/>
    <n v="850.5"/>
    <n v="850.5"/>
    <n v="5"/>
    <n v="5"/>
    <m/>
    <m/>
    <m/>
    <m/>
    <m/>
    <m/>
    <m/>
    <m/>
    <m/>
    <m/>
    <m/>
  </r>
  <r>
    <s v="Vicepresidencia Comercial"/>
    <s v="Gerencia de Evaluacion de Negocios"/>
    <x v="19"/>
    <x v="0"/>
    <n v="378"/>
    <n v="378"/>
    <n v="2"/>
    <n v="2"/>
    <m/>
    <m/>
    <m/>
    <m/>
    <m/>
    <m/>
    <m/>
    <m/>
    <m/>
    <m/>
    <m/>
  </r>
  <r>
    <s v="Vicepresidencia de Abastecimiento"/>
    <s v="Gerencia de Contrataciones"/>
    <x v="19"/>
    <x v="0"/>
    <n v="3060"/>
    <n v="3060"/>
    <n v="17"/>
    <n v="17"/>
    <m/>
    <m/>
    <m/>
    <m/>
    <m/>
    <m/>
    <m/>
    <m/>
    <m/>
    <m/>
    <m/>
  </r>
  <r>
    <s v="Vicepresidencia de Abastecimiento"/>
    <s v="Gerencia de Procura - Proyectos"/>
    <x v="19"/>
    <x v="0"/>
    <n v="396"/>
    <n v="396"/>
    <n v="2"/>
    <n v="2"/>
    <m/>
    <m/>
    <m/>
    <m/>
    <m/>
    <m/>
    <m/>
    <m/>
    <m/>
    <m/>
    <m/>
  </r>
  <r>
    <s v="Vicepresidencia de Abastecimiento"/>
    <s v="Vicepresidencia de Abastecimiento"/>
    <x v="19"/>
    <x v="0"/>
    <n v="720"/>
    <n v="720"/>
    <n v="4"/>
    <n v="4"/>
    <m/>
    <m/>
    <m/>
    <m/>
    <m/>
    <m/>
    <m/>
    <m/>
    <m/>
    <m/>
    <m/>
  </r>
  <r>
    <s v="Vicepresidencia de Abastecimiento"/>
    <s v="Gerencia de Planeamiento, Inventario. y Almacenes"/>
    <x v="19"/>
    <x v="0"/>
    <n v="4387.25"/>
    <n v="4387.25"/>
    <n v="27"/>
    <n v="27"/>
    <m/>
    <m/>
    <m/>
    <m/>
    <m/>
    <m/>
    <m/>
    <m/>
    <m/>
    <m/>
    <m/>
  </r>
  <r>
    <s v="Vicepresidencia de Asuntos Corporativos"/>
    <s v="Gerencia de Asuntos Publicos"/>
    <x v="19"/>
    <x v="0"/>
    <n v="396"/>
    <n v="396"/>
    <n v="2"/>
    <n v="2"/>
    <m/>
    <m/>
    <m/>
    <m/>
    <m/>
    <m/>
    <m/>
    <m/>
    <m/>
    <m/>
    <m/>
  </r>
  <r>
    <s v="Vicepresidencia de Asuntos Corporativos"/>
    <s v="Gerencia de Asuntos Publicos Regionales"/>
    <x v="19"/>
    <x v="0"/>
    <n v="1201.5"/>
    <n v="1201.5"/>
    <n v="6"/>
    <n v="6"/>
    <m/>
    <m/>
    <m/>
    <m/>
    <m/>
    <m/>
    <m/>
    <m/>
    <m/>
    <m/>
    <m/>
  </r>
  <r>
    <s v="Vicepresidencia de Asuntos Corporativos"/>
    <s v="Gerencia de Comunicaciones"/>
    <x v="19"/>
    <x v="0"/>
    <n v="2539.5"/>
    <n v="2539.5"/>
    <n v="15"/>
    <n v="15"/>
    <m/>
    <m/>
    <m/>
    <m/>
    <m/>
    <m/>
    <m/>
    <m/>
    <m/>
    <m/>
    <m/>
  </r>
  <r>
    <s v="Vicepresidencia de Asuntos Corporativos"/>
    <s v="Vicepresidencia de Asuntos Corporativos"/>
    <x v="19"/>
    <x v="0"/>
    <n v="702"/>
    <n v="702"/>
    <n v="4"/>
    <n v="4"/>
    <m/>
    <m/>
    <m/>
    <m/>
    <m/>
    <m/>
    <m/>
    <m/>
    <m/>
    <m/>
    <m/>
  </r>
  <r>
    <s v="Vicepresidencia de Operaciones"/>
    <s v="Gerencia de Planta Concentradora"/>
    <x v="19"/>
    <x v="0"/>
    <n v="40190.75"/>
    <n v="40190.75"/>
    <n v="236"/>
    <n v="236"/>
    <m/>
    <m/>
    <m/>
    <m/>
    <m/>
    <m/>
    <m/>
    <m/>
    <m/>
    <m/>
    <m/>
  </r>
  <r>
    <s v="Vicepresidencia de Operaciones"/>
    <s v="Gerencia de Servicios Técnicos"/>
    <x v="19"/>
    <x v="0"/>
    <n v="16153.5"/>
    <n v="16153.5"/>
    <n v="90"/>
    <n v="90"/>
    <m/>
    <m/>
    <m/>
    <m/>
    <m/>
    <m/>
    <m/>
    <m/>
    <m/>
    <m/>
    <m/>
  </r>
  <r>
    <s v="Vicepresidencia de Operaciones"/>
    <s v="Vicepresidencia de Operaciones"/>
    <x v="19"/>
    <x v="0"/>
    <n v="346.5"/>
    <n v="346.5"/>
    <n v="2"/>
    <n v="2"/>
    <m/>
    <m/>
    <m/>
    <m/>
    <m/>
    <m/>
    <m/>
    <m/>
    <m/>
    <m/>
    <m/>
  </r>
  <r>
    <s v="Vicepresidencia de Operaciones"/>
    <s v="Gerencia de Mantenimiento"/>
    <x v="19"/>
    <x v="0"/>
    <n v="60728.5"/>
    <n v="60728.5"/>
    <n v="380"/>
    <n v="380"/>
    <m/>
    <m/>
    <m/>
    <m/>
    <m/>
    <m/>
    <m/>
    <m/>
    <m/>
    <m/>
    <m/>
  </r>
  <r>
    <s v="Vicepresidencia de Operaciones"/>
    <s v="Gerencia de Operaciones Mina"/>
    <x v="19"/>
    <x v="0"/>
    <n v="144731.75"/>
    <n v="144731.75"/>
    <n v="831"/>
    <n v="831"/>
    <m/>
    <m/>
    <m/>
    <m/>
    <m/>
    <m/>
    <m/>
    <m/>
    <m/>
    <m/>
    <m/>
  </r>
  <r>
    <s v="Vicepresidencia de Proyectos"/>
    <s v="Vicepresidencia de Proyectos"/>
    <x v="19"/>
    <x v="0"/>
    <n v="220.5"/>
    <n v="220.5"/>
    <n v="1"/>
    <n v="1"/>
    <m/>
    <m/>
    <m/>
    <m/>
    <m/>
    <m/>
    <m/>
    <m/>
    <m/>
    <m/>
    <m/>
  </r>
  <r>
    <s v="Vicepresidencia de Proyectos"/>
    <s v="Gerencia de Proyecto - 3er Molino Bolas"/>
    <x v="19"/>
    <x v="0"/>
    <n v="828"/>
    <n v="828"/>
    <n v="4"/>
    <n v="4"/>
    <m/>
    <m/>
    <m/>
    <m/>
    <m/>
    <m/>
    <m/>
    <m/>
    <m/>
    <m/>
    <m/>
  </r>
  <r>
    <s v="Vicepresidencia de Proyectos"/>
    <s v="Gerencia de Proyectos TSF"/>
    <x v="19"/>
    <x v="0"/>
    <n v="798"/>
    <n v="798"/>
    <n v="4"/>
    <n v="4"/>
    <m/>
    <m/>
    <m/>
    <m/>
    <m/>
    <m/>
    <m/>
    <m/>
    <m/>
    <m/>
    <m/>
  </r>
  <r>
    <s v="Vicepresidencia de Proyectos"/>
    <s v="Gerencias de Construccion de Proyectos"/>
    <x v="19"/>
    <x v="0"/>
    <n v="2677.5"/>
    <n v="2677.5"/>
    <n v="14"/>
    <n v="14"/>
    <m/>
    <m/>
    <m/>
    <m/>
    <m/>
    <m/>
    <m/>
    <m/>
    <m/>
    <m/>
    <m/>
  </r>
  <r>
    <s v="Vicepresidencia de Proyectos"/>
    <s v="Gerencia de Proyecto de Minas y Otros"/>
    <x v="19"/>
    <x v="0"/>
    <n v="598.5"/>
    <n v="598.5"/>
    <n v="3"/>
    <n v="3"/>
    <m/>
    <m/>
    <m/>
    <m/>
    <m/>
    <m/>
    <m/>
    <m/>
    <m/>
    <m/>
    <m/>
  </r>
  <r>
    <s v="Vicepresidencia de Proyectos"/>
    <s v="Gerencia de Implementación de Proyectos"/>
    <x v="19"/>
    <x v="0"/>
    <n v="1039.5"/>
    <n v="1039.5"/>
    <n v="5"/>
    <n v="5"/>
    <m/>
    <m/>
    <m/>
    <m/>
    <m/>
    <m/>
    <m/>
    <m/>
    <m/>
    <m/>
    <m/>
  </r>
  <r>
    <s v="Vicepresidencia de Recursos Humanos"/>
    <s v="Gerencia de Recursos Humanos"/>
    <x v="19"/>
    <x v="0"/>
    <n v="2916"/>
    <n v="2916"/>
    <n v="15"/>
    <n v="15"/>
    <m/>
    <m/>
    <m/>
    <m/>
    <m/>
    <m/>
    <m/>
    <m/>
    <m/>
    <m/>
    <m/>
  </r>
  <r>
    <s v="Vicepresidencia de Recursos Humanos"/>
    <s v="Vicepresidencia de Recursos Humanos"/>
    <x v="19"/>
    <x v="0"/>
    <n v="595.5"/>
    <n v="595.5"/>
    <n v="3"/>
    <n v="3"/>
    <m/>
    <m/>
    <m/>
    <m/>
    <m/>
    <m/>
    <m/>
    <m/>
    <m/>
    <m/>
    <m/>
  </r>
  <r>
    <s v="Vicepresidencia de Recursos Humanos"/>
    <s v="Gerencia de Desarrollo y Capacitación"/>
    <x v="19"/>
    <x v="0"/>
    <n v="2115"/>
    <n v="2115"/>
    <n v="12"/>
    <n v="12"/>
    <m/>
    <m/>
    <m/>
    <m/>
    <m/>
    <m/>
    <m/>
    <m/>
    <m/>
    <m/>
    <m/>
  </r>
  <r>
    <s v="Vicepresidencia de SHE"/>
    <s v="Gerencia de Medio Ambiente"/>
    <x v="19"/>
    <x v="0"/>
    <n v="3129"/>
    <n v="3129"/>
    <n v="16"/>
    <n v="16"/>
    <m/>
    <m/>
    <m/>
    <m/>
    <m/>
    <m/>
    <m/>
    <m/>
    <m/>
    <m/>
    <m/>
  </r>
  <r>
    <s v="Vicepresidencia de SHE"/>
    <s v="Gerencia de Seguridad y Salud"/>
    <x v="19"/>
    <x v="0"/>
    <n v="5659.5"/>
    <n v="5659.5"/>
    <n v="31"/>
    <n v="31"/>
    <m/>
    <m/>
    <m/>
    <m/>
    <m/>
    <m/>
    <m/>
    <m/>
    <m/>
    <m/>
    <m/>
  </r>
  <r>
    <s v="Vicepresidencia de SHE"/>
    <s v="Vicepresidencia de SHE"/>
    <x v="19"/>
    <x v="0"/>
    <n v="396"/>
    <n v="396"/>
    <n v="2"/>
    <n v="2"/>
    <m/>
    <m/>
    <m/>
    <m/>
    <m/>
    <m/>
    <m/>
    <m/>
    <m/>
    <m/>
    <m/>
  </r>
  <r>
    <s v="Vicepresidencia de Asuntos Legales"/>
    <s v="Gerencia de Adquisición de Tierras y Reasentamiento"/>
    <x v="19"/>
    <x v="0"/>
    <n v="1438.5"/>
    <n v="1438.5"/>
    <n v="8"/>
    <n v="8"/>
    <m/>
    <m/>
    <m/>
    <m/>
    <m/>
    <m/>
    <m/>
    <m/>
    <m/>
    <m/>
    <m/>
  </r>
  <r>
    <s v="Vicepresidencia de Asuntos Legales"/>
    <s v="Gerencia de Asuntos Legales Mineros"/>
    <x v="19"/>
    <x v="0"/>
    <n v="1224"/>
    <n v="1224"/>
    <n v="6"/>
    <n v="6"/>
    <m/>
    <m/>
    <m/>
    <m/>
    <m/>
    <m/>
    <m/>
    <m/>
    <m/>
    <m/>
    <m/>
  </r>
  <r>
    <s v="Vicepresidencia de Asuntos Legales"/>
    <s v="Vicepresidencia de Asuntos Legales"/>
    <x v="19"/>
    <x v="0"/>
    <n v="990"/>
    <n v="990"/>
    <n v="5"/>
    <n v="5"/>
    <m/>
    <m/>
    <m/>
    <m/>
    <m/>
    <m/>
    <m/>
    <m/>
    <m/>
    <m/>
    <m/>
  </r>
  <r>
    <s v="Vicepresidencia de Desarrollo"/>
    <s v="Gerencia de Challcobamba"/>
    <x v="19"/>
    <x v="0"/>
    <n v="1674"/>
    <n v="1674"/>
    <n v="9"/>
    <n v="9"/>
    <m/>
    <m/>
    <m/>
    <m/>
    <m/>
    <m/>
    <m/>
    <m/>
    <m/>
    <m/>
    <m/>
  </r>
  <r>
    <s v="Vicepresidencia de Desarrollo"/>
    <s v="Gerencia de Desarrollo de Recursos"/>
    <x v="19"/>
    <x v="0"/>
    <n v="6228.6546052631584"/>
    <n v="6228.6546052631584"/>
    <n v="32"/>
    <n v="32"/>
    <m/>
    <m/>
    <m/>
    <m/>
    <m/>
    <n v="1"/>
    <m/>
    <m/>
    <m/>
    <m/>
    <m/>
  </r>
  <r>
    <s v="Vicepresidencia de Desarrollo"/>
    <s v="Gerencia de Estudios"/>
    <x v="19"/>
    <x v="0"/>
    <n v="1674"/>
    <n v="1674"/>
    <n v="9"/>
    <n v="9"/>
    <m/>
    <m/>
    <m/>
    <m/>
    <m/>
    <m/>
    <m/>
    <m/>
    <m/>
    <m/>
    <m/>
  </r>
  <r>
    <s v="Vicepresidencia de Desarrollo"/>
    <s v="Gerencia de Ingenieria"/>
    <x v="19"/>
    <x v="0"/>
    <n v="189"/>
    <n v="189"/>
    <n v="1"/>
    <n v="1"/>
    <m/>
    <m/>
    <m/>
    <m/>
    <m/>
    <m/>
    <m/>
    <m/>
    <m/>
    <m/>
    <m/>
  </r>
  <r>
    <s v="Vicepresidencia de Desarrollo"/>
    <s v="Gerencia de Permisos Ambientales"/>
    <x v="19"/>
    <x v="0"/>
    <n v="1398"/>
    <n v="1398"/>
    <n v="7"/>
    <n v="7"/>
    <m/>
    <m/>
    <m/>
    <m/>
    <m/>
    <m/>
    <m/>
    <m/>
    <m/>
    <m/>
    <m/>
  </r>
  <r>
    <s v="Vicepresidencia de Desarrollo"/>
    <s v="Gerencia de Servicios a Proyectos"/>
    <x v="19"/>
    <x v="0"/>
    <n v="4717.5"/>
    <n v="4717.5"/>
    <n v="26"/>
    <n v="26"/>
    <m/>
    <m/>
    <m/>
    <m/>
    <m/>
    <m/>
    <m/>
    <m/>
    <m/>
    <m/>
    <m/>
  </r>
  <r>
    <s v="Vicepresidencia de Desarrollo"/>
    <s v="Gerencia Regional de Servicios Técnicos"/>
    <x v="19"/>
    <x v="0"/>
    <n v="3330"/>
    <n v="3330"/>
    <n v="18"/>
    <n v="18"/>
    <m/>
    <m/>
    <m/>
    <m/>
    <m/>
    <m/>
    <m/>
    <m/>
    <m/>
    <m/>
    <m/>
  </r>
  <r>
    <s v="Vicepresidencia de Desarrollo"/>
    <s v="Vicepresidencia de Desarrollo"/>
    <x v="19"/>
    <x v="0"/>
    <n v="558"/>
    <n v="558"/>
    <n v="3"/>
    <n v="3"/>
    <m/>
    <m/>
    <m/>
    <m/>
    <m/>
    <m/>
    <m/>
    <m/>
    <m/>
    <m/>
    <m/>
  </r>
  <r>
    <s v="Vicepresidencia de Desarrollo"/>
    <s v="Gerencia de Servicios y Soporte a Proyectos"/>
    <x v="19"/>
    <x v="0"/>
    <n v="828"/>
    <n v="828"/>
    <n v="4"/>
    <n v="4"/>
    <m/>
    <m/>
    <m/>
    <m/>
    <m/>
    <m/>
    <m/>
    <m/>
    <m/>
    <m/>
    <m/>
  </r>
  <r>
    <s v="Vicepresidencia de Excelencia Operacional"/>
    <s v="Vicepresidencia de Excelencia Operacional"/>
    <x v="19"/>
    <x v="0"/>
    <n v="168.06818181818181"/>
    <n v="168.06818181818181"/>
    <n v="1"/>
    <n v="1"/>
    <m/>
    <m/>
    <m/>
    <m/>
    <m/>
    <m/>
    <m/>
    <m/>
    <m/>
    <m/>
    <m/>
  </r>
  <r>
    <s v="Vicepresidencia de Excelencia Operacional"/>
    <s v="Gerencia de Excelencia Operacional 2"/>
    <x v="19"/>
    <x v="0"/>
    <n v="2215.5"/>
    <n v="2215.5"/>
    <n v="12"/>
    <n v="12"/>
    <m/>
    <m/>
    <m/>
    <m/>
    <m/>
    <m/>
    <m/>
    <m/>
    <m/>
    <m/>
    <m/>
  </r>
  <r>
    <s v="Vicepresidencia de Excelencia Operacional"/>
    <s v="Gerencia de Excelencia Operacional 3"/>
    <x v="19"/>
    <x v="0"/>
    <n v="333"/>
    <n v="333"/>
    <n v="2"/>
    <n v="2"/>
    <m/>
    <m/>
    <m/>
    <m/>
    <m/>
    <m/>
    <m/>
    <m/>
    <m/>
    <m/>
    <m/>
  </r>
  <r>
    <s v="Vicepresidencia de Excelencia Operacional"/>
    <s v="Gerencia de Excelencia Operacional 1"/>
    <x v="19"/>
    <x v="0"/>
    <n v="1057.5"/>
    <n v="1057.5"/>
    <n v="5"/>
    <n v="5"/>
    <m/>
    <m/>
    <m/>
    <m/>
    <m/>
    <m/>
    <m/>
    <m/>
    <m/>
    <m/>
    <m/>
  </r>
  <r>
    <s v="Global Business Services &amp; Technology"/>
    <s v="Technology"/>
    <x v="19"/>
    <x v="0"/>
    <n v="3940.5"/>
    <n v="3940.5"/>
    <n v="21"/>
    <n v="21"/>
    <m/>
    <m/>
    <m/>
    <m/>
    <m/>
    <m/>
    <m/>
    <m/>
    <m/>
    <m/>
    <m/>
  </r>
  <r>
    <s v="Global Business Services &amp; Technology"/>
    <s v="Global Business Services"/>
    <x v="19"/>
    <x v="0"/>
    <n v="3861"/>
    <n v="3861"/>
    <n v="22"/>
    <n v="22"/>
    <m/>
    <m/>
    <m/>
    <m/>
    <m/>
    <m/>
    <m/>
    <m/>
    <m/>
    <m/>
    <m/>
  </r>
  <r>
    <s v="Group Explorations Management"/>
    <s v="Group Explorations Management"/>
    <x v="19"/>
    <x v="0"/>
    <n v="513"/>
    <n v="513"/>
    <n v="3"/>
    <n v="3"/>
    <m/>
    <m/>
    <m/>
    <m/>
    <m/>
    <m/>
    <m/>
    <m/>
    <m/>
    <m/>
    <m/>
  </r>
  <r>
    <s v="Gerencia de Logística y Servicios de Sitio"/>
    <s v="Gerencia de Logística y Servicios de Sitio"/>
    <x v="19"/>
    <x v="0"/>
    <n v="11652.75"/>
    <n v="11652.75"/>
    <n v="68"/>
    <n v="68"/>
    <m/>
    <m/>
    <m/>
    <m/>
    <m/>
    <m/>
    <m/>
    <m/>
    <m/>
    <m/>
    <m/>
  </r>
  <r>
    <s v="Vicepresidencia de Relaciones Comunitarias"/>
    <s v="Vicepresidencia de Relaciones Comunitarias"/>
    <x v="19"/>
    <x v="0"/>
    <n v="1848"/>
    <n v="1848"/>
    <n v="11"/>
    <n v="11"/>
    <m/>
    <m/>
    <m/>
    <m/>
    <m/>
    <m/>
    <m/>
    <m/>
    <m/>
    <m/>
    <m/>
  </r>
  <r>
    <s v="Vicepresidencia de Relaciones Comunitarias"/>
    <s v="Gerencia de Relaciones Comunitarias Site"/>
    <x v="19"/>
    <x v="0"/>
    <n v="10395.5"/>
    <n v="10395.5"/>
    <n v="57"/>
    <n v="57"/>
    <m/>
    <m/>
    <m/>
    <m/>
    <m/>
    <m/>
    <m/>
    <m/>
    <m/>
    <m/>
    <m/>
  </r>
  <r>
    <s v="Vicepresidencia de Relaciones Comunitarias"/>
    <s v="Gerencia de Relaciones Comunitarias Zona Sur"/>
    <x v="19"/>
    <x v="0"/>
    <n v="5847"/>
    <n v="5847"/>
    <n v="30"/>
    <n v="30"/>
    <m/>
    <m/>
    <m/>
    <m/>
    <m/>
    <m/>
    <m/>
    <m/>
    <m/>
    <m/>
    <m/>
  </r>
  <r>
    <s v="Vicepresidencia de Relaciones Comunitarias"/>
    <s v="Gerencia de Estudios Sociales"/>
    <x v="19"/>
    <x v="0"/>
    <n v="409.5"/>
    <n v="409.5"/>
    <n v="2"/>
    <n v="2"/>
    <m/>
    <m/>
    <m/>
    <m/>
    <m/>
    <m/>
    <m/>
    <m/>
    <m/>
    <m/>
    <m/>
  </r>
  <r>
    <s v="Gerencia de Protección Interna"/>
    <s v="Gerencia de Protección Interna"/>
    <x v="19"/>
    <x v="0"/>
    <n v="1617"/>
    <n v="1617"/>
    <n v="8"/>
    <n v="8"/>
    <m/>
    <m/>
    <m/>
    <m/>
    <m/>
    <m/>
    <m/>
    <m/>
    <m/>
    <m/>
    <m/>
  </r>
  <r>
    <s v="Gerencia General Operaciones Las Bambas"/>
    <s v="Gerencia General Operaciones Las Bambas"/>
    <x v="19"/>
    <x v="0"/>
    <n v="637.5"/>
    <n v="637.5"/>
    <n v="3"/>
    <n v="3"/>
    <m/>
    <m/>
    <m/>
    <m/>
    <m/>
    <m/>
    <m/>
    <m/>
    <m/>
    <m/>
    <m/>
  </r>
  <r>
    <s v="Presidencia las Bambas"/>
    <s v="Presidencia las Bambas"/>
    <x v="19"/>
    <x v="1"/>
    <n v="0"/>
    <n v="0"/>
    <n v="0"/>
    <n v="0"/>
    <m/>
    <m/>
    <m/>
    <m/>
    <m/>
    <m/>
    <m/>
    <m/>
    <m/>
    <m/>
    <m/>
  </r>
  <r>
    <s v="Vicepresidencia Comercial"/>
    <s v="Gerencia de Finanzas"/>
    <x v="19"/>
    <x v="1"/>
    <n v="0"/>
    <n v="0"/>
    <n v="0"/>
    <n v="0"/>
    <m/>
    <m/>
    <m/>
    <m/>
    <m/>
    <m/>
    <m/>
    <m/>
    <m/>
    <m/>
    <m/>
  </r>
  <r>
    <s v="Vicepresidencia Comercial"/>
    <s v="Gerencia de Impuestos"/>
    <x v="19"/>
    <x v="1"/>
    <n v="0"/>
    <n v="0"/>
    <n v="0"/>
    <n v="0"/>
    <m/>
    <m/>
    <m/>
    <m/>
    <m/>
    <m/>
    <m/>
    <m/>
    <m/>
    <m/>
    <m/>
  </r>
  <r>
    <s v="Vicepresidencia Comercial"/>
    <s v="Vicepresidencia Comercial"/>
    <x v="19"/>
    <x v="1"/>
    <n v="0"/>
    <n v="0"/>
    <n v="0"/>
    <n v="0"/>
    <m/>
    <m/>
    <m/>
    <m/>
    <m/>
    <m/>
    <m/>
    <m/>
    <m/>
    <m/>
    <m/>
  </r>
  <r>
    <s v="Vicepresidencia Comercial"/>
    <s v="Gerencia de Contraloría y Riesgos"/>
    <x v="19"/>
    <x v="1"/>
    <n v="0"/>
    <n v="0"/>
    <n v="0"/>
    <n v="0"/>
    <m/>
    <m/>
    <m/>
    <m/>
    <m/>
    <m/>
    <m/>
    <m/>
    <m/>
    <m/>
    <m/>
  </r>
  <r>
    <s v="Vicepresidencia Comercial"/>
    <s v="Gerencia de Evaluacion de Negocios"/>
    <x v="19"/>
    <x v="1"/>
    <n v="0"/>
    <n v="0"/>
    <n v="0"/>
    <n v="0"/>
    <m/>
    <m/>
    <m/>
    <m/>
    <m/>
    <m/>
    <m/>
    <m/>
    <m/>
    <m/>
    <m/>
  </r>
  <r>
    <s v="Vicepresidencia de Abastecimiento"/>
    <s v="Gerencia de Contrataciones"/>
    <x v="19"/>
    <x v="1"/>
    <n v="0"/>
    <n v="0"/>
    <n v="0"/>
    <n v="0"/>
    <m/>
    <m/>
    <m/>
    <m/>
    <m/>
    <m/>
    <m/>
    <m/>
    <m/>
    <m/>
    <m/>
  </r>
  <r>
    <s v="Vicepresidencia de Abastecimiento"/>
    <s v="Gerencia de Procura - Proyectos"/>
    <x v="19"/>
    <x v="1"/>
    <n v="0"/>
    <n v="0"/>
    <n v="0"/>
    <n v="0"/>
    <m/>
    <m/>
    <m/>
    <m/>
    <m/>
    <m/>
    <m/>
    <m/>
    <m/>
    <m/>
    <m/>
  </r>
  <r>
    <s v="Vicepresidencia de Abastecimiento"/>
    <s v="Vicepresidencia de Abastecimiento"/>
    <x v="19"/>
    <x v="1"/>
    <n v="5172"/>
    <n v="775.8"/>
    <n v="31"/>
    <n v="31"/>
    <m/>
    <m/>
    <m/>
    <m/>
    <m/>
    <m/>
    <m/>
    <m/>
    <m/>
    <m/>
    <m/>
  </r>
  <r>
    <s v="Vicepresidencia de Abastecimiento"/>
    <s v="Gerencia de Planeamiento, Inventario. y Almacenes"/>
    <x v="19"/>
    <x v="1"/>
    <n v="21366"/>
    <n v="11716.800000000001"/>
    <n v="110"/>
    <n v="110"/>
    <m/>
    <m/>
    <m/>
    <m/>
    <n v="1"/>
    <n v="1"/>
    <m/>
    <m/>
    <m/>
    <m/>
    <m/>
  </r>
  <r>
    <s v="Vicepresidencia de Asuntos Corporativos"/>
    <s v="Gerencia de Asuntos Publicos"/>
    <x v="19"/>
    <x v="1"/>
    <n v="0"/>
    <n v="0"/>
    <n v="0"/>
    <n v="0"/>
    <m/>
    <m/>
    <m/>
    <m/>
    <m/>
    <m/>
    <m/>
    <m/>
    <m/>
    <m/>
    <m/>
  </r>
  <r>
    <s v="Vicepresidencia de Asuntos Corporativos"/>
    <s v="Gerencia de Asuntos Publicos Regionales"/>
    <x v="19"/>
    <x v="1"/>
    <n v="0"/>
    <n v="0"/>
    <n v="0"/>
    <n v="0"/>
    <m/>
    <m/>
    <m/>
    <m/>
    <m/>
    <m/>
    <m/>
    <m/>
    <m/>
    <m/>
    <m/>
  </r>
  <r>
    <s v="Vicepresidencia de Asuntos Corporativos"/>
    <s v="Gerencia de Comunicaciones"/>
    <x v="19"/>
    <x v="1"/>
    <n v="0"/>
    <n v="0"/>
    <n v="0"/>
    <n v="0"/>
    <m/>
    <m/>
    <m/>
    <m/>
    <m/>
    <m/>
    <m/>
    <m/>
    <m/>
    <m/>
    <m/>
  </r>
  <r>
    <s v="Vicepresidencia de Asuntos Corporativos"/>
    <s v="Vicepresidencia de Asuntos Corporativos"/>
    <x v="19"/>
    <x v="1"/>
    <n v="0"/>
    <n v="0"/>
    <n v="0"/>
    <n v="0"/>
    <m/>
    <m/>
    <m/>
    <m/>
    <m/>
    <m/>
    <m/>
    <m/>
    <m/>
    <m/>
    <m/>
  </r>
  <r>
    <s v="Vicepresidencia de Operaciones"/>
    <s v="Gerencia de Planta Concentradora"/>
    <x v="19"/>
    <x v="1"/>
    <n v="24946"/>
    <n v="19501"/>
    <n v="116"/>
    <n v="86"/>
    <m/>
    <m/>
    <m/>
    <m/>
    <m/>
    <m/>
    <m/>
    <m/>
    <m/>
    <m/>
    <m/>
  </r>
  <r>
    <s v="Vicepresidencia de Operaciones"/>
    <s v="Gerencia de Servicios Técnicos"/>
    <x v="19"/>
    <x v="1"/>
    <n v="12444"/>
    <n v="12444"/>
    <n v="55"/>
    <n v="55"/>
    <m/>
    <m/>
    <m/>
    <m/>
    <m/>
    <m/>
    <m/>
    <m/>
    <m/>
    <m/>
    <m/>
  </r>
  <r>
    <s v="Vicepresidencia de Operaciones"/>
    <s v="Vicepresidencia de Operaciones"/>
    <x v="19"/>
    <x v="1"/>
    <n v="0"/>
    <n v="0"/>
    <n v="0"/>
    <n v="0"/>
    <m/>
    <m/>
    <m/>
    <m/>
    <m/>
    <m/>
    <m/>
    <m/>
    <m/>
    <m/>
    <m/>
  </r>
  <r>
    <s v="Vicepresidencia de Operaciones"/>
    <s v="Gerencia de Mantenimiento"/>
    <x v="19"/>
    <x v="1"/>
    <n v="194659"/>
    <n v="198883"/>
    <n v="1144"/>
    <n v="1163"/>
    <m/>
    <m/>
    <m/>
    <m/>
    <m/>
    <m/>
    <m/>
    <m/>
    <m/>
    <m/>
    <n v="15"/>
  </r>
  <r>
    <s v="Vicepresidencia de Operaciones"/>
    <s v="Gerencia de Operaciones Mina"/>
    <x v="19"/>
    <x v="1"/>
    <n v="156001"/>
    <n v="132190.79999999999"/>
    <n v="697"/>
    <n v="697"/>
    <m/>
    <m/>
    <m/>
    <m/>
    <m/>
    <m/>
    <m/>
    <m/>
    <m/>
    <m/>
    <m/>
  </r>
  <r>
    <s v="Vicepresidencia de Proyectos"/>
    <s v="Vicepresidencia de Proyectos"/>
    <x v="19"/>
    <x v="1"/>
    <n v="186008"/>
    <n v="186008"/>
    <n v="988"/>
    <n v="988"/>
    <m/>
    <m/>
    <m/>
    <m/>
    <m/>
    <n v="1"/>
    <m/>
    <m/>
    <m/>
    <m/>
    <n v="31"/>
  </r>
  <r>
    <s v="Vicepresidencia de Proyectos"/>
    <s v="Gerencia de Proyecto - 3er Molino Bolas"/>
    <x v="19"/>
    <x v="1"/>
    <n v="0"/>
    <n v="0"/>
    <n v="0"/>
    <n v="0"/>
    <m/>
    <m/>
    <m/>
    <m/>
    <n v="1"/>
    <m/>
    <m/>
    <m/>
    <m/>
    <m/>
    <m/>
  </r>
  <r>
    <s v="Vicepresidencia de Proyectos"/>
    <s v="Gerencia de Proyectos TSF"/>
    <x v="19"/>
    <x v="1"/>
    <n v="0"/>
    <n v="0"/>
    <n v="0"/>
    <n v="0"/>
    <m/>
    <m/>
    <m/>
    <m/>
    <m/>
    <m/>
    <m/>
    <m/>
    <m/>
    <m/>
    <m/>
  </r>
  <r>
    <s v="Vicepresidencia de Proyectos"/>
    <s v="Gerencias de Construccion de Proyectos"/>
    <x v="19"/>
    <x v="1"/>
    <n v="0"/>
    <n v="0"/>
    <n v="0"/>
    <n v="0"/>
    <m/>
    <m/>
    <m/>
    <m/>
    <m/>
    <m/>
    <m/>
    <m/>
    <m/>
    <m/>
    <m/>
  </r>
  <r>
    <s v="Vicepresidencia de Proyectos"/>
    <s v="Gerencia de Proyecto de Minas y Otros"/>
    <x v="19"/>
    <x v="1"/>
    <n v="0"/>
    <n v="0"/>
    <n v="0"/>
    <n v="0"/>
    <m/>
    <m/>
    <m/>
    <m/>
    <m/>
    <m/>
    <m/>
    <m/>
    <m/>
    <m/>
    <m/>
  </r>
  <r>
    <s v="Vicepresidencia de Proyectos"/>
    <s v="Gerencia de Implementación de Proyectos"/>
    <x v="19"/>
    <x v="1"/>
    <n v="0"/>
    <n v="0"/>
    <n v="0"/>
    <n v="0"/>
    <m/>
    <m/>
    <m/>
    <m/>
    <m/>
    <m/>
    <m/>
    <m/>
    <m/>
    <m/>
    <m/>
  </r>
  <r>
    <s v="Vicepresidencia de Recursos Humanos"/>
    <s v="Gerencia de Recursos Humanos"/>
    <x v="19"/>
    <x v="1"/>
    <n v="721"/>
    <n v="721"/>
    <n v="4"/>
    <n v="4"/>
    <m/>
    <m/>
    <m/>
    <m/>
    <m/>
    <m/>
    <m/>
    <m/>
    <m/>
    <m/>
    <m/>
  </r>
  <r>
    <s v="Vicepresidencia de Recursos Humanos"/>
    <s v="Vicepresidencia de Recursos Humanos"/>
    <x v="19"/>
    <x v="1"/>
    <n v="0"/>
    <n v="0"/>
    <n v="0"/>
    <n v="0"/>
    <m/>
    <m/>
    <m/>
    <m/>
    <m/>
    <m/>
    <m/>
    <m/>
    <m/>
    <m/>
    <m/>
  </r>
  <r>
    <s v="Vicepresidencia de Recursos Humanos"/>
    <s v="Gerencia de Desarrollo y Capacitación"/>
    <x v="19"/>
    <x v="1"/>
    <n v="420"/>
    <n v="420"/>
    <n v="2"/>
    <n v="2"/>
    <m/>
    <m/>
    <m/>
    <m/>
    <m/>
    <m/>
    <m/>
    <m/>
    <m/>
    <m/>
    <m/>
  </r>
  <r>
    <s v="Vicepresidencia de SHE"/>
    <s v="Gerencia de Medio Ambiente"/>
    <x v="19"/>
    <x v="1"/>
    <n v="0"/>
    <n v="0"/>
    <n v="0"/>
    <n v="0"/>
    <m/>
    <m/>
    <m/>
    <m/>
    <m/>
    <m/>
    <m/>
    <m/>
    <m/>
    <m/>
    <m/>
  </r>
  <r>
    <s v="Vicepresidencia de SHE"/>
    <s v="Gerencia de Seguridad y Salud"/>
    <x v="19"/>
    <x v="1"/>
    <n v="10200"/>
    <n v="10200"/>
    <n v="59"/>
    <n v="59"/>
    <m/>
    <m/>
    <m/>
    <m/>
    <m/>
    <m/>
    <m/>
    <m/>
    <m/>
    <m/>
    <m/>
  </r>
  <r>
    <s v="Vicepresidencia de SHE"/>
    <s v="Vicepresidencia de SHE"/>
    <x v="19"/>
    <x v="1"/>
    <n v="876"/>
    <n v="876"/>
    <n v="4"/>
    <n v="4"/>
    <m/>
    <m/>
    <m/>
    <m/>
    <m/>
    <m/>
    <m/>
    <m/>
    <m/>
    <m/>
    <m/>
  </r>
  <r>
    <s v="Vicepresidencia de Asuntos Legales"/>
    <s v="Gerencia de Adquisición de Tierras y Reasentamiento"/>
    <x v="19"/>
    <x v="1"/>
    <n v="1410"/>
    <n v="1410"/>
    <n v="6"/>
    <n v="6"/>
    <m/>
    <m/>
    <m/>
    <m/>
    <m/>
    <m/>
    <m/>
    <m/>
    <m/>
    <m/>
    <m/>
  </r>
  <r>
    <s v="Vicepresidencia de Asuntos Legales"/>
    <s v="Gerencia de Asuntos Legales Mineros"/>
    <x v="19"/>
    <x v="1"/>
    <n v="0"/>
    <n v="0"/>
    <n v="0"/>
    <n v="0"/>
    <m/>
    <m/>
    <m/>
    <m/>
    <m/>
    <m/>
    <m/>
    <m/>
    <m/>
    <m/>
    <m/>
  </r>
  <r>
    <s v="Vicepresidencia de Asuntos Legales"/>
    <s v="Vicepresidencia de Asuntos Legales"/>
    <x v="19"/>
    <x v="1"/>
    <n v="0"/>
    <n v="0"/>
    <n v="0"/>
    <n v="0"/>
    <m/>
    <m/>
    <m/>
    <m/>
    <m/>
    <m/>
    <m/>
    <m/>
    <m/>
    <m/>
    <m/>
  </r>
  <r>
    <s v="Vicepresidencia de Desarrollo"/>
    <s v="Gerencia de Challcobamba"/>
    <x v="19"/>
    <x v="1"/>
    <n v="0"/>
    <n v="0"/>
    <n v="0"/>
    <n v="0"/>
    <m/>
    <m/>
    <m/>
    <m/>
    <m/>
    <m/>
    <m/>
    <m/>
    <m/>
    <m/>
    <m/>
  </r>
  <r>
    <s v="Vicepresidencia de Desarrollo"/>
    <s v="Gerencia de Desarrollo de Recursos"/>
    <x v="19"/>
    <x v="1"/>
    <n v="82360"/>
    <n v="82360"/>
    <n v="356"/>
    <n v="356"/>
    <m/>
    <n v="1"/>
    <m/>
    <m/>
    <m/>
    <n v="1"/>
    <m/>
    <m/>
    <n v="3"/>
    <n v="33"/>
    <m/>
  </r>
  <r>
    <s v="Vicepresidencia de Desarrollo"/>
    <s v="Gerencia de Estudios"/>
    <x v="19"/>
    <x v="1"/>
    <n v="0"/>
    <n v="0"/>
    <n v="0"/>
    <n v="0"/>
    <m/>
    <m/>
    <m/>
    <m/>
    <m/>
    <m/>
    <m/>
    <m/>
    <m/>
    <m/>
    <m/>
  </r>
  <r>
    <s v="Vicepresidencia de Desarrollo"/>
    <s v="Gerencia de Ingenieria"/>
    <x v="19"/>
    <x v="1"/>
    <n v="89508"/>
    <n v="75960"/>
    <n v="414"/>
    <n v="354"/>
    <m/>
    <m/>
    <m/>
    <m/>
    <m/>
    <m/>
    <m/>
    <m/>
    <m/>
    <m/>
    <m/>
  </r>
  <r>
    <s v="Vicepresidencia de Desarrollo"/>
    <s v="Gerencia de Permisos Ambientales"/>
    <x v="19"/>
    <x v="1"/>
    <n v="4036"/>
    <n v="4036"/>
    <n v="36"/>
    <n v="36"/>
    <m/>
    <m/>
    <m/>
    <m/>
    <m/>
    <m/>
    <m/>
    <m/>
    <m/>
    <m/>
    <m/>
  </r>
  <r>
    <s v="Vicepresidencia de Desarrollo"/>
    <s v="Gerencia de Servicios a Proyectos"/>
    <x v="19"/>
    <x v="1"/>
    <n v="0"/>
    <n v="0"/>
    <n v="0"/>
    <n v="0"/>
    <m/>
    <m/>
    <m/>
    <m/>
    <m/>
    <m/>
    <m/>
    <m/>
    <m/>
    <m/>
    <m/>
  </r>
  <r>
    <s v="Vicepresidencia de Desarrollo"/>
    <s v="Gerencia Regional de Servicios Técnicos"/>
    <x v="19"/>
    <x v="1"/>
    <n v="0"/>
    <n v="0"/>
    <n v="0"/>
    <n v="0"/>
    <m/>
    <m/>
    <m/>
    <m/>
    <m/>
    <m/>
    <m/>
    <m/>
    <m/>
    <m/>
    <m/>
  </r>
  <r>
    <s v="Vicepresidencia de Desarrollo"/>
    <s v="Vicepresidencia de Desarrollo"/>
    <x v="19"/>
    <x v="1"/>
    <n v="0"/>
    <n v="0"/>
    <n v="0"/>
    <n v="0"/>
    <m/>
    <m/>
    <m/>
    <m/>
    <m/>
    <m/>
    <m/>
    <m/>
    <m/>
    <m/>
    <m/>
  </r>
  <r>
    <s v="Vicepresidencia de Desarrollo"/>
    <s v="Gerencia de Servicios y Soporte a Proyectos"/>
    <x v="19"/>
    <x v="1"/>
    <n v="0"/>
    <n v="0"/>
    <n v="0"/>
    <n v="0"/>
    <m/>
    <m/>
    <m/>
    <m/>
    <m/>
    <m/>
    <m/>
    <m/>
    <m/>
    <m/>
    <m/>
  </r>
  <r>
    <s v="Vicepresidencia de Excelencia Operacional"/>
    <s v="Vicepresidencia de Excelencia Operacional"/>
    <x v="19"/>
    <x v="1"/>
    <n v="0"/>
    <n v="0"/>
    <n v="0"/>
    <n v="0"/>
    <m/>
    <m/>
    <m/>
    <m/>
    <m/>
    <m/>
    <m/>
    <m/>
    <m/>
    <m/>
    <m/>
  </r>
  <r>
    <s v="Vicepresidencia de Excelencia Operacional"/>
    <s v="Gerencia de Excelencia Operacional 2"/>
    <x v="19"/>
    <x v="1"/>
    <n v="0"/>
    <n v="0"/>
    <n v="0"/>
    <n v="0"/>
    <m/>
    <m/>
    <m/>
    <m/>
    <m/>
    <m/>
    <m/>
    <m/>
    <m/>
    <m/>
    <m/>
  </r>
  <r>
    <s v="Vicepresidencia de Excelencia Operacional"/>
    <s v="Gerencia de Excelencia Operacional 3"/>
    <x v="19"/>
    <x v="1"/>
    <n v="0"/>
    <n v="0"/>
    <n v="0"/>
    <n v="0"/>
    <m/>
    <m/>
    <m/>
    <m/>
    <m/>
    <m/>
    <m/>
    <m/>
    <m/>
    <m/>
    <m/>
  </r>
  <r>
    <s v="Vicepresidencia de Excelencia Operacional"/>
    <s v="Gerencia de Excelencia Operacional 1"/>
    <x v="19"/>
    <x v="1"/>
    <n v="0"/>
    <n v="0"/>
    <n v="0"/>
    <n v="0"/>
    <m/>
    <m/>
    <m/>
    <m/>
    <m/>
    <m/>
    <m/>
    <m/>
    <m/>
    <m/>
    <m/>
  </r>
  <r>
    <s v="Global Business Services &amp; Technology"/>
    <s v="Technology"/>
    <x v="19"/>
    <x v="1"/>
    <n v="4348"/>
    <n v="4348"/>
    <n v="27"/>
    <n v="27"/>
    <m/>
    <m/>
    <m/>
    <m/>
    <m/>
    <m/>
    <m/>
    <m/>
    <m/>
    <m/>
    <m/>
  </r>
  <r>
    <s v="Global Business Services &amp; Technology"/>
    <s v="Global Business Services"/>
    <x v="19"/>
    <x v="1"/>
    <n v="0"/>
    <n v="0"/>
    <n v="0"/>
    <n v="0"/>
    <m/>
    <m/>
    <m/>
    <m/>
    <m/>
    <m/>
    <m/>
    <m/>
    <m/>
    <m/>
    <m/>
  </r>
  <r>
    <s v="Group Explorations Management"/>
    <s v="Group Explorations Management"/>
    <x v="19"/>
    <x v="1"/>
    <n v="0"/>
    <n v="0"/>
    <n v="0"/>
    <n v="0"/>
    <m/>
    <m/>
    <m/>
    <m/>
    <m/>
    <m/>
    <m/>
    <m/>
    <m/>
    <m/>
    <m/>
  </r>
  <r>
    <s v="Gerencia de Logística y Servicios de Sitio"/>
    <s v="Gerencia de Logística y Servicios de Sitio"/>
    <x v="19"/>
    <x v="1"/>
    <n v="300752.37"/>
    <n v="220257.8"/>
    <n v="1601"/>
    <n v="1401"/>
    <m/>
    <m/>
    <m/>
    <m/>
    <m/>
    <n v="2"/>
    <m/>
    <m/>
    <m/>
    <m/>
    <m/>
  </r>
  <r>
    <s v="Vicepresidencia de Relaciones Comunitarias"/>
    <s v="Vicepresidencia de Relaciones Comunitarias"/>
    <x v="19"/>
    <x v="1"/>
    <n v="0"/>
    <n v="0"/>
    <n v="0"/>
    <n v="0"/>
    <m/>
    <m/>
    <m/>
    <m/>
    <m/>
    <m/>
    <m/>
    <m/>
    <m/>
    <m/>
    <m/>
  </r>
  <r>
    <s v="Vicepresidencia de Relaciones Comunitarias"/>
    <s v="Gerencia de Relaciones Comunitarias Site"/>
    <x v="19"/>
    <x v="1"/>
    <n v="6760"/>
    <n v="0"/>
    <n v="38"/>
    <n v="0"/>
    <m/>
    <m/>
    <m/>
    <m/>
    <m/>
    <m/>
    <m/>
    <m/>
    <m/>
    <m/>
    <m/>
  </r>
  <r>
    <s v="Vicepresidencia de Relaciones Comunitarias"/>
    <s v="Gerencia de Relaciones Comunitarias Zona Sur"/>
    <x v="19"/>
    <x v="1"/>
    <n v="0"/>
    <n v="0"/>
    <n v="0"/>
    <n v="0"/>
    <m/>
    <m/>
    <m/>
    <m/>
    <m/>
    <m/>
    <m/>
    <m/>
    <m/>
    <m/>
    <m/>
  </r>
  <r>
    <s v="Vicepresidencia de Relaciones Comunitarias"/>
    <s v="Gerencia de Estudios Sociales"/>
    <x v="19"/>
    <x v="1"/>
    <n v="0"/>
    <n v="0"/>
    <n v="0"/>
    <n v="0"/>
    <m/>
    <m/>
    <m/>
    <m/>
    <m/>
    <m/>
    <m/>
    <m/>
    <m/>
    <m/>
    <m/>
  </r>
  <r>
    <s v="Gerencia de Protección Interna"/>
    <s v="Gerencia de Protección Interna"/>
    <x v="19"/>
    <x v="1"/>
    <n v="56112"/>
    <n v="55296"/>
    <n v="240"/>
    <n v="235"/>
    <m/>
    <m/>
    <m/>
    <m/>
    <m/>
    <m/>
    <m/>
    <m/>
    <m/>
    <m/>
    <m/>
  </r>
  <r>
    <s v="Gerencia General Operaciones Las Bambas"/>
    <s v="Gerencia General Operaciones Las Bambas"/>
    <x v="19"/>
    <x v="1"/>
    <n v="0"/>
    <n v="0"/>
    <n v="0"/>
    <n v="3"/>
    <m/>
    <m/>
    <m/>
    <m/>
    <m/>
    <m/>
    <m/>
    <m/>
    <m/>
    <m/>
    <m/>
  </r>
  <r>
    <s v="Presidencia las Bambas"/>
    <s v="Presidencia las Bambas"/>
    <x v="20"/>
    <x v="0"/>
    <n v="585"/>
    <n v="585"/>
    <n v="3"/>
    <n v="3"/>
    <m/>
    <m/>
    <m/>
    <m/>
    <m/>
    <m/>
    <m/>
    <m/>
    <m/>
    <m/>
    <m/>
  </r>
  <r>
    <s v="Vicepresidencia Comercial"/>
    <s v="Gerencia de Finanzas"/>
    <x v="20"/>
    <x v="0"/>
    <n v="1512"/>
    <n v="1512"/>
    <n v="8"/>
    <n v="8"/>
    <m/>
    <m/>
    <m/>
    <m/>
    <m/>
    <m/>
    <m/>
    <m/>
    <m/>
    <m/>
    <m/>
  </r>
  <r>
    <s v="Vicepresidencia Comercial"/>
    <s v="Gerencia de Impuestos"/>
    <x v="20"/>
    <x v="0"/>
    <n v="756"/>
    <n v="756"/>
    <n v="5"/>
    <n v="5"/>
    <m/>
    <m/>
    <m/>
    <m/>
    <m/>
    <m/>
    <m/>
    <m/>
    <m/>
    <m/>
    <m/>
  </r>
  <r>
    <s v="Vicepresidencia Comercial"/>
    <s v="Vicepresidencia Comercial"/>
    <x v="20"/>
    <x v="0"/>
    <n v="189"/>
    <n v="189"/>
    <n v="1"/>
    <n v="1"/>
    <m/>
    <m/>
    <m/>
    <m/>
    <m/>
    <m/>
    <m/>
    <m/>
    <m/>
    <m/>
    <m/>
  </r>
  <r>
    <s v="Vicepresidencia Comercial"/>
    <s v="Gerencia de Contraloría y Riesgos"/>
    <x v="20"/>
    <x v="0"/>
    <n v="762"/>
    <n v="762"/>
    <n v="4"/>
    <n v="4"/>
    <m/>
    <m/>
    <m/>
    <m/>
    <m/>
    <m/>
    <m/>
    <m/>
    <m/>
    <m/>
    <m/>
  </r>
  <r>
    <s v="Vicepresidencia Comercial"/>
    <s v="Gerencia de Evaluacion de Negocios"/>
    <x v="20"/>
    <x v="0"/>
    <n v="378"/>
    <n v="378"/>
    <n v="2"/>
    <n v="2"/>
    <m/>
    <m/>
    <m/>
    <m/>
    <m/>
    <m/>
    <m/>
    <m/>
    <m/>
    <m/>
    <m/>
  </r>
  <r>
    <s v="Vicepresidencia de Abastecimiento"/>
    <s v="Gerencia de Contrataciones"/>
    <x v="20"/>
    <x v="0"/>
    <n v="2799"/>
    <n v="2799"/>
    <n v="16"/>
    <n v="16"/>
    <m/>
    <m/>
    <m/>
    <m/>
    <m/>
    <m/>
    <m/>
    <m/>
    <m/>
    <m/>
    <m/>
  </r>
  <r>
    <s v="Vicepresidencia de Abastecimiento"/>
    <s v="Gerencia de Procura - Proyectos"/>
    <x v="20"/>
    <x v="0"/>
    <n v="378"/>
    <n v="378"/>
    <n v="2"/>
    <n v="2"/>
    <m/>
    <m/>
    <m/>
    <m/>
    <m/>
    <m/>
    <m/>
    <m/>
    <m/>
    <m/>
    <m/>
  </r>
  <r>
    <s v="Vicepresidencia de Abastecimiento"/>
    <s v="Vicepresidencia de Abastecimiento"/>
    <x v="20"/>
    <x v="0"/>
    <n v="567"/>
    <n v="567"/>
    <n v="3"/>
    <n v="3"/>
    <m/>
    <m/>
    <m/>
    <m/>
    <m/>
    <m/>
    <m/>
    <m/>
    <m/>
    <m/>
    <m/>
  </r>
  <r>
    <s v="Vicepresidencia de Abastecimiento"/>
    <s v="Gerencia de Planeamiento, Inventario. y Almacenes"/>
    <x v="20"/>
    <x v="0"/>
    <n v="4209"/>
    <n v="4209"/>
    <n v="26"/>
    <n v="26"/>
    <m/>
    <m/>
    <m/>
    <m/>
    <m/>
    <m/>
    <m/>
    <m/>
    <m/>
    <m/>
    <m/>
  </r>
  <r>
    <s v="Vicepresidencia de Asuntos Corporativos"/>
    <s v="Gerencia de Asuntos Publicos"/>
    <x v="20"/>
    <x v="0"/>
    <n v="378"/>
    <n v="378"/>
    <n v="2"/>
    <n v="2"/>
    <m/>
    <m/>
    <m/>
    <m/>
    <m/>
    <m/>
    <m/>
    <m/>
    <m/>
    <m/>
    <m/>
  </r>
  <r>
    <s v="Vicepresidencia de Asuntos Corporativos"/>
    <s v="Gerencia de Asuntos Publicos Regionales"/>
    <x v="20"/>
    <x v="0"/>
    <n v="1101"/>
    <n v="1101"/>
    <n v="6"/>
    <n v="6"/>
    <m/>
    <m/>
    <m/>
    <m/>
    <m/>
    <m/>
    <m/>
    <m/>
    <m/>
    <m/>
    <m/>
  </r>
  <r>
    <s v="Vicepresidencia de Asuntos Corporativos"/>
    <s v="Gerencia de Comunicaciones"/>
    <x v="20"/>
    <x v="0"/>
    <n v="2614.5"/>
    <n v="2614.5"/>
    <n v="15"/>
    <n v="15"/>
    <m/>
    <m/>
    <m/>
    <m/>
    <m/>
    <m/>
    <m/>
    <m/>
    <m/>
    <m/>
    <m/>
  </r>
  <r>
    <s v="Vicepresidencia de Asuntos Corporativos"/>
    <s v="Vicepresidencia de Asuntos Corporativos"/>
    <x v="20"/>
    <x v="0"/>
    <n v="756"/>
    <n v="756"/>
    <n v="4"/>
    <n v="4"/>
    <m/>
    <m/>
    <m/>
    <m/>
    <m/>
    <m/>
    <m/>
    <m/>
    <m/>
    <m/>
    <m/>
  </r>
  <r>
    <s v="Vicepresidencia de Operaciones"/>
    <s v="Gerencia de Planta Concentradora"/>
    <x v="20"/>
    <x v="0"/>
    <n v="38525.25"/>
    <n v="38525.25"/>
    <n v="235"/>
    <n v="235"/>
    <m/>
    <m/>
    <m/>
    <m/>
    <m/>
    <n v="2"/>
    <m/>
    <m/>
    <m/>
    <m/>
    <m/>
  </r>
  <r>
    <s v="Vicepresidencia de Operaciones"/>
    <s v="Gerencia de Servicios Técnicos"/>
    <x v="20"/>
    <x v="0"/>
    <n v="15882.5"/>
    <n v="15882.5"/>
    <n v="89"/>
    <n v="89"/>
    <m/>
    <m/>
    <m/>
    <m/>
    <m/>
    <m/>
    <m/>
    <m/>
    <m/>
    <m/>
    <m/>
  </r>
  <r>
    <s v="Vicepresidencia de Operaciones"/>
    <s v="Vicepresidencia de Operaciones"/>
    <x v="20"/>
    <x v="0"/>
    <n v="378"/>
    <n v="378"/>
    <n v="2"/>
    <n v="2"/>
    <m/>
    <m/>
    <m/>
    <m/>
    <m/>
    <m/>
    <m/>
    <m/>
    <m/>
    <m/>
    <m/>
  </r>
  <r>
    <s v="Vicepresidencia de Operaciones"/>
    <s v="Gerencia de Mantenimiento"/>
    <x v="20"/>
    <x v="0"/>
    <n v="64478"/>
    <n v="64478"/>
    <n v="384"/>
    <n v="384"/>
    <m/>
    <m/>
    <m/>
    <m/>
    <m/>
    <m/>
    <n v="1"/>
    <m/>
    <m/>
    <m/>
    <m/>
  </r>
  <r>
    <s v="Vicepresidencia de Operaciones"/>
    <s v="Gerencia de Operaciones Mina"/>
    <x v="20"/>
    <x v="0"/>
    <n v="144111"/>
    <n v="144111"/>
    <n v="858"/>
    <n v="858"/>
    <m/>
    <m/>
    <m/>
    <m/>
    <n v="2"/>
    <n v="5"/>
    <n v="1"/>
    <m/>
    <m/>
    <m/>
    <m/>
  </r>
  <r>
    <s v="Vicepresidencia de Proyectos"/>
    <s v="Gerencia de Challcobamba"/>
    <x v="20"/>
    <x v="0"/>
    <n v="588"/>
    <n v="588"/>
    <n v="3"/>
    <n v="3"/>
    <m/>
    <m/>
    <m/>
    <m/>
    <m/>
    <m/>
    <m/>
    <m/>
    <m/>
    <m/>
    <m/>
  </r>
  <r>
    <s v="Vicepresidencia de Proyectos"/>
    <s v="Vicepresidencia de Proyectos"/>
    <x v="20"/>
    <x v="0"/>
    <n v="210"/>
    <n v="210"/>
    <n v="1"/>
    <n v="1"/>
    <m/>
    <m/>
    <m/>
    <m/>
    <m/>
    <m/>
    <m/>
    <m/>
    <m/>
    <m/>
    <m/>
  </r>
  <r>
    <s v="Vicepresidencia de Proyectos"/>
    <s v="Gerencia de Proyecto - 3er Molino Bolas"/>
    <x v="20"/>
    <x v="0"/>
    <n v="798"/>
    <n v="798"/>
    <n v="4"/>
    <n v="4"/>
    <m/>
    <m/>
    <m/>
    <m/>
    <m/>
    <m/>
    <m/>
    <m/>
    <m/>
    <m/>
    <m/>
  </r>
  <r>
    <s v="Vicepresidencia de Proyectos"/>
    <s v="Gerencia de Proyectos TSF"/>
    <x v="20"/>
    <x v="0"/>
    <n v="787.5"/>
    <n v="787.5"/>
    <n v="4"/>
    <n v="4"/>
    <m/>
    <m/>
    <m/>
    <m/>
    <m/>
    <m/>
    <m/>
    <m/>
    <m/>
    <m/>
    <m/>
  </r>
  <r>
    <s v="Vicepresidencia de Proyectos"/>
    <s v="Gerencias de Construccion de Proyectos"/>
    <x v="20"/>
    <x v="0"/>
    <n v="2646"/>
    <n v="2646"/>
    <n v="14"/>
    <n v="14"/>
    <m/>
    <m/>
    <m/>
    <m/>
    <m/>
    <m/>
    <m/>
    <m/>
    <m/>
    <m/>
    <m/>
  </r>
  <r>
    <s v="Vicepresidencia de Proyectos"/>
    <s v="Gerencia de Proyecto de Minas y Otros"/>
    <x v="20"/>
    <x v="0"/>
    <n v="588"/>
    <n v="588"/>
    <n v="3"/>
    <n v="3"/>
    <m/>
    <m/>
    <m/>
    <m/>
    <m/>
    <m/>
    <m/>
    <m/>
    <m/>
    <m/>
    <m/>
  </r>
  <r>
    <s v="Vicepresidencia de Proyectos"/>
    <s v="Gerencia de Implementación de Proyectos"/>
    <x v="20"/>
    <x v="0"/>
    <n v="1008"/>
    <n v="1008"/>
    <n v="5"/>
    <n v="5"/>
    <m/>
    <m/>
    <m/>
    <m/>
    <m/>
    <m/>
    <m/>
    <m/>
    <m/>
    <m/>
    <m/>
  </r>
  <r>
    <s v="Vicepresidencia de Recursos Humanos"/>
    <s v="Gerencia de Recursos Humanos"/>
    <x v="20"/>
    <x v="0"/>
    <n v="2637"/>
    <n v="2637"/>
    <n v="14"/>
    <n v="14"/>
    <m/>
    <m/>
    <m/>
    <m/>
    <m/>
    <m/>
    <m/>
    <m/>
    <m/>
    <m/>
    <m/>
  </r>
  <r>
    <s v="Vicepresidencia de Recursos Humanos"/>
    <s v="Vicepresidencia de Recursos Humanos"/>
    <x v="20"/>
    <x v="0"/>
    <n v="540"/>
    <n v="540"/>
    <n v="3"/>
    <n v="3"/>
    <m/>
    <m/>
    <m/>
    <m/>
    <m/>
    <m/>
    <m/>
    <m/>
    <m/>
    <m/>
    <m/>
  </r>
  <r>
    <s v="Vicepresidencia de Recursos Humanos"/>
    <s v="Gerencia de Desarrollo y Capacitación"/>
    <x v="20"/>
    <x v="0"/>
    <n v="1794"/>
    <n v="1794"/>
    <n v="11"/>
    <n v="11"/>
    <m/>
    <m/>
    <m/>
    <m/>
    <m/>
    <m/>
    <m/>
    <m/>
    <m/>
    <m/>
    <m/>
  </r>
  <r>
    <s v="Vicepresidencia de SHE"/>
    <s v="Gerencia de Medio Ambiente"/>
    <x v="20"/>
    <x v="0"/>
    <n v="3118.5"/>
    <n v="3118.5"/>
    <n v="16"/>
    <n v="16"/>
    <m/>
    <m/>
    <m/>
    <m/>
    <m/>
    <m/>
    <m/>
    <m/>
    <m/>
    <m/>
    <m/>
  </r>
  <r>
    <s v="Vicepresidencia de SHE"/>
    <s v="Gerencia de Seguridad y Salud"/>
    <x v="20"/>
    <x v="0"/>
    <n v="5512.5"/>
    <n v="5512.5"/>
    <n v="31"/>
    <n v="31"/>
    <m/>
    <m/>
    <m/>
    <m/>
    <m/>
    <m/>
    <m/>
    <m/>
    <m/>
    <m/>
    <m/>
  </r>
  <r>
    <s v="Vicepresidencia de SHE"/>
    <s v="Vicepresidencia de SHE"/>
    <x v="20"/>
    <x v="0"/>
    <n v="198"/>
    <n v="198"/>
    <n v="2"/>
    <n v="2"/>
    <m/>
    <m/>
    <m/>
    <m/>
    <m/>
    <m/>
    <m/>
    <m/>
    <m/>
    <m/>
    <m/>
  </r>
  <r>
    <s v="Vicepresidencia de Asuntos Legales"/>
    <s v="Gerencia de Adquisición de Tierras y Reasentamiento"/>
    <x v="20"/>
    <x v="0"/>
    <n v="1428"/>
    <n v="1428"/>
    <n v="7"/>
    <n v="7"/>
    <m/>
    <m/>
    <m/>
    <m/>
    <m/>
    <m/>
    <m/>
    <m/>
    <m/>
    <m/>
    <m/>
  </r>
  <r>
    <s v="Vicepresidencia de Asuntos Legales"/>
    <s v="Gerencia de Asuntos Legales Mineros"/>
    <x v="20"/>
    <x v="0"/>
    <n v="1093.5"/>
    <n v="1093.5"/>
    <n v="6"/>
    <n v="6"/>
    <m/>
    <m/>
    <m/>
    <m/>
    <m/>
    <m/>
    <m/>
    <m/>
    <m/>
    <m/>
    <m/>
  </r>
  <r>
    <s v="Vicepresidencia de Asuntos Legales"/>
    <s v="Vicepresidencia de Asuntos Legales"/>
    <x v="20"/>
    <x v="0"/>
    <n v="945"/>
    <n v="945"/>
    <n v="5"/>
    <n v="5"/>
    <m/>
    <m/>
    <m/>
    <m/>
    <m/>
    <m/>
    <m/>
    <m/>
    <m/>
    <m/>
    <m/>
  </r>
  <r>
    <s v="Vicepresidencia de Desarrollo"/>
    <s v="Gerencia de Challcobamba"/>
    <x v="20"/>
    <x v="0"/>
    <n v="1089"/>
    <n v="1089"/>
    <n v="6"/>
    <n v="6"/>
    <m/>
    <m/>
    <m/>
    <m/>
    <m/>
    <m/>
    <m/>
    <m/>
    <m/>
    <m/>
    <m/>
  </r>
  <r>
    <s v="Vicepresidencia de Desarrollo"/>
    <s v="Gerencia de Desarrollo de Recursos"/>
    <x v="20"/>
    <x v="0"/>
    <n v="5842.5"/>
    <n v="5842.5"/>
    <n v="32"/>
    <n v="32"/>
    <m/>
    <m/>
    <m/>
    <m/>
    <m/>
    <m/>
    <m/>
    <m/>
    <m/>
    <m/>
    <m/>
  </r>
  <r>
    <s v="Vicepresidencia de Desarrollo"/>
    <s v="Gerencia de Estudios"/>
    <x v="20"/>
    <x v="0"/>
    <n v="1656"/>
    <n v="1656"/>
    <n v="9"/>
    <n v="9"/>
    <m/>
    <m/>
    <m/>
    <m/>
    <m/>
    <m/>
    <m/>
    <m/>
    <m/>
    <m/>
    <m/>
  </r>
  <r>
    <s v="Vicepresidencia de Desarrollo"/>
    <s v="Gerencia de Ingenieria"/>
    <x v="20"/>
    <x v="0"/>
    <n v="210"/>
    <n v="210"/>
    <n v="1"/>
    <n v="1"/>
    <m/>
    <m/>
    <m/>
    <m/>
    <m/>
    <m/>
    <m/>
    <m/>
    <m/>
    <m/>
    <m/>
  </r>
  <r>
    <s v="Vicepresidencia de Desarrollo"/>
    <s v="Gerencia de Permisos Ambientales"/>
    <x v="20"/>
    <x v="0"/>
    <n v="1273.5"/>
    <n v="1273.5"/>
    <n v="7"/>
    <n v="7"/>
    <m/>
    <m/>
    <m/>
    <m/>
    <m/>
    <m/>
    <m/>
    <m/>
    <m/>
    <m/>
    <m/>
  </r>
  <r>
    <s v="Vicepresidencia de Desarrollo"/>
    <s v="Gerencia de Servicios a Proyectos"/>
    <x v="20"/>
    <x v="0"/>
    <n v="4800"/>
    <n v="4800"/>
    <n v="26"/>
    <n v="26"/>
    <m/>
    <m/>
    <m/>
    <m/>
    <m/>
    <m/>
    <m/>
    <m/>
    <m/>
    <m/>
    <m/>
  </r>
  <r>
    <s v="Vicepresidencia de Desarrollo"/>
    <s v="Gerencia Regional de Servicios Técnicos"/>
    <x v="20"/>
    <x v="0"/>
    <n v="3177"/>
    <n v="3177"/>
    <n v="18"/>
    <n v="18"/>
    <m/>
    <m/>
    <m/>
    <m/>
    <m/>
    <m/>
    <m/>
    <m/>
    <m/>
    <m/>
    <m/>
  </r>
  <r>
    <s v="Vicepresidencia de Desarrollo"/>
    <s v="Vicepresidencia de Desarrollo"/>
    <x v="20"/>
    <x v="0"/>
    <n v="558"/>
    <n v="558"/>
    <n v="3"/>
    <n v="3"/>
    <m/>
    <m/>
    <m/>
    <m/>
    <m/>
    <m/>
    <m/>
    <m/>
    <m/>
    <m/>
    <m/>
  </r>
  <r>
    <s v="Vicepresidencia de Desarrollo"/>
    <s v="Gerencia de Servicios y Soporte a Proyectos"/>
    <x v="20"/>
    <x v="0"/>
    <n v="798"/>
    <n v="798"/>
    <n v="4"/>
    <n v="4"/>
    <m/>
    <m/>
    <m/>
    <m/>
    <m/>
    <m/>
    <m/>
    <m/>
    <m/>
    <m/>
    <m/>
  </r>
  <r>
    <s v="Vicepresidencia de Excelencia Operacional"/>
    <s v="Vicepresidencia de Excelencia Operacional"/>
    <x v="20"/>
    <x v="0"/>
    <n v="210"/>
    <n v="210"/>
    <n v="1"/>
    <n v="1"/>
    <m/>
    <m/>
    <m/>
    <m/>
    <m/>
    <m/>
    <m/>
    <m/>
    <m/>
    <m/>
    <m/>
  </r>
  <r>
    <s v="Vicepresidencia de Excelencia Operacional"/>
    <s v="Gerencia de Excelencia Operacional 2"/>
    <x v="20"/>
    <x v="0"/>
    <n v="2310"/>
    <n v="2310"/>
    <n v="12"/>
    <n v="12"/>
    <m/>
    <m/>
    <m/>
    <m/>
    <m/>
    <m/>
    <m/>
    <m/>
    <m/>
    <m/>
    <m/>
  </r>
  <r>
    <s v="Vicepresidencia de Excelencia Operacional"/>
    <s v="Gerencia de Excelencia Operacional 3"/>
    <x v="20"/>
    <x v="0"/>
    <n v="378"/>
    <n v="378"/>
    <n v="2"/>
    <n v="2"/>
    <m/>
    <m/>
    <m/>
    <m/>
    <m/>
    <m/>
    <m/>
    <m/>
    <m/>
    <m/>
    <m/>
  </r>
  <r>
    <s v="Vicepresidencia de Excelencia Operacional"/>
    <s v="Gerencia de Excelencia Operacional 1"/>
    <x v="20"/>
    <x v="0"/>
    <n v="798"/>
    <n v="798"/>
    <n v="4"/>
    <n v="4"/>
    <m/>
    <m/>
    <m/>
    <m/>
    <m/>
    <m/>
    <m/>
    <m/>
    <m/>
    <m/>
    <m/>
  </r>
  <r>
    <s v="Global Business Services &amp; Technology"/>
    <s v="Technology"/>
    <x v="20"/>
    <x v="0"/>
    <n v="3573"/>
    <n v="3573"/>
    <n v="21"/>
    <n v="21"/>
    <m/>
    <m/>
    <m/>
    <m/>
    <m/>
    <m/>
    <m/>
    <m/>
    <m/>
    <m/>
    <m/>
  </r>
  <r>
    <s v="Global Business Services &amp; Technology"/>
    <s v="Global Business Services"/>
    <x v="20"/>
    <x v="0"/>
    <n v="4059"/>
    <n v="4059"/>
    <n v="23"/>
    <n v="23"/>
    <m/>
    <m/>
    <m/>
    <m/>
    <m/>
    <m/>
    <m/>
    <m/>
    <m/>
    <m/>
    <m/>
  </r>
  <r>
    <s v="Group Explorations Management"/>
    <s v="Group Explorations Management"/>
    <x v="20"/>
    <x v="0"/>
    <n v="588"/>
    <n v="588"/>
    <n v="3"/>
    <n v="3"/>
    <m/>
    <m/>
    <m/>
    <m/>
    <m/>
    <m/>
    <m/>
    <m/>
    <m/>
    <m/>
    <m/>
  </r>
  <r>
    <s v="Gerencia de Logística y Servicios de Sitio"/>
    <s v="Gerencia de Logística y Servicios de Sitio"/>
    <x v="20"/>
    <x v="0"/>
    <n v="12344.75"/>
    <n v="12344.75"/>
    <n v="68"/>
    <n v="68"/>
    <m/>
    <m/>
    <m/>
    <m/>
    <m/>
    <m/>
    <m/>
    <m/>
    <m/>
    <m/>
    <m/>
  </r>
  <r>
    <s v="Vicepresidencia de Relaciones Comunitarias"/>
    <s v="Vicepresidencia de Relaciones Comunitarias"/>
    <x v="20"/>
    <x v="0"/>
    <n v="2152.5"/>
    <n v="2152.5"/>
    <n v="12"/>
    <n v="12"/>
    <m/>
    <m/>
    <m/>
    <m/>
    <m/>
    <m/>
    <m/>
    <m/>
    <m/>
    <m/>
    <m/>
  </r>
  <r>
    <s v="Vicepresidencia de Relaciones Comunitarias"/>
    <s v="Gerencia de Relaciones Comunitarias Site"/>
    <x v="20"/>
    <x v="0"/>
    <n v="10522.25"/>
    <n v="10522.25"/>
    <n v="57"/>
    <n v="57"/>
    <m/>
    <m/>
    <m/>
    <m/>
    <m/>
    <m/>
    <m/>
    <m/>
    <m/>
    <m/>
    <m/>
  </r>
  <r>
    <s v="Vicepresidencia de Relaciones Comunitarias"/>
    <s v="Gerencia de Relaciones Comunitarias Zona Sur"/>
    <x v="20"/>
    <x v="0"/>
    <n v="5628"/>
    <n v="5628"/>
    <n v="30"/>
    <n v="30"/>
    <m/>
    <m/>
    <m/>
    <m/>
    <m/>
    <m/>
    <m/>
    <m/>
    <m/>
    <m/>
    <m/>
  </r>
  <r>
    <s v="Vicepresidencia de Relaciones Comunitarias"/>
    <s v="Gerencia de Estudios Sociales"/>
    <x v="20"/>
    <x v="0"/>
    <n v="399"/>
    <n v="399"/>
    <n v="2"/>
    <n v="2"/>
    <m/>
    <m/>
    <m/>
    <m/>
    <m/>
    <m/>
    <m/>
    <m/>
    <m/>
    <m/>
    <m/>
  </r>
  <r>
    <s v="Vicepresidencia de Relaciones Comunitarias"/>
    <s v="Gerencia de Desarrollo Social"/>
    <x v="20"/>
    <x v="0"/>
    <n v="210"/>
    <n v="210"/>
    <n v="1"/>
    <n v="1"/>
    <m/>
    <m/>
    <m/>
    <m/>
    <m/>
    <m/>
    <m/>
    <m/>
    <m/>
    <m/>
    <m/>
  </r>
  <r>
    <s v="Gerencia de Protección Interna"/>
    <s v="Gerencia de Protección Interna"/>
    <x v="20"/>
    <x v="0"/>
    <n v="1585.5"/>
    <n v="1585.5"/>
    <n v="8"/>
    <n v="8"/>
    <m/>
    <m/>
    <m/>
    <m/>
    <m/>
    <m/>
    <m/>
    <m/>
    <m/>
    <m/>
    <m/>
  </r>
  <r>
    <s v="Gerencia General Operaciones Las Bambas"/>
    <s v="Gerencia General Operaciones Las Bambas"/>
    <x v="20"/>
    <x v="0"/>
    <n v="903"/>
    <n v="903"/>
    <n v="5"/>
    <n v="5"/>
    <m/>
    <m/>
    <m/>
    <m/>
    <m/>
    <m/>
    <m/>
    <m/>
    <m/>
    <m/>
    <m/>
  </r>
  <r>
    <s v="Presidencia las Bambas"/>
    <s v="Presidencia las Bambas"/>
    <x v="20"/>
    <x v="1"/>
    <n v="0"/>
    <n v="0"/>
    <n v="0"/>
    <n v="0"/>
    <m/>
    <m/>
    <m/>
    <m/>
    <m/>
    <m/>
    <m/>
    <m/>
    <m/>
    <m/>
    <m/>
  </r>
  <r>
    <s v="Vicepresidencia Comercial"/>
    <s v="Gerencia de Finanzas"/>
    <x v="20"/>
    <x v="1"/>
    <n v="0"/>
    <n v="0"/>
    <n v="0"/>
    <n v="0"/>
    <m/>
    <m/>
    <m/>
    <m/>
    <m/>
    <m/>
    <m/>
    <m/>
    <m/>
    <m/>
    <m/>
  </r>
  <r>
    <s v="Vicepresidencia Comercial"/>
    <s v="Gerencia de Impuestos"/>
    <x v="20"/>
    <x v="1"/>
    <n v="0"/>
    <n v="0"/>
    <n v="0"/>
    <n v="0"/>
    <m/>
    <m/>
    <m/>
    <m/>
    <m/>
    <m/>
    <m/>
    <m/>
    <m/>
    <m/>
    <m/>
  </r>
  <r>
    <s v="Vicepresidencia Comercial"/>
    <s v="Vicepresidencia Comercial"/>
    <x v="20"/>
    <x v="1"/>
    <n v="0"/>
    <n v="0"/>
    <n v="0"/>
    <n v="0"/>
    <m/>
    <m/>
    <m/>
    <m/>
    <m/>
    <m/>
    <m/>
    <m/>
    <m/>
    <m/>
    <m/>
  </r>
  <r>
    <s v="Vicepresidencia Comercial"/>
    <s v="Gerencia de Contraloría y Riesgos"/>
    <x v="20"/>
    <x v="1"/>
    <n v="0"/>
    <n v="0"/>
    <n v="0"/>
    <n v="0"/>
    <m/>
    <m/>
    <m/>
    <m/>
    <m/>
    <m/>
    <m/>
    <m/>
    <m/>
    <m/>
    <m/>
  </r>
  <r>
    <s v="Vicepresidencia Comercial"/>
    <s v="Gerencia de Evaluacion de Negocios"/>
    <x v="20"/>
    <x v="1"/>
    <n v="0"/>
    <n v="0"/>
    <n v="0"/>
    <n v="0"/>
    <m/>
    <m/>
    <m/>
    <m/>
    <m/>
    <m/>
    <m/>
    <m/>
    <m/>
    <m/>
    <m/>
  </r>
  <r>
    <s v="Vicepresidencia de Abastecimiento"/>
    <s v="Gerencia de Contrataciones"/>
    <x v="20"/>
    <x v="1"/>
    <n v="0"/>
    <n v="0"/>
    <n v="0"/>
    <n v="0"/>
    <m/>
    <m/>
    <m/>
    <m/>
    <m/>
    <m/>
    <m/>
    <m/>
    <m/>
    <m/>
    <m/>
  </r>
  <r>
    <s v="Vicepresidencia de Abastecimiento"/>
    <s v="Gerencia de Procura - Proyectos"/>
    <x v="20"/>
    <x v="1"/>
    <n v="0"/>
    <n v="0"/>
    <n v="0"/>
    <n v="0"/>
    <m/>
    <m/>
    <m/>
    <m/>
    <m/>
    <m/>
    <m/>
    <m/>
    <m/>
    <m/>
    <m/>
  </r>
  <r>
    <s v="Vicepresidencia de Abastecimiento"/>
    <s v="Vicepresidencia de Abastecimiento"/>
    <x v="20"/>
    <x v="1"/>
    <n v="0"/>
    <n v="0"/>
    <n v="0"/>
    <n v="0"/>
    <m/>
    <m/>
    <m/>
    <m/>
    <m/>
    <m/>
    <m/>
    <m/>
    <m/>
    <m/>
    <m/>
  </r>
  <r>
    <s v="Vicepresidencia de Abastecimiento"/>
    <s v="Gerencia de Planeamiento, Inventario. y Almacenes"/>
    <x v="20"/>
    <x v="1"/>
    <n v="0"/>
    <n v="0"/>
    <n v="0"/>
    <n v="0"/>
    <m/>
    <m/>
    <m/>
    <m/>
    <m/>
    <m/>
    <m/>
    <m/>
    <m/>
    <m/>
    <m/>
  </r>
  <r>
    <s v="Vicepresidencia de Asuntos Corporativos"/>
    <s v="Gerencia de Asuntos Publicos"/>
    <x v="20"/>
    <x v="1"/>
    <n v="0"/>
    <n v="0"/>
    <n v="0"/>
    <n v="0"/>
    <m/>
    <m/>
    <m/>
    <m/>
    <m/>
    <m/>
    <m/>
    <m/>
    <m/>
    <m/>
    <m/>
  </r>
  <r>
    <s v="Vicepresidencia de Asuntos Corporativos"/>
    <s v="Gerencia de Asuntos Publicos Regionales"/>
    <x v="20"/>
    <x v="1"/>
    <n v="0"/>
    <n v="0"/>
    <n v="0"/>
    <n v="0"/>
    <m/>
    <m/>
    <m/>
    <m/>
    <m/>
    <m/>
    <m/>
    <m/>
    <m/>
    <m/>
    <m/>
  </r>
  <r>
    <s v="Vicepresidencia de Asuntos Corporativos"/>
    <s v="Gerencia de Comunicaciones"/>
    <x v="20"/>
    <x v="1"/>
    <n v="0"/>
    <n v="0"/>
    <n v="0"/>
    <n v="0"/>
    <m/>
    <m/>
    <m/>
    <m/>
    <m/>
    <m/>
    <m/>
    <m/>
    <m/>
    <m/>
    <m/>
  </r>
  <r>
    <s v="Vicepresidencia de Asuntos Corporativos"/>
    <s v="Vicepresidencia de Asuntos Corporativos"/>
    <x v="20"/>
    <x v="1"/>
    <n v="0"/>
    <n v="0"/>
    <n v="0"/>
    <n v="0"/>
    <m/>
    <m/>
    <m/>
    <m/>
    <m/>
    <m/>
    <m/>
    <m/>
    <m/>
    <m/>
    <m/>
  </r>
  <r>
    <s v="Vicepresidencia de Operaciones"/>
    <s v="Gerencia de Planta Concentradora"/>
    <x v="20"/>
    <x v="1"/>
    <n v="8519"/>
    <n v="5604"/>
    <n v="43"/>
    <n v="28"/>
    <m/>
    <m/>
    <m/>
    <m/>
    <m/>
    <m/>
    <m/>
    <m/>
    <m/>
    <m/>
    <m/>
  </r>
  <r>
    <s v="Vicepresidencia de Operaciones"/>
    <s v="Gerencia de Servicios Técnicos"/>
    <x v="20"/>
    <x v="1"/>
    <n v="6888"/>
    <n v="6888"/>
    <n v="30"/>
    <n v="30"/>
    <m/>
    <n v="1"/>
    <m/>
    <m/>
    <m/>
    <m/>
    <n v="1"/>
    <m/>
    <n v="6"/>
    <n v="108"/>
    <m/>
  </r>
  <r>
    <s v="Vicepresidencia de Operaciones"/>
    <s v="Vicepresidencia de Operaciones"/>
    <x v="20"/>
    <x v="1"/>
    <n v="0"/>
    <n v="0"/>
    <n v="0"/>
    <n v="0"/>
    <m/>
    <m/>
    <m/>
    <m/>
    <m/>
    <m/>
    <m/>
    <m/>
    <m/>
    <m/>
    <m/>
  </r>
  <r>
    <s v="Vicepresidencia de Operaciones"/>
    <s v="Gerencia de Mantenimiento"/>
    <x v="20"/>
    <x v="1"/>
    <n v="169818"/>
    <n v="165690"/>
    <n v="1171"/>
    <n v="1153"/>
    <m/>
    <m/>
    <m/>
    <m/>
    <m/>
    <m/>
    <n v="0"/>
    <m/>
    <m/>
    <m/>
    <m/>
  </r>
  <r>
    <s v="Vicepresidencia de Operaciones"/>
    <s v="Gerencia de Operaciones Mina"/>
    <x v="20"/>
    <x v="1"/>
    <n v="103323"/>
    <n v="101379"/>
    <n v="515"/>
    <n v="503"/>
    <m/>
    <m/>
    <m/>
    <m/>
    <n v="1"/>
    <m/>
    <m/>
    <m/>
    <m/>
    <m/>
    <m/>
  </r>
  <r>
    <s v="Vicepresidencia de Proyectos"/>
    <s v="Vicepresidencia de Proyectos"/>
    <x v="20"/>
    <x v="1"/>
    <n v="319149"/>
    <n v="319149"/>
    <n v="1797"/>
    <n v="1797"/>
    <m/>
    <m/>
    <m/>
    <n v="1"/>
    <m/>
    <n v="4"/>
    <m/>
    <m/>
    <m/>
    <m/>
    <n v="30"/>
  </r>
  <r>
    <s v="Vicepresidencia de Proyectos"/>
    <s v="Gerencia de Proyecto - 3er Molino Bolas"/>
    <x v="20"/>
    <x v="1"/>
    <n v="0"/>
    <n v="0"/>
    <n v="0"/>
    <n v="0"/>
    <m/>
    <m/>
    <m/>
    <m/>
    <m/>
    <m/>
    <m/>
    <m/>
    <m/>
    <m/>
    <m/>
  </r>
  <r>
    <s v="Vicepresidencia de Proyectos"/>
    <s v="Gerencia de Proyectos TSF"/>
    <x v="20"/>
    <x v="1"/>
    <n v="0"/>
    <n v="0"/>
    <n v="0"/>
    <n v="0"/>
    <m/>
    <m/>
    <m/>
    <m/>
    <m/>
    <m/>
    <m/>
    <m/>
    <m/>
    <m/>
    <m/>
  </r>
  <r>
    <s v="Vicepresidencia de Proyectos"/>
    <s v="Gerencias de Construccion de Proyectos"/>
    <x v="20"/>
    <x v="1"/>
    <n v="0"/>
    <n v="0"/>
    <n v="0"/>
    <n v="0"/>
    <m/>
    <m/>
    <m/>
    <m/>
    <m/>
    <m/>
    <m/>
    <m/>
    <m/>
    <m/>
    <m/>
  </r>
  <r>
    <s v="Vicepresidencia de Proyectos"/>
    <s v="Gerencia de Proyecto de Minas y Otros"/>
    <x v="20"/>
    <x v="1"/>
    <n v="0"/>
    <n v="0"/>
    <n v="0"/>
    <n v="0"/>
    <m/>
    <m/>
    <m/>
    <m/>
    <m/>
    <m/>
    <m/>
    <m/>
    <m/>
    <m/>
    <m/>
  </r>
  <r>
    <s v="Vicepresidencia de Proyectos"/>
    <s v="Gerencia de Implementación de Proyectos"/>
    <x v="20"/>
    <x v="1"/>
    <n v="0"/>
    <n v="0"/>
    <n v="0"/>
    <n v="0"/>
    <m/>
    <m/>
    <m/>
    <m/>
    <m/>
    <m/>
    <m/>
    <m/>
    <m/>
    <m/>
    <m/>
  </r>
  <r>
    <s v="Vicepresidencia de Recursos Humanos"/>
    <s v="Gerencia de Recursos Humanos"/>
    <x v="20"/>
    <x v="1"/>
    <n v="315"/>
    <n v="315"/>
    <n v="2"/>
    <n v="2"/>
    <m/>
    <m/>
    <m/>
    <m/>
    <m/>
    <m/>
    <m/>
    <m/>
    <m/>
    <m/>
    <m/>
  </r>
  <r>
    <s v="Vicepresidencia de Recursos Humanos"/>
    <s v="Vicepresidencia de Recursos Humanos"/>
    <x v="20"/>
    <x v="1"/>
    <n v="0"/>
    <n v="0"/>
    <n v="0"/>
    <n v="0"/>
    <m/>
    <m/>
    <m/>
    <m/>
    <m/>
    <m/>
    <m/>
    <m/>
    <m/>
    <m/>
    <m/>
  </r>
  <r>
    <s v="Vicepresidencia de Recursos Humanos"/>
    <s v="Gerencia de Desarrollo y Capacitación"/>
    <x v="20"/>
    <x v="1"/>
    <n v="0"/>
    <n v="0"/>
    <n v="0"/>
    <n v="0"/>
    <m/>
    <m/>
    <m/>
    <m/>
    <m/>
    <m/>
    <m/>
    <m/>
    <m/>
    <m/>
    <m/>
  </r>
  <r>
    <s v="Vicepresidencia de SHE"/>
    <s v="Gerencia de Medio Ambiente"/>
    <x v="20"/>
    <x v="1"/>
    <n v="18480"/>
    <n v="18480"/>
    <n v="126"/>
    <n v="126"/>
    <m/>
    <m/>
    <m/>
    <m/>
    <m/>
    <m/>
    <m/>
    <m/>
    <m/>
    <m/>
    <m/>
  </r>
  <r>
    <s v="Vicepresidencia de SHE"/>
    <s v="Gerencia de Seguridad y Salud"/>
    <x v="20"/>
    <x v="1"/>
    <n v="800"/>
    <n v="800"/>
    <n v="4"/>
    <n v="4"/>
    <m/>
    <m/>
    <m/>
    <m/>
    <m/>
    <m/>
    <m/>
    <m/>
    <m/>
    <m/>
    <m/>
  </r>
  <r>
    <s v="Vicepresidencia de SHE"/>
    <s v="Vicepresidencia de SHE"/>
    <x v="20"/>
    <x v="1"/>
    <n v="0"/>
    <n v="0"/>
    <n v="0"/>
    <n v="0"/>
    <m/>
    <m/>
    <m/>
    <m/>
    <m/>
    <m/>
    <m/>
    <m/>
    <m/>
    <m/>
    <m/>
  </r>
  <r>
    <s v="Vicepresidencia de Asuntos Legales"/>
    <s v="Gerencia de Adquisición de Tierras y Reasentamiento"/>
    <x v="20"/>
    <x v="1"/>
    <n v="0"/>
    <n v="0"/>
    <n v="0"/>
    <n v="0"/>
    <m/>
    <m/>
    <m/>
    <m/>
    <m/>
    <m/>
    <m/>
    <m/>
    <m/>
    <m/>
    <m/>
  </r>
  <r>
    <s v="Vicepresidencia de Asuntos Legales"/>
    <s v="Gerencia de Asuntos Legales Mineros"/>
    <x v="20"/>
    <x v="1"/>
    <n v="0"/>
    <n v="0"/>
    <n v="0"/>
    <n v="0"/>
    <m/>
    <m/>
    <m/>
    <m/>
    <m/>
    <m/>
    <m/>
    <m/>
    <m/>
    <m/>
    <m/>
  </r>
  <r>
    <s v="Vicepresidencia de Asuntos Legales"/>
    <s v="Vicepresidencia de Asuntos Legales"/>
    <x v="20"/>
    <x v="1"/>
    <n v="0"/>
    <n v="0"/>
    <n v="0"/>
    <n v="0"/>
    <m/>
    <m/>
    <m/>
    <m/>
    <m/>
    <m/>
    <m/>
    <m/>
    <m/>
    <m/>
    <m/>
  </r>
  <r>
    <s v="Vicepresidencia de Desarrollo"/>
    <s v="Gerencia de Challcobamba"/>
    <x v="20"/>
    <x v="1"/>
    <n v="48"/>
    <n v="48"/>
    <n v="3"/>
    <n v="3"/>
    <m/>
    <m/>
    <m/>
    <m/>
    <m/>
    <m/>
    <m/>
    <m/>
    <m/>
    <m/>
    <m/>
  </r>
  <r>
    <s v="Vicepresidencia de Desarrollo"/>
    <s v="Gerencia de Desarrollo de Recursos"/>
    <x v="20"/>
    <x v="1"/>
    <n v="6048"/>
    <n v="6048"/>
    <n v="26"/>
    <n v="26"/>
    <m/>
    <m/>
    <m/>
    <m/>
    <m/>
    <m/>
    <m/>
    <m/>
    <m/>
    <m/>
    <m/>
  </r>
  <r>
    <s v="Vicepresidencia de Desarrollo"/>
    <s v="Gerencia de Estudios"/>
    <x v="20"/>
    <x v="1"/>
    <n v="0"/>
    <n v="0"/>
    <n v="0"/>
    <n v="0"/>
    <m/>
    <m/>
    <m/>
    <m/>
    <m/>
    <m/>
    <m/>
    <m/>
    <m/>
    <m/>
    <m/>
  </r>
  <r>
    <s v="Vicepresidencia de Desarrollo"/>
    <s v="Gerencia de Ingenieria"/>
    <x v="20"/>
    <x v="1"/>
    <n v="74772"/>
    <n v="5929"/>
    <n v="364"/>
    <n v="30"/>
    <m/>
    <m/>
    <m/>
    <m/>
    <m/>
    <m/>
    <m/>
    <m/>
    <m/>
    <m/>
    <m/>
  </r>
  <r>
    <s v="Vicepresidencia de Desarrollo"/>
    <s v="Gerencia de Permisos Ambientales"/>
    <x v="20"/>
    <x v="1"/>
    <n v="3356"/>
    <n v="3356"/>
    <n v="40"/>
    <n v="40"/>
    <m/>
    <m/>
    <m/>
    <m/>
    <m/>
    <m/>
    <m/>
    <m/>
    <m/>
    <m/>
    <m/>
  </r>
  <r>
    <s v="Vicepresidencia de Desarrollo"/>
    <s v="Gerencia de Servicios a Proyectos"/>
    <x v="20"/>
    <x v="1"/>
    <n v="9316"/>
    <n v="9316"/>
    <n v="189"/>
    <n v="189"/>
    <m/>
    <m/>
    <m/>
    <m/>
    <m/>
    <m/>
    <m/>
    <m/>
    <m/>
    <m/>
    <m/>
  </r>
  <r>
    <s v="Vicepresidencia de Desarrollo"/>
    <s v="Gerencia Regional de Servicios Técnicos"/>
    <x v="20"/>
    <x v="1"/>
    <n v="0"/>
    <n v="0"/>
    <n v="0"/>
    <n v="0"/>
    <m/>
    <m/>
    <m/>
    <m/>
    <m/>
    <m/>
    <m/>
    <m/>
    <m/>
    <m/>
    <m/>
  </r>
  <r>
    <s v="Vicepresidencia de Desarrollo"/>
    <s v="Vicepresidencia de Desarrollo"/>
    <x v="20"/>
    <x v="1"/>
    <n v="0"/>
    <n v="0"/>
    <n v="0"/>
    <n v="0"/>
    <m/>
    <m/>
    <m/>
    <m/>
    <m/>
    <m/>
    <m/>
    <m/>
    <m/>
    <m/>
    <m/>
  </r>
  <r>
    <s v="Vicepresidencia de Desarrollo"/>
    <s v="Gerencia de Servicios y Soporte a Proyectos"/>
    <x v="20"/>
    <x v="1"/>
    <n v="0"/>
    <n v="0"/>
    <n v="0"/>
    <n v="0"/>
    <m/>
    <m/>
    <m/>
    <m/>
    <m/>
    <m/>
    <m/>
    <m/>
    <m/>
    <m/>
    <m/>
  </r>
  <r>
    <s v="Vicepresidencia de Excelencia Operacional"/>
    <s v="Vicepresidencia de Excelencia Operacional"/>
    <x v="20"/>
    <x v="1"/>
    <n v="0"/>
    <n v="0"/>
    <n v="0"/>
    <n v="0"/>
    <m/>
    <m/>
    <m/>
    <m/>
    <m/>
    <m/>
    <m/>
    <m/>
    <m/>
    <m/>
    <m/>
  </r>
  <r>
    <s v="Vicepresidencia de Excelencia Operacional"/>
    <s v="Gerencia de Excelencia Operacional 2"/>
    <x v="20"/>
    <x v="1"/>
    <n v="0"/>
    <n v="0"/>
    <n v="0"/>
    <n v="0"/>
    <m/>
    <m/>
    <m/>
    <m/>
    <m/>
    <m/>
    <m/>
    <m/>
    <m/>
    <m/>
    <m/>
  </r>
  <r>
    <s v="Vicepresidencia de Excelencia Operacional"/>
    <s v="Gerencia de Excelencia Operacional 3"/>
    <x v="20"/>
    <x v="1"/>
    <n v="0"/>
    <n v="0"/>
    <n v="0"/>
    <n v="0"/>
    <m/>
    <m/>
    <m/>
    <m/>
    <m/>
    <m/>
    <m/>
    <m/>
    <m/>
    <m/>
    <m/>
  </r>
  <r>
    <s v="Vicepresidencia de Excelencia Operacional"/>
    <s v="Gerencia de Excelencia Operacional 1"/>
    <x v="20"/>
    <x v="1"/>
    <n v="0"/>
    <n v="0"/>
    <n v="0"/>
    <n v="0"/>
    <m/>
    <m/>
    <m/>
    <m/>
    <m/>
    <m/>
    <m/>
    <m/>
    <m/>
    <m/>
    <m/>
  </r>
  <r>
    <s v="Global Business Services &amp; Technology"/>
    <s v="Technology"/>
    <x v="20"/>
    <x v="1"/>
    <n v="3030"/>
    <n v="3030"/>
    <n v="18"/>
    <n v="18"/>
    <m/>
    <m/>
    <m/>
    <m/>
    <m/>
    <m/>
    <m/>
    <m/>
    <m/>
    <m/>
    <m/>
  </r>
  <r>
    <s v="Global Business Services &amp; Technology"/>
    <s v="Global Business Services"/>
    <x v="20"/>
    <x v="1"/>
    <n v="1080"/>
    <n v="1080"/>
    <n v="6"/>
    <n v="6"/>
    <m/>
    <m/>
    <m/>
    <m/>
    <m/>
    <m/>
    <m/>
    <m/>
    <m/>
    <m/>
    <m/>
  </r>
  <r>
    <s v="Group Explorations Management"/>
    <s v="Group Explorations Management"/>
    <x v="20"/>
    <x v="1"/>
    <n v="0"/>
    <n v="0"/>
    <n v="0"/>
    <n v="0"/>
    <m/>
    <m/>
    <m/>
    <m/>
    <m/>
    <m/>
    <m/>
    <m/>
    <m/>
    <m/>
    <m/>
  </r>
  <r>
    <s v="Gerencia de Logística y Servicios de Sitio"/>
    <s v="Gerencia de Logística y Servicios de Sitio"/>
    <x v="20"/>
    <x v="1"/>
    <n v="471970"/>
    <n v="166834.20000000001"/>
    <n v="2431"/>
    <n v="911"/>
    <m/>
    <m/>
    <m/>
    <m/>
    <m/>
    <n v="1"/>
    <m/>
    <m/>
    <m/>
    <m/>
    <m/>
  </r>
  <r>
    <s v="Vicepresidencia de Relaciones Comunitarias"/>
    <s v="Vicepresidencia de Relaciones Comunitarias"/>
    <x v="20"/>
    <x v="1"/>
    <n v="0"/>
    <n v="0"/>
    <n v="0"/>
    <n v="0"/>
    <m/>
    <m/>
    <m/>
    <m/>
    <m/>
    <m/>
    <m/>
    <m/>
    <m/>
    <m/>
    <m/>
  </r>
  <r>
    <s v="Vicepresidencia de Relaciones Comunitarias"/>
    <s v="Gerencia de Relaciones Comunitarias Site"/>
    <x v="20"/>
    <x v="1"/>
    <n v="0"/>
    <n v="0"/>
    <n v="0"/>
    <n v="0"/>
    <m/>
    <m/>
    <m/>
    <m/>
    <m/>
    <m/>
    <m/>
    <m/>
    <m/>
    <m/>
    <m/>
  </r>
  <r>
    <s v="Vicepresidencia de Relaciones Comunitarias"/>
    <s v="Gerencia de Relaciones Comunitarias Zona Sur"/>
    <x v="20"/>
    <x v="1"/>
    <n v="0"/>
    <n v="0"/>
    <n v="0"/>
    <n v="0"/>
    <m/>
    <m/>
    <m/>
    <m/>
    <m/>
    <m/>
    <m/>
    <m/>
    <m/>
    <m/>
    <m/>
  </r>
  <r>
    <s v="Vicepresidencia de Relaciones Comunitarias"/>
    <s v="Gerencia de Estudios Sociales"/>
    <x v="20"/>
    <x v="1"/>
    <n v="0"/>
    <n v="0"/>
    <n v="0"/>
    <n v="0"/>
    <m/>
    <m/>
    <m/>
    <m/>
    <m/>
    <m/>
    <m/>
    <m/>
    <m/>
    <m/>
    <m/>
  </r>
  <r>
    <s v="Gerencia de Protección Interna"/>
    <s v="Gerencia de Protección Interna"/>
    <x v="20"/>
    <x v="1"/>
    <n v="61398"/>
    <n v="61398"/>
    <n v="262"/>
    <n v="262"/>
    <m/>
    <m/>
    <m/>
    <m/>
    <m/>
    <n v="1"/>
    <m/>
    <m/>
    <m/>
    <m/>
    <m/>
  </r>
  <r>
    <s v="Gerencia General Operaciones Las Bambas"/>
    <s v="Gerencia General Operaciones Las Bambas"/>
    <x v="20"/>
    <x v="1"/>
    <n v="0"/>
    <n v="0"/>
    <n v="0"/>
    <n v="0"/>
    <m/>
    <m/>
    <m/>
    <m/>
    <m/>
    <m/>
    <m/>
    <m/>
    <m/>
    <m/>
    <m/>
  </r>
  <r>
    <s v="Presidencia las Bambas"/>
    <s v="Presidencia las Bambas"/>
    <x v="21"/>
    <x v="0"/>
    <n v="751.5"/>
    <n v="751.5"/>
    <n v="4"/>
    <n v="4"/>
    <m/>
    <m/>
    <m/>
    <m/>
    <m/>
    <m/>
    <m/>
    <m/>
    <m/>
    <m/>
    <m/>
  </r>
  <r>
    <s v="Vicepresidencia Comercial"/>
    <s v="Gerencia de Finanzas"/>
    <x v="21"/>
    <x v="0"/>
    <n v="1431"/>
    <n v="1431"/>
    <n v="8"/>
    <n v="8"/>
    <m/>
    <m/>
    <m/>
    <m/>
    <m/>
    <m/>
    <m/>
    <m/>
    <m/>
    <m/>
    <m/>
  </r>
  <r>
    <s v="Vicepresidencia Comercial"/>
    <s v="Gerencia de Impuestos"/>
    <x v="21"/>
    <x v="0"/>
    <n v="639"/>
    <n v="639"/>
    <n v="5"/>
    <n v="5"/>
    <m/>
    <m/>
    <m/>
    <m/>
    <m/>
    <m/>
    <m/>
    <m/>
    <m/>
    <m/>
    <m/>
  </r>
  <r>
    <s v="Vicepresidencia Comercial"/>
    <s v="Vicepresidencia Comercial"/>
    <x v="21"/>
    <x v="0"/>
    <n v="189"/>
    <n v="189"/>
    <n v="1"/>
    <n v="1"/>
    <m/>
    <m/>
    <m/>
    <m/>
    <m/>
    <m/>
    <m/>
    <m/>
    <m/>
    <m/>
    <m/>
  </r>
  <r>
    <s v="Vicepresidencia Comercial"/>
    <s v="Gerencia de Contraloría y Riesgos"/>
    <x v="21"/>
    <x v="0"/>
    <n v="682.5"/>
    <n v="682.5"/>
    <n v="4"/>
    <n v="4"/>
    <m/>
    <m/>
    <m/>
    <m/>
    <m/>
    <m/>
    <m/>
    <m/>
    <m/>
    <m/>
    <m/>
  </r>
  <r>
    <s v="Vicepresidencia Comercial"/>
    <s v="Gerencia de Evaluacion de Negocios"/>
    <x v="21"/>
    <x v="0"/>
    <n v="414"/>
    <n v="414"/>
    <n v="2"/>
    <n v="2"/>
    <m/>
    <m/>
    <m/>
    <m/>
    <m/>
    <m/>
    <m/>
    <m/>
    <m/>
    <m/>
    <m/>
  </r>
  <r>
    <s v="Vicepresidencia de Abastecimiento"/>
    <s v="Gerencia de Contrataciones"/>
    <x v="21"/>
    <x v="0"/>
    <n v="3213"/>
    <n v="3213"/>
    <n v="16"/>
    <n v="16"/>
    <m/>
    <m/>
    <m/>
    <m/>
    <m/>
    <m/>
    <m/>
    <m/>
    <m/>
    <m/>
    <m/>
  </r>
  <r>
    <s v="Vicepresidencia de Abastecimiento"/>
    <s v="Gerencia de Procura - Proyectos"/>
    <x v="21"/>
    <x v="0"/>
    <n v="414"/>
    <n v="414"/>
    <n v="2"/>
    <n v="2"/>
    <m/>
    <m/>
    <m/>
    <m/>
    <m/>
    <m/>
    <m/>
    <m/>
    <m/>
    <m/>
    <m/>
  </r>
  <r>
    <s v="Vicepresidencia de Abastecimiento"/>
    <s v="Vicepresidencia de Abastecimiento"/>
    <x v="21"/>
    <x v="0"/>
    <n v="576"/>
    <n v="576"/>
    <n v="3"/>
    <n v="3"/>
    <m/>
    <m/>
    <m/>
    <m/>
    <m/>
    <m/>
    <m/>
    <m/>
    <m/>
    <m/>
    <m/>
  </r>
  <r>
    <s v="Vicepresidencia de Abastecimiento"/>
    <s v="Gerencia de Planeamiento, Inventario. y Almacenes"/>
    <x v="21"/>
    <x v="0"/>
    <n v="4467.25"/>
    <n v="4467.25"/>
    <n v="26"/>
    <n v="26"/>
    <m/>
    <m/>
    <m/>
    <m/>
    <m/>
    <m/>
    <m/>
    <m/>
    <m/>
    <m/>
    <m/>
  </r>
  <r>
    <s v="Vicepresidencia de Asuntos Corporativos"/>
    <s v="Gerencia de Asuntos Publicos"/>
    <x v="21"/>
    <x v="0"/>
    <n v="369"/>
    <n v="369"/>
    <n v="2"/>
    <n v="2"/>
    <m/>
    <m/>
    <m/>
    <m/>
    <m/>
    <m/>
    <m/>
    <m/>
    <m/>
    <m/>
    <m/>
  </r>
  <r>
    <s v="Vicepresidencia de Asuntos Corporativos"/>
    <s v="Gerencia de Asuntos Publicos Regionales"/>
    <x v="21"/>
    <x v="0"/>
    <n v="1119"/>
    <n v="1119"/>
    <n v="6"/>
    <n v="6"/>
    <m/>
    <m/>
    <m/>
    <m/>
    <m/>
    <m/>
    <m/>
    <m/>
    <m/>
    <m/>
    <m/>
  </r>
  <r>
    <s v="Vicepresidencia de Asuntos Corporativos"/>
    <s v="Gerencia de Comunicaciones"/>
    <x v="21"/>
    <x v="0"/>
    <n v="2770.5"/>
    <n v="2770.5"/>
    <n v="15"/>
    <n v="15"/>
    <m/>
    <m/>
    <m/>
    <m/>
    <m/>
    <m/>
    <m/>
    <m/>
    <m/>
    <m/>
    <m/>
  </r>
  <r>
    <s v="Vicepresidencia de Asuntos Corporativos"/>
    <s v="Vicepresidencia de Asuntos Corporativos"/>
    <x v="21"/>
    <x v="0"/>
    <n v="783"/>
    <n v="783"/>
    <n v="4"/>
    <n v="4"/>
    <m/>
    <m/>
    <m/>
    <m/>
    <m/>
    <m/>
    <m/>
    <m/>
    <m/>
    <m/>
    <m/>
  </r>
  <r>
    <s v="Vicepresidencia de Operaciones"/>
    <s v="Gerencia de Planta Concentradora"/>
    <x v="21"/>
    <x v="0"/>
    <n v="40389.75"/>
    <n v="40389.75"/>
    <n v="235"/>
    <n v="235"/>
    <m/>
    <m/>
    <m/>
    <m/>
    <m/>
    <m/>
    <m/>
    <m/>
    <m/>
    <m/>
    <m/>
  </r>
  <r>
    <s v="Vicepresidencia de Operaciones"/>
    <s v="Gerencia de Servicios Técnicos"/>
    <x v="21"/>
    <x v="0"/>
    <n v="15080.5"/>
    <n v="15080.5"/>
    <n v="89"/>
    <n v="89"/>
    <m/>
    <m/>
    <m/>
    <m/>
    <m/>
    <m/>
    <m/>
    <m/>
    <m/>
    <m/>
    <m/>
  </r>
  <r>
    <s v="Vicepresidencia de Operaciones"/>
    <s v="Vicepresidencia de Operaciones"/>
    <x v="21"/>
    <x v="0"/>
    <n v="304.5"/>
    <n v="304.5"/>
    <n v="2"/>
    <n v="2"/>
    <m/>
    <m/>
    <m/>
    <m/>
    <m/>
    <m/>
    <m/>
    <m/>
    <m/>
    <m/>
    <m/>
  </r>
  <r>
    <s v="Vicepresidencia de Operaciones"/>
    <s v="Gerencia de Mantenimiento"/>
    <x v="21"/>
    <x v="0"/>
    <n v="60724.805"/>
    <n v="60724.805"/>
    <n v="384"/>
    <n v="384"/>
    <m/>
    <m/>
    <m/>
    <m/>
    <m/>
    <m/>
    <m/>
    <m/>
    <m/>
    <m/>
    <m/>
  </r>
  <r>
    <s v="Vicepresidencia de Operaciones"/>
    <s v="Gerencia de Operaciones Mina"/>
    <x v="21"/>
    <x v="0"/>
    <n v="136430.5"/>
    <n v="136430.5"/>
    <n v="858"/>
    <n v="858"/>
    <m/>
    <m/>
    <m/>
    <m/>
    <n v="1"/>
    <n v="7"/>
    <n v="1"/>
    <m/>
    <m/>
    <m/>
    <m/>
  </r>
  <r>
    <s v="Vicepresidencia de Proyectos"/>
    <s v="Gerencia de Challcobamba"/>
    <x v="21"/>
    <x v="0"/>
    <n v="637.5"/>
    <n v="637.5"/>
    <n v="3"/>
    <n v="3"/>
    <m/>
    <m/>
    <m/>
    <m/>
    <m/>
    <m/>
    <m/>
    <m/>
    <m/>
    <m/>
    <m/>
  </r>
  <r>
    <s v="Vicepresidencia de Proyectos"/>
    <s v="Vicepresidencia de Proyectos"/>
    <x v="21"/>
    <x v="0"/>
    <n v="231"/>
    <n v="231"/>
    <n v="1"/>
    <n v="1"/>
    <m/>
    <m/>
    <m/>
    <m/>
    <m/>
    <m/>
    <m/>
    <m/>
    <m/>
    <m/>
    <m/>
  </r>
  <r>
    <s v="Vicepresidencia de Proyectos"/>
    <s v="Gerencia de Proyecto - 3er Molino Bolas"/>
    <x v="21"/>
    <x v="0"/>
    <n v="868.5"/>
    <n v="868.5"/>
    <n v="4"/>
    <n v="4"/>
    <m/>
    <m/>
    <m/>
    <m/>
    <m/>
    <m/>
    <m/>
    <m/>
    <m/>
    <m/>
    <m/>
  </r>
  <r>
    <s v="Vicepresidencia de Proyectos"/>
    <s v="Gerencia de Proyectos TSF"/>
    <x v="21"/>
    <x v="0"/>
    <n v="693"/>
    <n v="693"/>
    <n v="4"/>
    <n v="4"/>
    <m/>
    <m/>
    <m/>
    <m/>
    <m/>
    <m/>
    <m/>
    <m/>
    <m/>
    <m/>
    <m/>
  </r>
  <r>
    <s v="Vicepresidencia de Proyectos"/>
    <s v="Gerencias de Construccion de Proyectos"/>
    <x v="21"/>
    <x v="0"/>
    <n v="2488.5"/>
    <n v="2488.5"/>
    <n v="14"/>
    <n v="14"/>
    <m/>
    <m/>
    <m/>
    <m/>
    <m/>
    <m/>
    <m/>
    <m/>
    <m/>
    <m/>
    <m/>
  </r>
  <r>
    <s v="Vicepresidencia de Proyectos"/>
    <s v="Gerencia de Proyecto de Minas y Otros"/>
    <x v="21"/>
    <x v="0"/>
    <n v="514.5"/>
    <n v="514.5"/>
    <n v="3"/>
    <n v="3"/>
    <m/>
    <m/>
    <m/>
    <m/>
    <m/>
    <m/>
    <m/>
    <m/>
    <m/>
    <m/>
    <m/>
  </r>
  <r>
    <s v="Vicepresidencia de Proyectos"/>
    <s v="Gerencia de Implementación de Proyectos"/>
    <x v="21"/>
    <x v="0"/>
    <n v="1092"/>
    <n v="1092"/>
    <n v="5"/>
    <n v="5"/>
    <m/>
    <m/>
    <m/>
    <m/>
    <m/>
    <m/>
    <m/>
    <m/>
    <m/>
    <m/>
    <m/>
  </r>
  <r>
    <s v="Vicepresidencia de Recursos Humanos"/>
    <s v="Gerencia de Recursos Humanos"/>
    <x v="21"/>
    <x v="0"/>
    <n v="2040"/>
    <n v="2040"/>
    <n v="13"/>
    <n v="13"/>
    <m/>
    <m/>
    <m/>
    <m/>
    <m/>
    <m/>
    <m/>
    <m/>
    <m/>
    <m/>
    <m/>
  </r>
  <r>
    <s v="Vicepresidencia de Recursos Humanos"/>
    <s v="Vicepresidencia de Recursos Humanos"/>
    <x v="21"/>
    <x v="0"/>
    <n v="783"/>
    <n v="783"/>
    <n v="4"/>
    <n v="4"/>
    <m/>
    <m/>
    <m/>
    <m/>
    <m/>
    <m/>
    <m/>
    <m/>
    <m/>
    <m/>
    <m/>
  </r>
  <r>
    <s v="Vicepresidencia de Recursos Humanos"/>
    <s v="Gerencia de Desarrollo y Capacitación"/>
    <x v="21"/>
    <x v="0"/>
    <n v="1839"/>
    <n v="1839"/>
    <n v="11"/>
    <n v="11"/>
    <m/>
    <m/>
    <m/>
    <m/>
    <m/>
    <m/>
    <m/>
    <m/>
    <m/>
    <m/>
    <m/>
  </r>
  <r>
    <s v="Vicepresidencia de SHE"/>
    <s v="Gerencia de Medio Ambiente"/>
    <x v="21"/>
    <x v="0"/>
    <n v="3139.5"/>
    <n v="3139.5"/>
    <n v="16"/>
    <n v="16"/>
    <m/>
    <m/>
    <m/>
    <m/>
    <m/>
    <m/>
    <m/>
    <m/>
    <m/>
    <m/>
    <m/>
  </r>
  <r>
    <s v="Vicepresidencia de SHE"/>
    <s v="Gerencia de Seguridad y Salud"/>
    <x v="21"/>
    <x v="0"/>
    <n v="5596.5"/>
    <n v="5596.5"/>
    <n v="31"/>
    <n v="31"/>
    <m/>
    <m/>
    <m/>
    <m/>
    <m/>
    <m/>
    <m/>
    <m/>
    <m/>
    <m/>
    <m/>
  </r>
  <r>
    <s v="Vicepresidencia de SHE"/>
    <s v="Vicepresidencia de SHE"/>
    <x v="21"/>
    <x v="0"/>
    <n v="438"/>
    <n v="438"/>
    <n v="2"/>
    <n v="2"/>
    <m/>
    <m/>
    <m/>
    <m/>
    <m/>
    <m/>
    <m/>
    <m/>
    <m/>
    <m/>
    <m/>
  </r>
  <r>
    <s v="Vicepresidencia de Asuntos Legales"/>
    <s v="Gerencia de Adquisición de Tierras y Reasentamiento"/>
    <x v="21"/>
    <x v="0"/>
    <n v="1344"/>
    <n v="1344"/>
    <n v="7"/>
    <n v="7"/>
    <m/>
    <m/>
    <m/>
    <m/>
    <m/>
    <m/>
    <m/>
    <m/>
    <m/>
    <m/>
    <m/>
  </r>
  <r>
    <s v="Vicepresidencia de Asuntos Legales"/>
    <s v="Gerencia de Asuntos Legales Mineros"/>
    <x v="21"/>
    <x v="0"/>
    <n v="823.5"/>
    <n v="823.5"/>
    <n v="5"/>
    <n v="5"/>
    <m/>
    <m/>
    <m/>
    <m/>
    <m/>
    <m/>
    <m/>
    <m/>
    <m/>
    <m/>
    <m/>
  </r>
  <r>
    <s v="Vicepresidencia de Asuntos Legales"/>
    <s v="Vicepresidencia de Asuntos Legales"/>
    <x v="21"/>
    <x v="0"/>
    <n v="864"/>
    <n v="864"/>
    <n v="5"/>
    <n v="5"/>
    <m/>
    <m/>
    <m/>
    <m/>
    <m/>
    <m/>
    <m/>
    <m/>
    <m/>
    <m/>
    <m/>
  </r>
  <r>
    <s v="Vicepresidencia de Desarrollo"/>
    <s v="Gerencia de Challcobamba"/>
    <x v="21"/>
    <x v="0"/>
    <n v="1233"/>
    <n v="1233"/>
    <n v="6"/>
    <n v="6"/>
    <m/>
    <m/>
    <m/>
    <m/>
    <m/>
    <m/>
    <m/>
    <m/>
    <m/>
    <m/>
    <m/>
  </r>
  <r>
    <s v="Vicepresidencia de Desarrollo"/>
    <s v="Gerencia de Desarrollo de Recursos"/>
    <x v="21"/>
    <x v="0"/>
    <n v="6239.25"/>
    <n v="6239.25"/>
    <n v="32"/>
    <n v="32"/>
    <m/>
    <m/>
    <m/>
    <m/>
    <m/>
    <n v="0"/>
    <m/>
    <m/>
    <m/>
    <m/>
    <m/>
  </r>
  <r>
    <s v="Vicepresidencia de Desarrollo"/>
    <s v="Gerencia de Estudios"/>
    <x v="21"/>
    <x v="0"/>
    <n v="1800"/>
    <n v="1800"/>
    <n v="9"/>
    <n v="9"/>
    <m/>
    <m/>
    <m/>
    <m/>
    <m/>
    <m/>
    <m/>
    <m/>
    <m/>
    <m/>
    <m/>
  </r>
  <r>
    <s v="Vicepresidencia de Desarrollo"/>
    <s v="Gerencia de Ingenieria"/>
    <x v="21"/>
    <x v="0"/>
    <n v="2047.5"/>
    <n v="2047.5"/>
    <n v="10"/>
    <n v="10"/>
    <m/>
    <m/>
    <m/>
    <m/>
    <m/>
    <m/>
    <m/>
    <m/>
    <m/>
    <m/>
    <m/>
  </r>
  <r>
    <s v="Vicepresidencia de Desarrollo"/>
    <s v="Gerencia de Permisos Ambientales"/>
    <x v="21"/>
    <x v="0"/>
    <n v="1402.5"/>
    <n v="1402.5"/>
    <n v="7"/>
    <n v="7"/>
    <m/>
    <m/>
    <m/>
    <m/>
    <m/>
    <m/>
    <m/>
    <m/>
    <m/>
    <m/>
    <m/>
  </r>
  <r>
    <s v="Vicepresidencia de Desarrollo"/>
    <s v="Gerencia de Servicios a Proyectos"/>
    <x v="21"/>
    <x v="0"/>
    <n v="135"/>
    <n v="135"/>
    <n v="1"/>
    <n v="1"/>
    <m/>
    <m/>
    <m/>
    <m/>
    <m/>
    <m/>
    <m/>
    <m/>
    <m/>
    <m/>
    <m/>
  </r>
  <r>
    <s v="Vicepresidencia de Desarrollo"/>
    <s v="Gerencia Regional de Servicios Técnicos"/>
    <x v="21"/>
    <x v="0"/>
    <n v="3510"/>
    <n v="3510"/>
    <n v="18"/>
    <n v="18"/>
    <m/>
    <m/>
    <m/>
    <m/>
    <m/>
    <m/>
    <m/>
    <m/>
    <m/>
    <m/>
    <m/>
  </r>
  <r>
    <s v="Vicepresidencia de Desarrollo"/>
    <s v="Vicepresidencia de Desarrollo"/>
    <x v="21"/>
    <x v="0"/>
    <n v="531"/>
    <n v="531"/>
    <n v="3"/>
    <n v="3"/>
    <m/>
    <m/>
    <m/>
    <m/>
    <m/>
    <m/>
    <m/>
    <m/>
    <m/>
    <m/>
    <m/>
  </r>
  <r>
    <s v="Vicepresidencia de Desarrollo"/>
    <s v="Gerencia de Servicios y Soporte a Proyectos"/>
    <x v="21"/>
    <x v="0"/>
    <n v="3876"/>
    <n v="3876"/>
    <n v="20"/>
    <n v="20"/>
    <m/>
    <m/>
    <m/>
    <m/>
    <m/>
    <m/>
    <m/>
    <m/>
    <m/>
    <m/>
    <m/>
  </r>
  <r>
    <s v="Vicepresidencia de Excelencia Operacional"/>
    <s v="Vicepresidencia de Excelencia Operacional"/>
    <x v="21"/>
    <x v="0"/>
    <n v="231"/>
    <n v="231"/>
    <n v="1"/>
    <n v="1"/>
    <m/>
    <m/>
    <m/>
    <m/>
    <m/>
    <m/>
    <m/>
    <m/>
    <m/>
    <m/>
    <m/>
  </r>
  <r>
    <s v="Vicepresidencia de Excelencia Operacional"/>
    <s v="Gerencia de Excelencia Operacional 2"/>
    <x v="21"/>
    <x v="0"/>
    <n v="2331"/>
    <n v="2331"/>
    <n v="12"/>
    <n v="12"/>
    <m/>
    <m/>
    <m/>
    <m/>
    <m/>
    <m/>
    <m/>
    <m/>
    <m/>
    <m/>
    <m/>
  </r>
  <r>
    <s v="Vicepresidencia de Excelencia Operacional"/>
    <s v="Gerencia de Excelencia Operacional 3"/>
    <x v="21"/>
    <x v="0"/>
    <n v="351"/>
    <n v="351"/>
    <n v="2"/>
    <n v="2"/>
    <m/>
    <m/>
    <m/>
    <m/>
    <m/>
    <m/>
    <m/>
    <m/>
    <m/>
    <m/>
    <m/>
  </r>
  <r>
    <s v="Vicepresidencia de Excelencia Operacional"/>
    <s v="Gerencia de Excelencia Operacional 1"/>
    <x v="21"/>
    <x v="0"/>
    <n v="696"/>
    <n v="696"/>
    <n v="4"/>
    <n v="4"/>
    <m/>
    <m/>
    <m/>
    <m/>
    <m/>
    <m/>
    <m/>
    <m/>
    <m/>
    <m/>
    <m/>
  </r>
  <r>
    <s v="Global Business Services &amp; Technology"/>
    <s v="Technology"/>
    <x v="21"/>
    <x v="0"/>
    <n v="3562.5"/>
    <n v="3562.5"/>
    <n v="20"/>
    <n v="20"/>
    <m/>
    <m/>
    <m/>
    <m/>
    <m/>
    <m/>
    <m/>
    <m/>
    <m/>
    <m/>
    <m/>
  </r>
  <r>
    <s v="Global Business Services &amp; Technology"/>
    <s v="Global Business Services"/>
    <x v="21"/>
    <x v="0"/>
    <n v="4464"/>
    <n v="4464"/>
    <n v="23"/>
    <n v="23"/>
    <m/>
    <m/>
    <m/>
    <m/>
    <m/>
    <m/>
    <m/>
    <m/>
    <m/>
    <m/>
    <m/>
  </r>
  <r>
    <s v="Group Explorations Management"/>
    <s v="Group Explorations Management"/>
    <x v="21"/>
    <x v="0"/>
    <n v="610.5"/>
    <n v="610.5"/>
    <n v="3"/>
    <n v="3"/>
    <m/>
    <m/>
    <m/>
    <m/>
    <m/>
    <m/>
    <m/>
    <m/>
    <m/>
    <m/>
    <m/>
  </r>
  <r>
    <s v="Gerencia de Logística y Servicios de Sitio"/>
    <s v="Gerencia de Logística y Servicios de Sitio"/>
    <x v="21"/>
    <x v="0"/>
    <n v="10967.25"/>
    <n v="10967.25"/>
    <n v="70"/>
    <n v="70"/>
    <m/>
    <m/>
    <m/>
    <m/>
    <m/>
    <m/>
    <m/>
    <m/>
    <m/>
    <m/>
    <m/>
  </r>
  <r>
    <s v="Vicepresidencia de Relaciones Comunitarias"/>
    <s v="Vicepresidencia de Relaciones Comunitarias"/>
    <x v="21"/>
    <x v="0"/>
    <n v="2089.5"/>
    <n v="2089.5"/>
    <n v="12"/>
    <n v="12"/>
    <m/>
    <m/>
    <m/>
    <m/>
    <m/>
    <m/>
    <m/>
    <m/>
    <m/>
    <m/>
    <m/>
  </r>
  <r>
    <s v="Vicepresidencia de Relaciones Comunitarias"/>
    <s v="Gerencia de Relaciones Comunitarias Site"/>
    <x v="21"/>
    <x v="0"/>
    <n v="9699.75"/>
    <n v="9699.75"/>
    <n v="56"/>
    <n v="56"/>
    <m/>
    <m/>
    <m/>
    <m/>
    <m/>
    <m/>
    <m/>
    <m/>
    <m/>
    <m/>
    <m/>
  </r>
  <r>
    <s v="Vicepresidencia de Relaciones Comunitarias"/>
    <s v="Gerencia de Relaciones Comunitarias Zona Sur"/>
    <x v="21"/>
    <x v="0"/>
    <n v="5341.5"/>
    <n v="5341.5"/>
    <n v="30"/>
    <n v="30"/>
    <m/>
    <m/>
    <m/>
    <m/>
    <m/>
    <m/>
    <m/>
    <m/>
    <m/>
    <m/>
    <m/>
  </r>
  <r>
    <s v="Vicepresidencia de Relaciones Comunitarias"/>
    <s v="Gerencia de Estudios Sociales"/>
    <x v="21"/>
    <x v="0"/>
    <n v="399"/>
    <n v="399"/>
    <n v="2"/>
    <n v="2"/>
    <m/>
    <m/>
    <m/>
    <m/>
    <m/>
    <m/>
    <m/>
    <m/>
    <m/>
    <m/>
    <m/>
  </r>
  <r>
    <s v="Vicepresidencia de Relaciones Comunitarias"/>
    <s v="Gerencia de Desarrollo Social"/>
    <x v="21"/>
    <x v="0"/>
    <n v="231"/>
    <n v="231"/>
    <n v="1"/>
    <n v="1"/>
    <m/>
    <m/>
    <m/>
    <m/>
    <m/>
    <m/>
    <m/>
    <m/>
    <m/>
    <m/>
    <m/>
  </r>
  <r>
    <s v="Gerencia de Protección Interna"/>
    <s v="Gerencia de Protección Interna"/>
    <x v="21"/>
    <x v="0"/>
    <n v="1680"/>
    <n v="1680"/>
    <n v="8"/>
    <n v="8"/>
    <m/>
    <m/>
    <m/>
    <m/>
    <m/>
    <m/>
    <m/>
    <m/>
    <m/>
    <m/>
    <m/>
  </r>
  <r>
    <s v="Gerencia General Operaciones Las Bambas"/>
    <s v="Gerencia General Operaciones Las Bambas"/>
    <x v="21"/>
    <x v="0"/>
    <n v="1104"/>
    <n v="1104"/>
    <n v="5"/>
    <n v="5"/>
    <m/>
    <m/>
    <m/>
    <m/>
    <m/>
    <m/>
    <m/>
    <m/>
    <m/>
    <m/>
    <m/>
  </r>
  <r>
    <s v="Presidencia las Bambas"/>
    <s v="Presidencia las Bambas"/>
    <x v="21"/>
    <x v="1"/>
    <n v="0"/>
    <n v="0"/>
    <n v="0"/>
    <n v="0"/>
    <m/>
    <m/>
    <m/>
    <m/>
    <m/>
    <m/>
    <m/>
    <m/>
    <m/>
    <m/>
    <m/>
  </r>
  <r>
    <s v="Vicepresidencia Comercial"/>
    <s v="Gerencia de Finanzas"/>
    <x v="21"/>
    <x v="1"/>
    <n v="0"/>
    <n v="0"/>
    <n v="0"/>
    <n v="0"/>
    <m/>
    <m/>
    <m/>
    <m/>
    <m/>
    <m/>
    <m/>
    <m/>
    <m/>
    <m/>
    <m/>
  </r>
  <r>
    <s v="Vicepresidencia Comercial"/>
    <s v="Gerencia de Impuestos"/>
    <x v="21"/>
    <x v="1"/>
    <n v="0"/>
    <n v="0"/>
    <n v="0"/>
    <n v="0"/>
    <m/>
    <m/>
    <m/>
    <m/>
    <m/>
    <m/>
    <m/>
    <m/>
    <m/>
    <m/>
    <m/>
  </r>
  <r>
    <s v="Vicepresidencia Comercial"/>
    <s v="Vicepresidencia Comercial"/>
    <x v="21"/>
    <x v="1"/>
    <n v="0"/>
    <n v="0"/>
    <n v="0"/>
    <n v="0"/>
    <m/>
    <m/>
    <m/>
    <m/>
    <m/>
    <m/>
    <m/>
    <m/>
    <m/>
    <m/>
    <m/>
  </r>
  <r>
    <s v="Vicepresidencia Comercial"/>
    <s v="Gerencia de Contraloría y Riesgos"/>
    <x v="21"/>
    <x v="1"/>
    <n v="0"/>
    <n v="0"/>
    <n v="0"/>
    <n v="0"/>
    <m/>
    <m/>
    <m/>
    <m/>
    <m/>
    <m/>
    <m/>
    <m/>
    <m/>
    <m/>
    <m/>
  </r>
  <r>
    <s v="Vicepresidencia Comercial"/>
    <s v="Gerencia de Evaluacion de Negocios"/>
    <x v="21"/>
    <x v="1"/>
    <n v="0"/>
    <n v="0"/>
    <n v="0"/>
    <n v="0"/>
    <m/>
    <m/>
    <m/>
    <m/>
    <m/>
    <m/>
    <m/>
    <m/>
    <m/>
    <m/>
    <m/>
  </r>
  <r>
    <s v="Vicepresidencia de Abastecimiento"/>
    <s v="Gerencia de Contrataciones"/>
    <x v="21"/>
    <x v="1"/>
    <n v="0"/>
    <n v="0"/>
    <n v="0"/>
    <n v="0"/>
    <m/>
    <m/>
    <m/>
    <m/>
    <m/>
    <m/>
    <m/>
    <m/>
    <m/>
    <m/>
    <m/>
  </r>
  <r>
    <s v="Vicepresidencia de Abastecimiento"/>
    <s v="Gerencia de Procura - Proyectos"/>
    <x v="21"/>
    <x v="1"/>
    <n v="0"/>
    <n v="0"/>
    <n v="0"/>
    <n v="0"/>
    <m/>
    <m/>
    <m/>
    <m/>
    <m/>
    <m/>
    <m/>
    <m/>
    <m/>
    <m/>
    <m/>
  </r>
  <r>
    <s v="Vicepresidencia de Abastecimiento"/>
    <s v="Vicepresidencia de Abastecimiento"/>
    <x v="21"/>
    <x v="1"/>
    <n v="0"/>
    <n v="0"/>
    <n v="0"/>
    <n v="0"/>
    <m/>
    <m/>
    <m/>
    <m/>
    <m/>
    <m/>
    <m/>
    <m/>
    <m/>
    <m/>
    <m/>
  </r>
  <r>
    <s v="Vicepresidencia de Abastecimiento"/>
    <s v="Gerencia de Planeamiento, Inventario. y Almacenes"/>
    <x v="21"/>
    <x v="1"/>
    <n v="0"/>
    <n v="0"/>
    <n v="0"/>
    <n v="0"/>
    <m/>
    <m/>
    <m/>
    <m/>
    <m/>
    <m/>
    <m/>
    <m/>
    <m/>
    <m/>
    <m/>
  </r>
  <r>
    <s v="Vicepresidencia de Asuntos Corporativos"/>
    <s v="Gerencia de Asuntos Publicos"/>
    <x v="21"/>
    <x v="1"/>
    <n v="0"/>
    <n v="0"/>
    <n v="0"/>
    <n v="0"/>
    <m/>
    <m/>
    <m/>
    <m/>
    <m/>
    <m/>
    <m/>
    <m/>
    <m/>
    <m/>
    <m/>
  </r>
  <r>
    <s v="Vicepresidencia de Asuntos Corporativos"/>
    <s v="Gerencia de Asuntos Publicos Regionales"/>
    <x v="21"/>
    <x v="1"/>
    <n v="0"/>
    <n v="0"/>
    <n v="0"/>
    <n v="0"/>
    <m/>
    <m/>
    <m/>
    <m/>
    <m/>
    <m/>
    <m/>
    <m/>
    <m/>
    <m/>
    <m/>
  </r>
  <r>
    <s v="Vicepresidencia de Asuntos Corporativos"/>
    <s v="Gerencia de Comunicaciones"/>
    <x v="21"/>
    <x v="1"/>
    <n v="0"/>
    <n v="0"/>
    <n v="0"/>
    <n v="0"/>
    <m/>
    <m/>
    <m/>
    <m/>
    <m/>
    <m/>
    <m/>
    <m/>
    <m/>
    <m/>
    <m/>
  </r>
  <r>
    <s v="Vicepresidencia de Asuntos Corporativos"/>
    <s v="Vicepresidencia de Asuntos Corporativos"/>
    <x v="21"/>
    <x v="1"/>
    <n v="0"/>
    <n v="0"/>
    <n v="0"/>
    <n v="0"/>
    <m/>
    <m/>
    <m/>
    <m/>
    <m/>
    <m/>
    <m/>
    <m/>
    <m/>
    <m/>
    <m/>
  </r>
  <r>
    <s v="Vicepresidencia de Operaciones"/>
    <s v="Gerencia de Planta Concentradora"/>
    <x v="21"/>
    <x v="1"/>
    <n v="6983"/>
    <n v="6048"/>
    <n v="18"/>
    <n v="12"/>
    <m/>
    <m/>
    <m/>
    <m/>
    <m/>
    <m/>
    <m/>
    <m/>
    <m/>
    <m/>
    <m/>
  </r>
  <r>
    <s v="Vicepresidencia de Operaciones"/>
    <s v="Gerencia de Servicios Técnicos"/>
    <x v="21"/>
    <x v="1"/>
    <n v="8960"/>
    <n v="8960"/>
    <n v="46"/>
    <n v="46"/>
    <m/>
    <m/>
    <m/>
    <m/>
    <m/>
    <m/>
    <m/>
    <m/>
    <m/>
    <m/>
    <m/>
  </r>
  <r>
    <s v="Vicepresidencia de Operaciones"/>
    <s v="Vicepresidencia de Operaciones"/>
    <x v="21"/>
    <x v="1"/>
    <n v="0"/>
    <n v="0"/>
    <n v="0"/>
    <n v="0"/>
    <m/>
    <m/>
    <m/>
    <m/>
    <m/>
    <m/>
    <m/>
    <m/>
    <m/>
    <m/>
    <m/>
  </r>
  <r>
    <s v="Vicepresidencia de Operaciones"/>
    <s v="Gerencia de Mantenimiento"/>
    <x v="21"/>
    <x v="1"/>
    <n v="121052"/>
    <n v="121052"/>
    <n v="782"/>
    <n v="782"/>
    <m/>
    <m/>
    <m/>
    <m/>
    <n v="1"/>
    <n v="1"/>
    <m/>
    <m/>
    <m/>
    <m/>
    <m/>
  </r>
  <r>
    <s v="Vicepresidencia de Operaciones"/>
    <s v="Gerencia de Operaciones Mina"/>
    <x v="21"/>
    <x v="1"/>
    <n v="50683.73"/>
    <n v="47107.729999999996"/>
    <n v="367"/>
    <n v="367"/>
    <m/>
    <m/>
    <m/>
    <m/>
    <m/>
    <m/>
    <m/>
    <m/>
    <m/>
    <m/>
    <m/>
  </r>
  <r>
    <s v="Vicepresidencia de Proyectos"/>
    <s v="Vicepresidencia de Proyectos"/>
    <x v="21"/>
    <x v="1"/>
    <n v="0"/>
    <n v="0"/>
    <n v="0"/>
    <n v="0"/>
    <m/>
    <m/>
    <m/>
    <m/>
    <m/>
    <n v="1"/>
    <m/>
    <m/>
    <m/>
    <m/>
    <n v="31"/>
  </r>
  <r>
    <s v="Vicepresidencia de Proyectos"/>
    <s v="Gerencia de Proyecto - 3er Molino Bolas"/>
    <x v="21"/>
    <x v="1"/>
    <n v="0"/>
    <n v="0"/>
    <n v="0"/>
    <n v="0"/>
    <m/>
    <m/>
    <m/>
    <n v="1"/>
    <m/>
    <n v="1"/>
    <m/>
    <m/>
    <m/>
    <m/>
    <m/>
  </r>
  <r>
    <s v="Vicepresidencia de Proyectos"/>
    <s v="Gerencia de Proyectos TSF"/>
    <x v="21"/>
    <x v="1"/>
    <n v="0"/>
    <n v="0"/>
    <n v="0"/>
    <n v="0"/>
    <m/>
    <m/>
    <m/>
    <m/>
    <m/>
    <m/>
    <m/>
    <m/>
    <m/>
    <m/>
    <m/>
  </r>
  <r>
    <s v="Vicepresidencia de Proyectos"/>
    <s v="Gerencias de Construccion de Proyectos"/>
    <x v="21"/>
    <x v="1"/>
    <n v="0"/>
    <n v="0"/>
    <n v="0"/>
    <n v="0"/>
    <m/>
    <m/>
    <m/>
    <m/>
    <m/>
    <m/>
    <m/>
    <m/>
    <m/>
    <m/>
    <m/>
  </r>
  <r>
    <s v="Vicepresidencia de Proyectos"/>
    <s v="Gerencia de Proyecto de Minas y Otros"/>
    <x v="21"/>
    <x v="1"/>
    <n v="0"/>
    <n v="0"/>
    <n v="0"/>
    <n v="0"/>
    <m/>
    <m/>
    <m/>
    <m/>
    <m/>
    <m/>
    <m/>
    <m/>
    <m/>
    <m/>
    <m/>
  </r>
  <r>
    <s v="Vicepresidencia de Proyectos"/>
    <s v="Gerencia de Implementación de Proyectos"/>
    <x v="21"/>
    <x v="1"/>
    <n v="185360.5"/>
    <n v="185360.5"/>
    <n v="1330"/>
    <n v="1330"/>
    <m/>
    <m/>
    <m/>
    <m/>
    <n v="1"/>
    <n v="1"/>
    <m/>
    <m/>
    <m/>
    <m/>
    <m/>
  </r>
  <r>
    <s v="Vicepresidencia de Recursos Humanos"/>
    <s v="Gerencia de Recursos Humanos"/>
    <x v="21"/>
    <x v="1"/>
    <n v="0"/>
    <n v="0"/>
    <n v="0"/>
    <n v="0"/>
    <m/>
    <m/>
    <m/>
    <m/>
    <m/>
    <m/>
    <m/>
    <m/>
    <m/>
    <m/>
    <m/>
  </r>
  <r>
    <s v="Vicepresidencia de Recursos Humanos"/>
    <s v="Vicepresidencia de Recursos Humanos"/>
    <x v="21"/>
    <x v="1"/>
    <n v="0"/>
    <n v="0"/>
    <n v="0"/>
    <n v="0"/>
    <m/>
    <m/>
    <m/>
    <m/>
    <m/>
    <m/>
    <m/>
    <m/>
    <m/>
    <m/>
    <m/>
  </r>
  <r>
    <s v="Vicepresidencia de Recursos Humanos"/>
    <s v="Gerencia de Desarrollo y Capacitación"/>
    <x v="21"/>
    <x v="1"/>
    <n v="0"/>
    <n v="0"/>
    <n v="0"/>
    <n v="0"/>
    <m/>
    <m/>
    <m/>
    <m/>
    <m/>
    <m/>
    <m/>
    <m/>
    <m/>
    <m/>
    <m/>
  </r>
  <r>
    <s v="Vicepresidencia de SHE"/>
    <s v="Gerencia de Medio Ambiente"/>
    <x v="21"/>
    <x v="1"/>
    <n v="21496"/>
    <n v="21496"/>
    <n v="129"/>
    <n v="129"/>
    <m/>
    <m/>
    <m/>
    <m/>
    <m/>
    <m/>
    <m/>
    <m/>
    <m/>
    <m/>
    <m/>
  </r>
  <r>
    <s v="Vicepresidencia de SHE"/>
    <s v="Gerencia de Seguridad y Salud"/>
    <x v="21"/>
    <x v="1"/>
    <n v="10484"/>
    <n v="10484"/>
    <n v="58"/>
    <n v="4"/>
    <m/>
    <m/>
    <m/>
    <m/>
    <m/>
    <m/>
    <m/>
    <m/>
    <m/>
    <m/>
    <m/>
  </r>
  <r>
    <s v="Vicepresidencia de SHE"/>
    <s v="Vicepresidencia de SHE"/>
    <x v="21"/>
    <x v="1"/>
    <n v="0"/>
    <n v="0"/>
    <n v="0"/>
    <n v="0"/>
    <m/>
    <m/>
    <m/>
    <m/>
    <m/>
    <m/>
    <m/>
    <m/>
    <m/>
    <m/>
    <m/>
  </r>
  <r>
    <s v="Vicepresidencia de Asuntos Legales"/>
    <s v="Gerencia de Adquisición de Tierras y Reasentamiento"/>
    <x v="21"/>
    <x v="1"/>
    <n v="0"/>
    <n v="0"/>
    <n v="0"/>
    <n v="0"/>
    <m/>
    <m/>
    <m/>
    <m/>
    <m/>
    <m/>
    <m/>
    <m/>
    <m/>
    <m/>
    <m/>
  </r>
  <r>
    <s v="Vicepresidencia de Asuntos Legales"/>
    <s v="Gerencia de Asuntos Legales Mineros"/>
    <x v="21"/>
    <x v="1"/>
    <n v="0"/>
    <n v="0"/>
    <n v="0"/>
    <n v="0"/>
    <m/>
    <m/>
    <m/>
    <m/>
    <m/>
    <m/>
    <m/>
    <m/>
    <m/>
    <m/>
    <m/>
  </r>
  <r>
    <s v="Vicepresidencia de Asuntos Legales"/>
    <s v="Vicepresidencia de Asuntos Legales"/>
    <x v="21"/>
    <x v="1"/>
    <n v="0"/>
    <n v="0"/>
    <n v="0"/>
    <n v="0"/>
    <m/>
    <m/>
    <m/>
    <m/>
    <m/>
    <m/>
    <m/>
    <m/>
    <m/>
    <m/>
    <m/>
  </r>
  <r>
    <s v="Vicepresidencia de Desarrollo"/>
    <s v="Gerencia de Challcobamba"/>
    <x v="21"/>
    <x v="1"/>
    <n v="0"/>
    <n v="0"/>
    <n v="0"/>
    <n v="0"/>
    <m/>
    <m/>
    <m/>
    <m/>
    <m/>
    <m/>
    <m/>
    <m/>
    <m/>
    <m/>
    <m/>
  </r>
  <r>
    <s v="Vicepresidencia de Desarrollo"/>
    <s v="Gerencia de Desarrollo de Recursos"/>
    <x v="21"/>
    <x v="1"/>
    <n v="77477.25"/>
    <n v="77477.25"/>
    <n v="382"/>
    <n v="382"/>
    <m/>
    <m/>
    <m/>
    <m/>
    <m/>
    <n v="1"/>
    <m/>
    <m/>
    <m/>
    <m/>
    <m/>
  </r>
  <r>
    <s v="Vicepresidencia de Desarrollo"/>
    <s v="Gerencia de Estudios"/>
    <x v="21"/>
    <x v="1"/>
    <n v="0"/>
    <n v="0"/>
    <n v="0"/>
    <n v="0"/>
    <m/>
    <m/>
    <m/>
    <m/>
    <m/>
    <m/>
    <m/>
    <m/>
    <m/>
    <m/>
    <m/>
  </r>
  <r>
    <s v="Vicepresidencia de Desarrollo"/>
    <s v="Gerencia de Ingenieria"/>
    <x v="21"/>
    <x v="1"/>
    <n v="74068"/>
    <n v="28407"/>
    <n v="431"/>
    <n v="156"/>
    <m/>
    <m/>
    <m/>
    <m/>
    <m/>
    <m/>
    <m/>
    <m/>
    <m/>
    <m/>
    <m/>
  </r>
  <r>
    <s v="Vicepresidencia de Desarrollo"/>
    <s v="Gerencia de Permisos Ambientales"/>
    <x v="21"/>
    <x v="1"/>
    <n v="1052"/>
    <n v="1052"/>
    <n v="24"/>
    <n v="24"/>
    <m/>
    <m/>
    <m/>
    <m/>
    <m/>
    <m/>
    <m/>
    <m/>
    <m/>
    <m/>
    <m/>
  </r>
  <r>
    <s v="Vicepresidencia de Desarrollo"/>
    <s v="Gerencia de Servicios a Proyectos"/>
    <x v="21"/>
    <x v="1"/>
    <n v="0"/>
    <n v="0"/>
    <n v="0"/>
    <n v="0"/>
    <m/>
    <m/>
    <m/>
    <m/>
    <m/>
    <m/>
    <m/>
    <m/>
    <m/>
    <m/>
    <m/>
  </r>
  <r>
    <s v="Vicepresidencia de Desarrollo"/>
    <s v="Gerencia Regional de Servicios Técnicos"/>
    <x v="21"/>
    <x v="1"/>
    <n v="0"/>
    <n v="0"/>
    <n v="0"/>
    <n v="0"/>
    <m/>
    <m/>
    <m/>
    <m/>
    <m/>
    <m/>
    <m/>
    <m/>
    <m/>
    <m/>
    <m/>
  </r>
  <r>
    <s v="Vicepresidencia de Desarrollo"/>
    <s v="Vicepresidencia de Desarrollo"/>
    <x v="21"/>
    <x v="1"/>
    <n v="0"/>
    <n v="0"/>
    <n v="0"/>
    <n v="0"/>
    <m/>
    <m/>
    <m/>
    <m/>
    <m/>
    <m/>
    <m/>
    <m/>
    <m/>
    <m/>
    <m/>
  </r>
  <r>
    <s v="Vicepresidencia de Desarrollo"/>
    <s v="Gerencia de Servicios y Soporte a Proyectos"/>
    <x v="21"/>
    <x v="1"/>
    <n v="0"/>
    <n v="0"/>
    <n v="0"/>
    <n v="0"/>
    <m/>
    <m/>
    <m/>
    <m/>
    <m/>
    <m/>
    <m/>
    <m/>
    <m/>
    <m/>
    <m/>
  </r>
  <r>
    <s v="Vicepresidencia de Excelencia Operacional"/>
    <s v="Vicepresidencia de Excelencia Operacional"/>
    <x v="21"/>
    <x v="1"/>
    <n v="0"/>
    <n v="0"/>
    <n v="0"/>
    <n v="0"/>
    <m/>
    <m/>
    <m/>
    <m/>
    <m/>
    <m/>
    <m/>
    <m/>
    <m/>
    <m/>
    <m/>
  </r>
  <r>
    <s v="Vicepresidencia de Excelencia Operacional"/>
    <s v="Gerencia de Excelencia Operacional 2"/>
    <x v="21"/>
    <x v="1"/>
    <n v="0"/>
    <n v="0"/>
    <n v="0"/>
    <n v="0"/>
    <m/>
    <m/>
    <m/>
    <m/>
    <m/>
    <m/>
    <m/>
    <m/>
    <m/>
    <m/>
    <m/>
  </r>
  <r>
    <s v="Vicepresidencia de Excelencia Operacional"/>
    <s v="Gerencia de Excelencia Operacional 3"/>
    <x v="21"/>
    <x v="1"/>
    <n v="0"/>
    <n v="0"/>
    <n v="0"/>
    <n v="0"/>
    <m/>
    <m/>
    <m/>
    <m/>
    <m/>
    <m/>
    <m/>
    <m/>
    <m/>
    <m/>
    <m/>
  </r>
  <r>
    <s v="Vicepresidencia de Excelencia Operacional"/>
    <s v="Gerencia de Excelencia Operacional 1"/>
    <x v="21"/>
    <x v="1"/>
    <n v="0"/>
    <n v="0"/>
    <n v="0"/>
    <n v="0"/>
    <m/>
    <m/>
    <m/>
    <m/>
    <m/>
    <m/>
    <m/>
    <m/>
    <m/>
    <m/>
    <m/>
  </r>
  <r>
    <s v="Global Business Services &amp; Technology"/>
    <s v="Technology"/>
    <x v="21"/>
    <x v="1"/>
    <n v="3576"/>
    <n v="3576"/>
    <n v="18"/>
    <n v="18"/>
    <m/>
    <m/>
    <m/>
    <m/>
    <m/>
    <m/>
    <m/>
    <m/>
    <m/>
    <m/>
    <m/>
  </r>
  <r>
    <s v="Global Business Services &amp; Technology"/>
    <s v="Global Business Services"/>
    <x v="21"/>
    <x v="1"/>
    <n v="4497"/>
    <n v="3048"/>
    <n v="23"/>
    <n v="16"/>
    <m/>
    <m/>
    <m/>
    <m/>
    <m/>
    <m/>
    <m/>
    <m/>
    <m/>
    <m/>
    <m/>
  </r>
  <r>
    <s v="Group Explorations Management"/>
    <s v="Group Explorations Management"/>
    <x v="21"/>
    <x v="1"/>
    <n v="0"/>
    <n v="0"/>
    <n v="0"/>
    <n v="0"/>
    <m/>
    <m/>
    <m/>
    <m/>
    <m/>
    <m/>
    <m/>
    <m/>
    <m/>
    <m/>
    <m/>
  </r>
  <r>
    <s v="Gerencia de Logística y Servicios de Sitio"/>
    <s v="Gerencia de Logística y Servicios de Sitio"/>
    <x v="21"/>
    <x v="1"/>
    <n v="304904"/>
    <n v="100507.6"/>
    <n v="448"/>
    <n v="502"/>
    <m/>
    <m/>
    <m/>
    <m/>
    <m/>
    <n v="1"/>
    <m/>
    <m/>
    <m/>
    <m/>
    <m/>
  </r>
  <r>
    <s v="Vicepresidencia de Relaciones Comunitarias"/>
    <s v="Vicepresidencia de Relaciones Comunitarias"/>
    <x v="21"/>
    <x v="1"/>
    <n v="0"/>
    <n v="0"/>
    <n v="0"/>
    <n v="0"/>
    <m/>
    <m/>
    <m/>
    <m/>
    <m/>
    <m/>
    <m/>
    <m/>
    <m/>
    <m/>
    <m/>
  </r>
  <r>
    <s v="Vicepresidencia de Relaciones Comunitarias"/>
    <s v="Gerencia de Relaciones Comunitarias Site"/>
    <x v="21"/>
    <x v="1"/>
    <n v="0"/>
    <n v="0"/>
    <n v="0"/>
    <n v="0"/>
    <m/>
    <m/>
    <m/>
    <m/>
    <m/>
    <m/>
    <m/>
    <m/>
    <m/>
    <m/>
    <m/>
  </r>
  <r>
    <s v="Vicepresidencia de Relaciones Comunitarias"/>
    <s v="Gerencia de Relaciones Comunitarias Zona Sur"/>
    <x v="21"/>
    <x v="1"/>
    <n v="0"/>
    <n v="0"/>
    <n v="0"/>
    <n v="0"/>
    <m/>
    <m/>
    <m/>
    <m/>
    <m/>
    <m/>
    <m/>
    <m/>
    <m/>
    <m/>
    <m/>
  </r>
  <r>
    <s v="Vicepresidencia de Relaciones Comunitarias"/>
    <s v="Gerencia de Estudios Sociales"/>
    <x v="21"/>
    <x v="1"/>
    <n v="0"/>
    <n v="0"/>
    <n v="0"/>
    <n v="0"/>
    <m/>
    <m/>
    <m/>
    <m/>
    <m/>
    <m/>
    <m/>
    <m/>
    <m/>
    <m/>
    <m/>
  </r>
  <r>
    <s v="Gerencia de Protección Interna"/>
    <s v="Gerencia de Protección Interna"/>
    <x v="21"/>
    <x v="1"/>
    <n v="62647"/>
    <n v="62647"/>
    <n v="269"/>
    <n v="269"/>
    <m/>
    <m/>
    <m/>
    <m/>
    <n v="1"/>
    <m/>
    <m/>
    <m/>
    <m/>
    <m/>
    <m/>
  </r>
  <r>
    <s v="Gerencia General Operaciones Las Bambas"/>
    <s v="Gerencia General Operaciones Las Bambas"/>
    <x v="21"/>
    <x v="1"/>
    <n v="0"/>
    <n v="0"/>
    <n v="0"/>
    <n v="0"/>
    <m/>
    <m/>
    <m/>
    <m/>
    <m/>
    <m/>
    <m/>
    <m/>
    <m/>
    <m/>
    <m/>
  </r>
  <r>
    <s v="Presidencia las Bambas"/>
    <s v="Presidencia las Bambas"/>
    <x v="22"/>
    <x v="0"/>
    <n v="924.42857142857144"/>
    <n v="924.42857142857144"/>
    <n v="5"/>
    <n v="5"/>
    <m/>
    <m/>
    <m/>
    <m/>
    <m/>
    <m/>
    <m/>
    <m/>
    <m/>
    <m/>
    <m/>
  </r>
  <r>
    <s v="Vicepresidencia Comercial"/>
    <s v="Gerencia de Finanzas"/>
    <x v="22"/>
    <x v="0"/>
    <n v="1512"/>
    <n v="1512"/>
    <n v="8"/>
    <n v="8"/>
    <m/>
    <m/>
    <m/>
    <m/>
    <m/>
    <m/>
    <m/>
    <m/>
    <m/>
    <m/>
    <m/>
  </r>
  <r>
    <s v="Vicepresidencia Comercial"/>
    <s v="Gerencia de Impuestos"/>
    <x v="22"/>
    <x v="0"/>
    <n v="702"/>
    <n v="702"/>
    <n v="5"/>
    <n v="5"/>
    <m/>
    <m/>
    <m/>
    <m/>
    <m/>
    <m/>
    <m/>
    <m/>
    <m/>
    <m/>
    <m/>
  </r>
  <r>
    <s v="Vicepresidencia Comercial"/>
    <s v="Vicepresidencia Comercial"/>
    <x v="22"/>
    <x v="0"/>
    <n v="189"/>
    <n v="189"/>
    <n v="1"/>
    <n v="1"/>
    <m/>
    <m/>
    <m/>
    <m/>
    <m/>
    <m/>
    <m/>
    <m/>
    <m/>
    <m/>
    <m/>
  </r>
  <r>
    <s v="Vicepresidencia Comercial"/>
    <s v="Gerencia de Contraloría y Riesgos"/>
    <x v="22"/>
    <x v="0"/>
    <n v="679.5"/>
    <n v="679.5"/>
    <n v="4"/>
    <n v="4"/>
    <m/>
    <m/>
    <m/>
    <m/>
    <m/>
    <m/>
    <m/>
    <m/>
    <m/>
    <m/>
    <m/>
  </r>
  <r>
    <s v="Vicepresidencia Comercial"/>
    <s v="Gerencia de Evaluacion de Negocios"/>
    <x v="22"/>
    <x v="0"/>
    <n v="378"/>
    <n v="378"/>
    <n v="2"/>
    <n v="2"/>
    <m/>
    <m/>
    <m/>
    <m/>
    <m/>
    <m/>
    <m/>
    <m/>
    <m/>
    <m/>
    <m/>
  </r>
  <r>
    <s v="Vicepresidencia de Abastecimiento"/>
    <s v="Gerencia de Contrataciones"/>
    <x v="22"/>
    <x v="0"/>
    <n v="3024"/>
    <n v="3024"/>
    <n v="16"/>
    <n v="16"/>
    <m/>
    <m/>
    <m/>
    <m/>
    <m/>
    <m/>
    <m/>
    <m/>
    <m/>
    <m/>
    <m/>
  </r>
  <r>
    <s v="Vicepresidencia de Abastecimiento"/>
    <s v="Gerencia de Procura - Proyectos"/>
    <x v="22"/>
    <x v="0"/>
    <n v="378"/>
    <n v="378"/>
    <n v="2"/>
    <n v="2"/>
    <m/>
    <m/>
    <m/>
    <m/>
    <m/>
    <m/>
    <m/>
    <m/>
    <m/>
    <m/>
    <m/>
  </r>
  <r>
    <s v="Vicepresidencia de Abastecimiento"/>
    <s v="Vicepresidencia de Abastecimiento"/>
    <x v="22"/>
    <x v="0"/>
    <n v="567"/>
    <n v="567"/>
    <n v="3"/>
    <n v="3"/>
    <m/>
    <m/>
    <m/>
    <m/>
    <m/>
    <m/>
    <m/>
    <m/>
    <m/>
    <m/>
    <m/>
  </r>
  <r>
    <s v="Vicepresidencia de Abastecimiento"/>
    <s v="Gerencia de Planeamiento, Inventario. y Almacenes"/>
    <x v="22"/>
    <x v="0"/>
    <n v="4604"/>
    <n v="4604"/>
    <n v="26"/>
    <n v="26"/>
    <m/>
    <m/>
    <m/>
    <m/>
    <m/>
    <m/>
    <m/>
    <m/>
    <m/>
    <m/>
    <m/>
  </r>
  <r>
    <s v="Vicepresidencia de Asuntos Corporativos"/>
    <s v="Gerencia de Asuntos Publicos"/>
    <x v="22"/>
    <x v="0"/>
    <n v="360"/>
    <n v="360"/>
    <n v="2"/>
    <n v="2"/>
    <m/>
    <m/>
    <m/>
    <m/>
    <m/>
    <m/>
    <m/>
    <m/>
    <m/>
    <m/>
    <m/>
  </r>
  <r>
    <s v="Vicepresidencia de Asuntos Corporativos"/>
    <s v="Gerencia de Asuntos Publicos Regionales"/>
    <x v="22"/>
    <x v="0"/>
    <n v="1093.5"/>
    <n v="1093.5"/>
    <n v="6"/>
    <n v="6"/>
    <m/>
    <m/>
    <m/>
    <m/>
    <m/>
    <m/>
    <m/>
    <m/>
    <m/>
    <m/>
    <m/>
  </r>
  <r>
    <s v="Vicepresidencia de Asuntos Corporativos"/>
    <s v="Gerencia de Comunicaciones"/>
    <x v="22"/>
    <x v="0"/>
    <n v="2929.5"/>
    <n v="2929.5"/>
    <n v="15"/>
    <n v="15"/>
    <m/>
    <m/>
    <m/>
    <m/>
    <m/>
    <m/>
    <m/>
    <m/>
    <m/>
    <m/>
    <m/>
  </r>
  <r>
    <s v="Vicepresidencia de Asuntos Corporativos"/>
    <s v="Vicepresidencia de Asuntos Corporativos"/>
    <x v="22"/>
    <x v="0"/>
    <n v="756"/>
    <n v="756"/>
    <n v="4"/>
    <n v="4"/>
    <m/>
    <m/>
    <m/>
    <m/>
    <m/>
    <m/>
    <m/>
    <m/>
    <m/>
    <m/>
    <m/>
  </r>
  <r>
    <s v="Vicepresidencia de Operaciones"/>
    <s v="Gerencia de Planta Concentradora"/>
    <x v="22"/>
    <x v="0"/>
    <n v="39718.5"/>
    <n v="39718.5"/>
    <n v="235"/>
    <n v="235"/>
    <m/>
    <m/>
    <m/>
    <m/>
    <m/>
    <n v="5"/>
    <m/>
    <m/>
    <m/>
    <m/>
    <m/>
  </r>
  <r>
    <s v="Vicepresidencia de Operaciones"/>
    <s v="Gerencia de Servicios Técnicos"/>
    <x v="22"/>
    <x v="0"/>
    <n v="15671.75"/>
    <n v="15671.75"/>
    <n v="88"/>
    <n v="88"/>
    <m/>
    <m/>
    <m/>
    <m/>
    <m/>
    <m/>
    <m/>
    <m/>
    <m/>
    <m/>
    <m/>
  </r>
  <r>
    <s v="Vicepresidencia de Operaciones"/>
    <s v="Vicepresidencia de Operaciones"/>
    <x v="22"/>
    <x v="0"/>
    <n v="357"/>
    <n v="357"/>
    <n v="2"/>
    <n v="2"/>
    <m/>
    <m/>
    <m/>
    <m/>
    <m/>
    <m/>
    <m/>
    <m/>
    <m/>
    <m/>
    <m/>
  </r>
  <r>
    <s v="Vicepresidencia de Operaciones"/>
    <s v="Gerencia de Mantenimiento"/>
    <x v="22"/>
    <x v="0"/>
    <n v="62687.16"/>
    <n v="62687.16"/>
    <n v="386"/>
    <n v="386"/>
    <m/>
    <m/>
    <m/>
    <m/>
    <m/>
    <n v="1"/>
    <m/>
    <m/>
    <m/>
    <m/>
    <m/>
  </r>
  <r>
    <s v="Vicepresidencia de Operaciones"/>
    <s v="Gerencia de Operaciones Mina"/>
    <x v="22"/>
    <x v="0"/>
    <n v="143584.25"/>
    <n v="143584.25"/>
    <n v="862"/>
    <n v="862"/>
    <m/>
    <m/>
    <m/>
    <m/>
    <m/>
    <n v="5"/>
    <m/>
    <m/>
    <m/>
    <m/>
    <m/>
  </r>
  <r>
    <s v="Vicepresidencia de Proyectos"/>
    <s v="Gerencia de Challcobamba"/>
    <x v="22"/>
    <x v="0"/>
    <n v="588"/>
    <n v="588"/>
    <n v="3"/>
    <n v="3"/>
    <m/>
    <m/>
    <m/>
    <m/>
    <m/>
    <m/>
    <m/>
    <m/>
    <m/>
    <m/>
    <m/>
  </r>
  <r>
    <s v="Vicepresidencia de Proyectos"/>
    <s v="Vicepresidencia de Proyectos"/>
    <x v="22"/>
    <x v="0"/>
    <n v="199.5"/>
    <n v="199.5"/>
    <n v="1"/>
    <n v="1"/>
    <m/>
    <m/>
    <m/>
    <m/>
    <m/>
    <m/>
    <m/>
    <m/>
    <m/>
    <m/>
    <m/>
  </r>
  <r>
    <s v="Vicepresidencia de Proyectos"/>
    <s v="Gerencia de Proyecto - 3er Molino Bolas"/>
    <x v="22"/>
    <x v="0"/>
    <n v="787.5"/>
    <n v="787.5"/>
    <n v="4"/>
    <n v="4"/>
    <m/>
    <m/>
    <m/>
    <m/>
    <m/>
    <m/>
    <m/>
    <m/>
    <m/>
    <m/>
    <m/>
  </r>
  <r>
    <s v="Vicepresidencia de Proyectos"/>
    <s v="Gerencia de Proyectos TSF"/>
    <x v="22"/>
    <x v="0"/>
    <n v="798"/>
    <n v="798"/>
    <n v="4"/>
    <n v="4"/>
    <m/>
    <m/>
    <m/>
    <m/>
    <m/>
    <m/>
    <m/>
    <m/>
    <m/>
    <m/>
    <m/>
  </r>
  <r>
    <s v="Vicepresidencia de Proyectos"/>
    <s v="Gerencias de Construccion de Proyectos"/>
    <x v="22"/>
    <x v="0"/>
    <n v="2614.5"/>
    <n v="2614.5"/>
    <n v="14"/>
    <n v="14"/>
    <m/>
    <m/>
    <m/>
    <m/>
    <m/>
    <m/>
    <m/>
    <m/>
    <m/>
    <m/>
    <m/>
  </r>
  <r>
    <s v="Vicepresidencia de Proyectos"/>
    <s v="Gerencia de Proyecto de Minas y Otros"/>
    <x v="22"/>
    <x v="0"/>
    <n v="567"/>
    <n v="567"/>
    <n v="3"/>
    <n v="3"/>
    <m/>
    <m/>
    <m/>
    <m/>
    <m/>
    <m/>
    <m/>
    <m/>
    <m/>
    <m/>
    <m/>
  </r>
  <r>
    <s v="Vicepresidencia de Proyectos"/>
    <s v="Gerencia de Implementación de Proyectos"/>
    <x v="22"/>
    <x v="0"/>
    <n v="997.5"/>
    <n v="997.5"/>
    <n v="5"/>
    <n v="5"/>
    <m/>
    <m/>
    <m/>
    <m/>
    <m/>
    <m/>
    <m/>
    <m/>
    <m/>
    <m/>
    <m/>
  </r>
  <r>
    <s v="Vicepresidencia de Recursos Humanos"/>
    <s v="Gerencia de Recursos Humanos"/>
    <x v="22"/>
    <x v="0"/>
    <n v="2499"/>
    <n v="2499"/>
    <n v="13"/>
    <n v="13"/>
    <m/>
    <m/>
    <m/>
    <m/>
    <m/>
    <m/>
    <m/>
    <m/>
    <m/>
    <m/>
    <m/>
  </r>
  <r>
    <s v="Vicepresidencia de Recursos Humanos"/>
    <s v="Vicepresidencia de Recursos Humanos"/>
    <x v="22"/>
    <x v="0"/>
    <n v="702"/>
    <n v="702"/>
    <n v="4"/>
    <n v="4"/>
    <m/>
    <m/>
    <m/>
    <m/>
    <m/>
    <m/>
    <m/>
    <m/>
    <m/>
    <m/>
    <m/>
  </r>
  <r>
    <s v="Vicepresidencia de Recursos Humanos"/>
    <s v="Gerencia de Desarrollo y Capacitación"/>
    <x v="22"/>
    <x v="0"/>
    <n v="1774.5"/>
    <n v="1774.5"/>
    <n v="10"/>
    <n v="10"/>
    <m/>
    <m/>
    <m/>
    <m/>
    <m/>
    <m/>
    <m/>
    <m/>
    <m/>
    <m/>
    <m/>
  </r>
  <r>
    <s v="Vicepresidencia de SHE"/>
    <s v="Gerencia de Medio Ambiente"/>
    <x v="22"/>
    <x v="0"/>
    <n v="4411"/>
    <n v="4411"/>
    <n v="27"/>
    <n v="27"/>
    <m/>
    <m/>
    <m/>
    <m/>
    <m/>
    <m/>
    <m/>
    <m/>
    <m/>
    <m/>
    <m/>
  </r>
  <r>
    <s v="Vicepresidencia de SHE"/>
    <s v="Gerencia de Seguridad y Salud"/>
    <x v="22"/>
    <x v="0"/>
    <n v="5901"/>
    <n v="5901"/>
    <n v="31"/>
    <n v="31"/>
    <m/>
    <m/>
    <m/>
    <m/>
    <m/>
    <m/>
    <m/>
    <m/>
    <m/>
    <m/>
    <m/>
  </r>
  <r>
    <s v="Vicepresidencia de SHE"/>
    <s v="Vicepresidencia de SHE"/>
    <x v="22"/>
    <x v="0"/>
    <n v="189"/>
    <n v="189"/>
    <n v="1"/>
    <n v="1"/>
    <m/>
    <m/>
    <m/>
    <m/>
    <m/>
    <m/>
    <m/>
    <m/>
    <m/>
    <m/>
    <m/>
  </r>
  <r>
    <s v="Vicepresidencia de Asuntos Legales"/>
    <s v="Gerencia de Adquisición de Tierras y Reasentamiento"/>
    <x v="22"/>
    <x v="0"/>
    <n v="1333.5"/>
    <n v="1333.5"/>
    <n v="7"/>
    <n v="7"/>
    <m/>
    <m/>
    <m/>
    <m/>
    <m/>
    <m/>
    <m/>
    <m/>
    <m/>
    <m/>
    <m/>
  </r>
  <r>
    <s v="Vicepresidencia de Asuntos Legales"/>
    <s v="Gerencia de Asuntos Legales Mineros"/>
    <x v="22"/>
    <x v="0"/>
    <n v="882"/>
    <n v="882"/>
    <n v="5"/>
    <n v="5"/>
    <m/>
    <m/>
    <m/>
    <m/>
    <m/>
    <m/>
    <m/>
    <m/>
    <m/>
    <m/>
    <m/>
  </r>
  <r>
    <s v="Vicepresidencia de Asuntos Legales"/>
    <s v="Vicepresidencia de Asuntos Legales"/>
    <x v="22"/>
    <x v="0"/>
    <n v="720"/>
    <n v="720"/>
    <n v="5"/>
    <n v="5"/>
    <m/>
    <m/>
    <m/>
    <m/>
    <m/>
    <m/>
    <m/>
    <m/>
    <m/>
    <m/>
    <m/>
  </r>
  <r>
    <s v="Vicepresidencia de Desarrollo"/>
    <s v="Gerencia de Challcobamba"/>
    <x v="22"/>
    <x v="0"/>
    <n v="1080"/>
    <n v="1080"/>
    <n v="6"/>
    <n v="6"/>
    <m/>
    <m/>
    <m/>
    <m/>
    <m/>
    <m/>
    <m/>
    <m/>
    <m/>
    <m/>
    <m/>
  </r>
  <r>
    <s v="Vicepresidencia de Desarrollo"/>
    <s v="Gerencia de Desarrollo de Recursos"/>
    <x v="22"/>
    <x v="0"/>
    <n v="5932.25"/>
    <n v="5932.25"/>
    <n v="32"/>
    <n v="32"/>
    <m/>
    <m/>
    <m/>
    <m/>
    <m/>
    <n v="1"/>
    <m/>
    <m/>
    <m/>
    <m/>
    <m/>
  </r>
  <r>
    <s v="Vicepresidencia de Desarrollo"/>
    <s v="Gerencia de Estudios"/>
    <x v="22"/>
    <x v="0"/>
    <n v="1656"/>
    <n v="1656"/>
    <n v="9"/>
    <n v="9"/>
    <m/>
    <m/>
    <m/>
    <m/>
    <m/>
    <m/>
    <m/>
    <m/>
    <m/>
    <m/>
    <m/>
  </r>
  <r>
    <s v="Vicepresidencia de Desarrollo"/>
    <s v="Gerencia de Ingenieria"/>
    <x v="22"/>
    <x v="0"/>
    <n v="1921.5"/>
    <n v="1921.5"/>
    <n v="10"/>
    <n v="10"/>
    <m/>
    <m/>
    <m/>
    <m/>
    <m/>
    <m/>
    <m/>
    <m/>
    <m/>
    <m/>
    <m/>
  </r>
  <r>
    <s v="Vicepresidencia de Desarrollo"/>
    <s v="Gerencia de Permisos Ambientales"/>
    <x v="22"/>
    <x v="0"/>
    <n v="1354.5"/>
    <n v="1354.5"/>
    <n v="7"/>
    <n v="7"/>
    <m/>
    <m/>
    <m/>
    <m/>
    <m/>
    <m/>
    <m/>
    <m/>
    <m/>
    <m/>
    <m/>
  </r>
  <r>
    <s v="Vicepresidencia de Desarrollo"/>
    <s v="Gerencia de Servicios a Proyectos"/>
    <x v="22"/>
    <x v="0"/>
    <n v="189"/>
    <n v="189"/>
    <n v="1"/>
    <n v="1"/>
    <m/>
    <m/>
    <m/>
    <m/>
    <m/>
    <m/>
    <m/>
    <m/>
    <m/>
    <m/>
    <m/>
  </r>
  <r>
    <s v="Vicepresidencia de Desarrollo"/>
    <s v="Gerencia Regional de Servicios Técnicos"/>
    <x v="22"/>
    <x v="0"/>
    <n v="3006"/>
    <n v="3006"/>
    <n v="17"/>
    <n v="17"/>
    <m/>
    <m/>
    <m/>
    <m/>
    <m/>
    <m/>
    <m/>
    <m/>
    <m/>
    <m/>
    <m/>
  </r>
  <r>
    <s v="Vicepresidencia de Desarrollo"/>
    <s v="Vicepresidencia de Desarrollo"/>
    <x v="22"/>
    <x v="0"/>
    <n v="567"/>
    <n v="567"/>
    <n v="3"/>
    <n v="3"/>
    <m/>
    <m/>
    <m/>
    <m/>
    <m/>
    <m/>
    <m/>
    <m/>
    <m/>
    <m/>
    <m/>
  </r>
  <r>
    <s v="Vicepresidencia de Desarrollo"/>
    <s v="Gerencia de Servicios y Soporte a Proyectos"/>
    <x v="22"/>
    <x v="0"/>
    <n v="3730.5"/>
    <n v="3730.5"/>
    <n v="20"/>
    <n v="20"/>
    <m/>
    <m/>
    <m/>
    <m/>
    <m/>
    <m/>
    <m/>
    <m/>
    <m/>
    <m/>
    <m/>
  </r>
  <r>
    <s v="Vicepresidencia de Excelencia Operacional"/>
    <s v="Vicepresidencia de Excelencia Operacional"/>
    <x v="22"/>
    <x v="0"/>
    <n v="199.5"/>
    <n v="199.5"/>
    <n v="1"/>
    <n v="1"/>
    <m/>
    <m/>
    <m/>
    <m/>
    <m/>
    <m/>
    <m/>
    <m/>
    <m/>
    <m/>
    <m/>
  </r>
  <r>
    <s v="Vicepresidencia de Excelencia Operacional"/>
    <s v="Gerencia de Excelencia Operacional 2"/>
    <x v="22"/>
    <x v="0"/>
    <n v="2362.5"/>
    <n v="2362.5"/>
    <n v="12"/>
    <n v="12"/>
    <m/>
    <m/>
    <m/>
    <m/>
    <m/>
    <m/>
    <m/>
    <m/>
    <m/>
    <m/>
    <m/>
  </r>
  <r>
    <s v="Vicepresidencia de Excelencia Operacional"/>
    <s v="Gerencia de Excelencia Operacional 3"/>
    <x v="22"/>
    <x v="0"/>
    <n v="189"/>
    <n v="189"/>
    <n v="1"/>
    <n v="1"/>
    <m/>
    <m/>
    <m/>
    <m/>
    <m/>
    <m/>
    <m/>
    <m/>
    <m/>
    <m/>
    <m/>
  </r>
  <r>
    <s v="Vicepresidencia de Excelencia Operacional"/>
    <s v="Gerencia de Excelencia Operacional 1"/>
    <x v="22"/>
    <x v="0"/>
    <n v="694.5"/>
    <n v="694.5"/>
    <n v="4"/>
    <n v="4"/>
    <m/>
    <m/>
    <m/>
    <m/>
    <m/>
    <m/>
    <m/>
    <m/>
    <m/>
    <m/>
    <m/>
  </r>
  <r>
    <s v="Global Business Services &amp; Technology"/>
    <s v="Technology"/>
    <x v="22"/>
    <x v="0"/>
    <n v="3589.5"/>
    <n v="3589.5"/>
    <n v="20"/>
    <n v="20"/>
    <m/>
    <m/>
    <m/>
    <m/>
    <m/>
    <m/>
    <m/>
    <m/>
    <m/>
    <m/>
    <m/>
  </r>
  <r>
    <s v="Global Business Services &amp; Technology"/>
    <s v="Global Business Services"/>
    <x v="22"/>
    <x v="0"/>
    <n v="3888"/>
    <n v="3888"/>
    <n v="23"/>
    <n v="23"/>
    <m/>
    <m/>
    <m/>
    <m/>
    <m/>
    <m/>
    <m/>
    <m/>
    <m/>
    <m/>
    <m/>
  </r>
  <r>
    <s v="Group Explorations Management"/>
    <s v="Group Explorations Management"/>
    <x v="22"/>
    <x v="0"/>
    <n v="528"/>
    <n v="528"/>
    <n v="3"/>
    <n v="3"/>
    <m/>
    <m/>
    <m/>
    <m/>
    <m/>
    <m/>
    <m/>
    <m/>
    <m/>
    <m/>
    <m/>
  </r>
  <r>
    <s v="Gerencia de Logística y Servicios de Sitio"/>
    <s v="Gerencia de Logística y Servicios de Sitio"/>
    <x v="22"/>
    <x v="0"/>
    <n v="14122.5"/>
    <n v="14122.5"/>
    <n v="82"/>
    <n v="82"/>
    <m/>
    <m/>
    <m/>
    <m/>
    <m/>
    <m/>
    <m/>
    <m/>
    <m/>
    <m/>
    <m/>
  </r>
  <r>
    <s v="Vicepresidencia de Relaciones Comunitarias"/>
    <s v="Vicepresidencia de Relaciones Comunitarias"/>
    <x v="22"/>
    <x v="0"/>
    <n v="2289"/>
    <n v="2289"/>
    <n v="12"/>
    <n v="12"/>
    <m/>
    <m/>
    <m/>
    <m/>
    <m/>
    <m/>
    <m/>
    <m/>
    <m/>
    <m/>
    <m/>
  </r>
  <r>
    <s v="Vicepresidencia de Relaciones Comunitarias"/>
    <s v="Gerencia de Relaciones Comunitarias Site"/>
    <x v="22"/>
    <x v="0"/>
    <n v="7953"/>
    <n v="7953"/>
    <n v="48"/>
    <n v="48"/>
    <m/>
    <m/>
    <m/>
    <m/>
    <m/>
    <m/>
    <m/>
    <m/>
    <m/>
    <m/>
    <m/>
  </r>
  <r>
    <s v="Vicepresidencia de Relaciones Comunitarias"/>
    <s v="Gerencia de Relaciones Comunitarias Zona Sur"/>
    <x v="22"/>
    <x v="0"/>
    <n v="5017.5"/>
    <n v="5017.5"/>
    <n v="31"/>
    <n v="31"/>
    <m/>
    <m/>
    <m/>
    <m/>
    <m/>
    <m/>
    <m/>
    <m/>
    <m/>
    <m/>
    <m/>
  </r>
  <r>
    <s v="Vicepresidencia de Relaciones Comunitarias"/>
    <s v="Gerencia de Estudios Sociales"/>
    <x v="22"/>
    <x v="0"/>
    <n v="409.5"/>
    <n v="409.5"/>
    <n v="2"/>
    <n v="2"/>
    <m/>
    <m/>
    <m/>
    <m/>
    <m/>
    <m/>
    <m/>
    <m/>
    <m/>
    <m/>
    <m/>
  </r>
  <r>
    <s v="Vicepresidencia de Relaciones Comunitarias"/>
    <s v="Gerencia de Desarrollo Social"/>
    <x v="22"/>
    <x v="0"/>
    <n v="199.5"/>
    <n v="199.5"/>
    <n v="1"/>
    <n v="1"/>
    <m/>
    <m/>
    <m/>
    <m/>
    <m/>
    <m/>
    <m/>
    <m/>
    <m/>
    <m/>
    <m/>
  </r>
  <r>
    <s v="Gerencia de Protección Interna"/>
    <s v="Gerencia de Protección Interna"/>
    <x v="22"/>
    <x v="0"/>
    <n v="1312.5"/>
    <n v="1312.5"/>
    <n v="7"/>
    <n v="7"/>
    <m/>
    <m/>
    <m/>
    <m/>
    <m/>
    <m/>
    <m/>
    <m/>
    <m/>
    <m/>
    <m/>
  </r>
  <r>
    <s v="Gerencia General Operaciones Las Bambas"/>
    <s v="Gerencia General Operaciones Las Bambas"/>
    <x v="22"/>
    <x v="0"/>
    <n v="924.21428571428578"/>
    <n v="924.21428571428578"/>
    <n v="5"/>
    <n v="5"/>
    <m/>
    <m/>
    <m/>
    <m/>
    <m/>
    <m/>
    <m/>
    <m/>
    <m/>
    <m/>
    <m/>
  </r>
  <r>
    <s v="Presidencia las Bambas"/>
    <s v="Presidencia las Bambas"/>
    <x v="22"/>
    <x v="1"/>
    <n v="0"/>
    <n v="0"/>
    <n v="0"/>
    <n v="0"/>
    <m/>
    <m/>
    <m/>
    <m/>
    <m/>
    <m/>
    <m/>
    <m/>
    <m/>
    <m/>
    <m/>
  </r>
  <r>
    <s v="Vicepresidencia Comercial"/>
    <s v="Gerencia de Finanzas"/>
    <x v="22"/>
    <x v="1"/>
    <n v="0"/>
    <n v="0"/>
    <n v="0"/>
    <n v="0"/>
    <m/>
    <m/>
    <m/>
    <m/>
    <m/>
    <m/>
    <m/>
    <m/>
    <m/>
    <m/>
    <m/>
  </r>
  <r>
    <s v="Vicepresidencia Comercial"/>
    <s v="Gerencia de Impuestos"/>
    <x v="22"/>
    <x v="1"/>
    <n v="0"/>
    <n v="0"/>
    <n v="0"/>
    <n v="0"/>
    <m/>
    <m/>
    <m/>
    <m/>
    <m/>
    <m/>
    <m/>
    <m/>
    <m/>
    <m/>
    <m/>
  </r>
  <r>
    <s v="Vicepresidencia Comercial"/>
    <s v="Vicepresidencia Comercial"/>
    <x v="22"/>
    <x v="1"/>
    <n v="0"/>
    <n v="0"/>
    <n v="0"/>
    <n v="0"/>
    <m/>
    <m/>
    <m/>
    <m/>
    <m/>
    <m/>
    <m/>
    <m/>
    <m/>
    <m/>
    <m/>
  </r>
  <r>
    <s v="Vicepresidencia Comercial"/>
    <s v="Gerencia de Contraloría y Riesgos"/>
    <x v="22"/>
    <x v="1"/>
    <n v="0"/>
    <n v="0"/>
    <n v="0"/>
    <n v="0"/>
    <m/>
    <m/>
    <m/>
    <m/>
    <m/>
    <m/>
    <m/>
    <m/>
    <m/>
    <m/>
    <m/>
  </r>
  <r>
    <s v="Vicepresidencia Comercial"/>
    <s v="Gerencia de Evaluacion de Negocios"/>
    <x v="22"/>
    <x v="1"/>
    <n v="0"/>
    <n v="0"/>
    <n v="0"/>
    <n v="0"/>
    <m/>
    <m/>
    <m/>
    <m/>
    <m/>
    <m/>
    <m/>
    <m/>
    <m/>
    <m/>
    <m/>
  </r>
  <r>
    <s v="Vicepresidencia de Abastecimiento"/>
    <s v="Gerencia de Contrataciones"/>
    <x v="22"/>
    <x v="1"/>
    <n v="0"/>
    <n v="0"/>
    <n v="0"/>
    <n v="0"/>
    <m/>
    <m/>
    <m/>
    <m/>
    <m/>
    <m/>
    <m/>
    <m/>
    <m/>
    <m/>
    <m/>
  </r>
  <r>
    <s v="Vicepresidencia de Abastecimiento"/>
    <s v="Gerencia de Procura - Proyectos"/>
    <x v="22"/>
    <x v="1"/>
    <n v="0"/>
    <n v="0"/>
    <n v="0"/>
    <n v="0"/>
    <m/>
    <m/>
    <m/>
    <m/>
    <m/>
    <m/>
    <m/>
    <m/>
    <m/>
    <m/>
    <m/>
  </r>
  <r>
    <s v="Vicepresidencia de Abastecimiento"/>
    <s v="Vicepresidencia de Abastecimiento"/>
    <x v="22"/>
    <x v="1"/>
    <n v="0"/>
    <n v="0"/>
    <n v="0"/>
    <n v="0"/>
    <m/>
    <m/>
    <m/>
    <m/>
    <m/>
    <m/>
    <m/>
    <m/>
    <m/>
    <m/>
    <m/>
  </r>
  <r>
    <s v="Vicepresidencia de Abastecimiento"/>
    <s v="Gerencia de Planeamiento, Inventario. y Almacenes"/>
    <x v="22"/>
    <x v="1"/>
    <n v="0"/>
    <n v="0"/>
    <n v="0"/>
    <n v="0"/>
    <m/>
    <m/>
    <m/>
    <m/>
    <m/>
    <m/>
    <m/>
    <m/>
    <m/>
    <m/>
    <m/>
  </r>
  <r>
    <s v="Vicepresidencia de Asuntos Corporativos"/>
    <s v="Gerencia de Asuntos Publicos"/>
    <x v="22"/>
    <x v="1"/>
    <n v="0"/>
    <n v="0"/>
    <n v="0"/>
    <n v="0"/>
    <m/>
    <m/>
    <m/>
    <m/>
    <m/>
    <m/>
    <m/>
    <m/>
    <m/>
    <m/>
    <m/>
  </r>
  <r>
    <s v="Vicepresidencia de Asuntos Corporativos"/>
    <s v="Gerencia de Asuntos Publicos Regionales"/>
    <x v="22"/>
    <x v="1"/>
    <n v="0"/>
    <n v="0"/>
    <n v="0"/>
    <n v="0"/>
    <m/>
    <m/>
    <m/>
    <m/>
    <m/>
    <m/>
    <m/>
    <m/>
    <m/>
    <m/>
    <m/>
  </r>
  <r>
    <s v="Vicepresidencia de Asuntos Corporativos"/>
    <s v="Gerencia de Comunicaciones"/>
    <x v="22"/>
    <x v="1"/>
    <n v="0"/>
    <n v="0"/>
    <n v="0"/>
    <n v="0"/>
    <m/>
    <m/>
    <m/>
    <m/>
    <m/>
    <m/>
    <m/>
    <m/>
    <m/>
    <m/>
    <m/>
  </r>
  <r>
    <s v="Vicepresidencia de Asuntos Corporativos"/>
    <s v="Vicepresidencia de Asuntos Corporativos"/>
    <x v="22"/>
    <x v="1"/>
    <n v="0"/>
    <n v="0"/>
    <n v="0"/>
    <n v="0"/>
    <m/>
    <m/>
    <m/>
    <m/>
    <m/>
    <m/>
    <m/>
    <m/>
    <m/>
    <m/>
    <m/>
  </r>
  <r>
    <s v="Vicepresidencia de Operaciones"/>
    <s v="Gerencia de Planta Concentradora"/>
    <x v="22"/>
    <x v="1"/>
    <n v="8813"/>
    <n v="8813"/>
    <n v="50"/>
    <n v="50"/>
    <m/>
    <m/>
    <m/>
    <m/>
    <m/>
    <n v="1"/>
    <m/>
    <m/>
    <m/>
    <m/>
    <m/>
  </r>
  <r>
    <s v="Vicepresidencia de Operaciones"/>
    <s v="Gerencia de Servicios Técnicos"/>
    <x v="22"/>
    <x v="1"/>
    <n v="8532"/>
    <n v="8532"/>
    <n v="37"/>
    <n v="37"/>
    <m/>
    <m/>
    <m/>
    <m/>
    <m/>
    <m/>
    <m/>
    <m/>
    <m/>
    <m/>
    <m/>
  </r>
  <r>
    <s v="Vicepresidencia de Operaciones"/>
    <s v="Vicepresidencia de Operaciones"/>
    <x v="22"/>
    <x v="1"/>
    <n v="0"/>
    <n v="0"/>
    <n v="0"/>
    <n v="0"/>
    <m/>
    <m/>
    <m/>
    <m/>
    <m/>
    <m/>
    <m/>
    <m/>
    <m/>
    <m/>
    <m/>
  </r>
  <r>
    <s v="Vicepresidencia de Operaciones"/>
    <s v="Gerencia de Mantenimiento"/>
    <x v="22"/>
    <x v="1"/>
    <n v="175201"/>
    <n v="175201"/>
    <n v="985"/>
    <n v="985"/>
    <m/>
    <m/>
    <m/>
    <m/>
    <m/>
    <n v="1"/>
    <m/>
    <m/>
    <m/>
    <m/>
    <m/>
  </r>
  <r>
    <s v="Vicepresidencia de Operaciones"/>
    <s v="Gerencia de Operaciones Mina"/>
    <x v="22"/>
    <x v="1"/>
    <n v="134640.32000000001"/>
    <n v="132480.32000000001"/>
    <n v="627"/>
    <n v="615"/>
    <m/>
    <m/>
    <m/>
    <m/>
    <m/>
    <n v="2"/>
    <m/>
    <m/>
    <m/>
    <m/>
    <m/>
  </r>
  <r>
    <s v="Vicepresidencia de Proyectos"/>
    <s v="Vicepresidencia de Proyectos"/>
    <x v="22"/>
    <x v="1"/>
    <n v="155595.5"/>
    <n v="155595.5"/>
    <n v="839"/>
    <n v="839"/>
    <m/>
    <m/>
    <m/>
    <m/>
    <m/>
    <m/>
    <m/>
    <m/>
    <m/>
    <m/>
    <n v="30"/>
  </r>
  <r>
    <s v="Vicepresidencia de Proyectos"/>
    <s v="Gerencia de Proyecto - 3er Molino Bolas"/>
    <x v="22"/>
    <x v="1"/>
    <n v="220"/>
    <n v="220"/>
    <n v="5"/>
    <n v="5"/>
    <m/>
    <m/>
    <m/>
    <m/>
    <m/>
    <n v="1"/>
    <m/>
    <m/>
    <m/>
    <m/>
    <m/>
  </r>
  <r>
    <s v="Vicepresidencia de Proyectos"/>
    <s v="Gerencia de Proyectos TSF"/>
    <x v="22"/>
    <x v="1"/>
    <n v="0"/>
    <n v="0"/>
    <n v="0"/>
    <n v="0"/>
    <m/>
    <m/>
    <m/>
    <m/>
    <m/>
    <n v="4"/>
    <m/>
    <m/>
    <m/>
    <m/>
    <m/>
  </r>
  <r>
    <s v="Vicepresidencia de Proyectos"/>
    <s v="Gerencias de Construccion de Proyectos"/>
    <x v="22"/>
    <x v="1"/>
    <n v="0"/>
    <n v="0"/>
    <n v="0"/>
    <n v="0"/>
    <m/>
    <m/>
    <m/>
    <m/>
    <m/>
    <m/>
    <m/>
    <m/>
    <m/>
    <m/>
    <m/>
  </r>
  <r>
    <s v="Vicepresidencia de Proyectos"/>
    <s v="Gerencia de Proyecto de Minas y Otros"/>
    <x v="22"/>
    <x v="1"/>
    <n v="0"/>
    <n v="0"/>
    <n v="0"/>
    <n v="0"/>
    <m/>
    <m/>
    <m/>
    <m/>
    <m/>
    <m/>
    <m/>
    <m/>
    <m/>
    <m/>
    <m/>
  </r>
  <r>
    <s v="Vicepresidencia de Proyectos"/>
    <s v="Gerencia de Implementación de Proyectos"/>
    <x v="22"/>
    <x v="1"/>
    <n v="0"/>
    <n v="0"/>
    <n v="0"/>
    <n v="0"/>
    <m/>
    <m/>
    <m/>
    <m/>
    <m/>
    <m/>
    <m/>
    <m/>
    <m/>
    <m/>
    <m/>
  </r>
  <r>
    <s v="Vicepresidencia de Recursos Humanos"/>
    <s v="Gerencia de Recursos Humanos"/>
    <x v="22"/>
    <x v="1"/>
    <n v="451"/>
    <n v="451"/>
    <n v="2"/>
    <n v="2"/>
    <m/>
    <m/>
    <m/>
    <m/>
    <m/>
    <m/>
    <m/>
    <m/>
    <m/>
    <m/>
    <m/>
  </r>
  <r>
    <s v="Vicepresidencia de Recursos Humanos"/>
    <s v="Vicepresidencia de Recursos Humanos"/>
    <x v="22"/>
    <x v="1"/>
    <n v="0"/>
    <n v="0"/>
    <n v="0"/>
    <n v="0"/>
    <m/>
    <m/>
    <m/>
    <m/>
    <m/>
    <m/>
    <m/>
    <m/>
    <m/>
    <m/>
    <m/>
  </r>
  <r>
    <s v="Vicepresidencia de Recursos Humanos"/>
    <s v="Gerencia de Desarrollo y Capacitación"/>
    <x v="22"/>
    <x v="1"/>
    <n v="0"/>
    <n v="0"/>
    <n v="0"/>
    <n v="0"/>
    <m/>
    <m/>
    <m/>
    <m/>
    <m/>
    <m/>
    <m/>
    <m/>
    <m/>
    <m/>
    <m/>
  </r>
  <r>
    <s v="Vicepresidencia de SHE"/>
    <s v="Gerencia de Medio Ambiente"/>
    <x v="22"/>
    <x v="1"/>
    <n v="24772"/>
    <n v="24772"/>
    <n v="111"/>
    <n v="111"/>
    <m/>
    <m/>
    <m/>
    <m/>
    <m/>
    <n v="1"/>
    <m/>
    <m/>
    <m/>
    <m/>
    <m/>
  </r>
  <r>
    <s v="Vicepresidencia de SHE"/>
    <s v="Gerencia de Seguridad y Salud"/>
    <x v="22"/>
    <x v="1"/>
    <n v="11176"/>
    <n v="11176"/>
    <n v="69"/>
    <n v="69"/>
    <m/>
    <m/>
    <m/>
    <m/>
    <m/>
    <m/>
    <m/>
    <m/>
    <m/>
    <m/>
    <m/>
  </r>
  <r>
    <s v="Vicepresidencia de SHE"/>
    <s v="Vicepresidencia de SHE"/>
    <x v="22"/>
    <x v="1"/>
    <n v="0"/>
    <n v="0"/>
    <n v="0"/>
    <n v="0"/>
    <m/>
    <m/>
    <m/>
    <m/>
    <m/>
    <m/>
    <m/>
    <m/>
    <m/>
    <m/>
    <m/>
  </r>
  <r>
    <s v="Vicepresidencia de Asuntos Legales"/>
    <s v="Gerencia de Adquisición de Tierras y Reasentamiento"/>
    <x v="22"/>
    <x v="1"/>
    <n v="0"/>
    <n v="0"/>
    <n v="0"/>
    <n v="0"/>
    <m/>
    <m/>
    <m/>
    <m/>
    <m/>
    <m/>
    <m/>
    <m/>
    <m/>
    <m/>
    <m/>
  </r>
  <r>
    <s v="Vicepresidencia de Asuntos Legales"/>
    <s v="Gerencia de Asuntos Legales Mineros"/>
    <x v="22"/>
    <x v="1"/>
    <n v="0"/>
    <n v="0"/>
    <n v="0"/>
    <n v="0"/>
    <m/>
    <m/>
    <m/>
    <m/>
    <m/>
    <m/>
    <m/>
    <m/>
    <m/>
    <m/>
    <m/>
  </r>
  <r>
    <s v="Vicepresidencia de Asuntos Legales"/>
    <s v="Vicepresidencia de Asuntos Legales"/>
    <x v="22"/>
    <x v="1"/>
    <n v="0"/>
    <n v="0"/>
    <n v="0"/>
    <n v="0"/>
    <m/>
    <m/>
    <m/>
    <m/>
    <m/>
    <m/>
    <m/>
    <m/>
    <m/>
    <m/>
    <m/>
  </r>
  <r>
    <s v="Vicepresidencia de Desarrollo"/>
    <s v="Gerencia de Challcobamba"/>
    <x v="22"/>
    <x v="1"/>
    <n v="0"/>
    <n v="0"/>
    <n v="0"/>
    <n v="0"/>
    <m/>
    <m/>
    <m/>
    <m/>
    <m/>
    <m/>
    <m/>
    <m/>
    <m/>
    <m/>
    <m/>
  </r>
  <r>
    <s v="Vicepresidencia de Desarrollo"/>
    <s v="Gerencia de Desarrollo de Recursos"/>
    <x v="22"/>
    <x v="1"/>
    <n v="106209"/>
    <n v="106209"/>
    <n v="406"/>
    <n v="406"/>
    <m/>
    <m/>
    <m/>
    <m/>
    <m/>
    <n v="1"/>
    <m/>
    <m/>
    <m/>
    <m/>
    <m/>
  </r>
  <r>
    <s v="Vicepresidencia de Desarrollo"/>
    <s v="Gerencia de Estudios"/>
    <x v="22"/>
    <x v="1"/>
    <n v="0"/>
    <n v="0"/>
    <n v="0"/>
    <n v="0"/>
    <m/>
    <m/>
    <m/>
    <m/>
    <m/>
    <m/>
    <m/>
    <m/>
    <m/>
    <m/>
    <m/>
  </r>
  <r>
    <s v="Vicepresidencia de Desarrollo"/>
    <s v="Gerencia de Ingenieria"/>
    <x v="22"/>
    <x v="1"/>
    <n v="85012"/>
    <n v="6083"/>
    <n v="399"/>
    <n v="29"/>
    <m/>
    <m/>
    <m/>
    <m/>
    <m/>
    <m/>
    <m/>
    <m/>
    <m/>
    <m/>
    <m/>
  </r>
  <r>
    <s v="Vicepresidencia de Desarrollo"/>
    <s v="Gerencia de Permisos Ambientales"/>
    <x v="22"/>
    <x v="1"/>
    <n v="12019"/>
    <n v="12019"/>
    <n v="90"/>
    <n v="90"/>
    <m/>
    <m/>
    <m/>
    <m/>
    <m/>
    <m/>
    <m/>
    <m/>
    <m/>
    <m/>
    <m/>
  </r>
  <r>
    <s v="Vicepresidencia de Desarrollo"/>
    <s v="Gerencia de Servicios a Proyectos"/>
    <x v="22"/>
    <x v="1"/>
    <n v="0"/>
    <n v="0"/>
    <n v="0"/>
    <n v="0"/>
    <m/>
    <m/>
    <m/>
    <m/>
    <m/>
    <m/>
    <m/>
    <m/>
    <m/>
    <m/>
    <m/>
  </r>
  <r>
    <s v="Vicepresidencia de Desarrollo"/>
    <s v="Gerencia Regional de Servicios Técnicos"/>
    <x v="22"/>
    <x v="1"/>
    <n v="0"/>
    <n v="0"/>
    <n v="0"/>
    <n v="0"/>
    <m/>
    <m/>
    <m/>
    <m/>
    <m/>
    <m/>
    <m/>
    <m/>
    <m/>
    <m/>
    <m/>
  </r>
  <r>
    <s v="Vicepresidencia de Desarrollo"/>
    <s v="Vicepresidencia de Desarrollo"/>
    <x v="22"/>
    <x v="1"/>
    <n v="0"/>
    <n v="0"/>
    <n v="0"/>
    <n v="0"/>
    <m/>
    <m/>
    <m/>
    <m/>
    <m/>
    <m/>
    <m/>
    <m/>
    <m/>
    <m/>
    <m/>
  </r>
  <r>
    <s v="Vicepresidencia de Desarrollo"/>
    <s v="Gerencia de Servicios y Soporte a Proyectos"/>
    <x v="22"/>
    <x v="1"/>
    <n v="0"/>
    <n v="0"/>
    <n v="0"/>
    <n v="0"/>
    <m/>
    <m/>
    <m/>
    <m/>
    <m/>
    <m/>
    <m/>
    <m/>
    <m/>
    <m/>
    <m/>
  </r>
  <r>
    <s v="Vicepresidencia de Excelencia Operacional"/>
    <s v="Vicepresidencia de Excelencia Operacional"/>
    <x v="22"/>
    <x v="1"/>
    <n v="0"/>
    <n v="0"/>
    <n v="0"/>
    <n v="0"/>
    <m/>
    <m/>
    <m/>
    <m/>
    <m/>
    <m/>
    <m/>
    <m/>
    <m/>
    <m/>
    <m/>
  </r>
  <r>
    <s v="Vicepresidencia de Excelencia Operacional"/>
    <s v="Gerencia de Excelencia Operacional 2"/>
    <x v="22"/>
    <x v="1"/>
    <n v="0"/>
    <n v="0"/>
    <n v="0"/>
    <n v="0"/>
    <m/>
    <m/>
    <m/>
    <m/>
    <m/>
    <m/>
    <m/>
    <m/>
    <m/>
    <m/>
    <m/>
  </r>
  <r>
    <s v="Vicepresidencia de Excelencia Operacional"/>
    <s v="Gerencia de Excelencia Operacional 3"/>
    <x v="22"/>
    <x v="1"/>
    <n v="0"/>
    <n v="0"/>
    <n v="0"/>
    <n v="0"/>
    <m/>
    <m/>
    <m/>
    <m/>
    <m/>
    <m/>
    <m/>
    <m/>
    <m/>
    <m/>
    <m/>
  </r>
  <r>
    <s v="Vicepresidencia de Excelencia Operacional"/>
    <s v="Gerencia de Excelencia Operacional 1"/>
    <x v="22"/>
    <x v="1"/>
    <n v="0"/>
    <n v="0"/>
    <n v="0"/>
    <n v="0"/>
    <m/>
    <m/>
    <m/>
    <m/>
    <m/>
    <m/>
    <m/>
    <m/>
    <m/>
    <m/>
    <m/>
  </r>
  <r>
    <s v="Global Business Services &amp; Technology"/>
    <s v="Technology"/>
    <x v="22"/>
    <x v="1"/>
    <n v="3132"/>
    <n v="3132"/>
    <n v="15"/>
    <n v="15"/>
    <m/>
    <m/>
    <m/>
    <m/>
    <m/>
    <m/>
    <m/>
    <m/>
    <m/>
    <m/>
    <m/>
  </r>
  <r>
    <s v="Global Business Services &amp; Technology"/>
    <s v="Global Business Services"/>
    <x v="22"/>
    <x v="1"/>
    <n v="1080"/>
    <n v="1080"/>
    <n v="5"/>
    <n v="5"/>
    <m/>
    <m/>
    <m/>
    <m/>
    <m/>
    <m/>
    <m/>
    <m/>
    <m/>
    <m/>
    <m/>
  </r>
  <r>
    <s v="Group Explorations Management"/>
    <s v="Group Explorations Management"/>
    <x v="22"/>
    <x v="1"/>
    <n v="0"/>
    <n v="0"/>
    <n v="0"/>
    <n v="0"/>
    <m/>
    <m/>
    <m/>
    <m/>
    <m/>
    <m/>
    <m/>
    <m/>
    <m/>
    <m/>
    <m/>
  </r>
  <r>
    <s v="Gerencia de Logística y Servicios de Sitio"/>
    <s v="Gerencia de Logística y Servicios de Sitio"/>
    <x v="22"/>
    <x v="1"/>
    <n v="395246"/>
    <n v="177460"/>
    <n v="1909"/>
    <n v="1401"/>
    <m/>
    <m/>
    <m/>
    <m/>
    <m/>
    <n v="1"/>
    <m/>
    <m/>
    <m/>
    <m/>
    <m/>
  </r>
  <r>
    <s v="Vicepresidencia de Relaciones Comunitarias"/>
    <s v="Vicepresidencia de Relaciones Comunitarias"/>
    <x v="22"/>
    <x v="1"/>
    <n v="0"/>
    <n v="0"/>
    <n v="0"/>
    <n v="0"/>
    <m/>
    <m/>
    <m/>
    <m/>
    <m/>
    <m/>
    <m/>
    <m/>
    <m/>
    <m/>
    <m/>
  </r>
  <r>
    <s v="Vicepresidencia de Relaciones Comunitarias"/>
    <s v="Gerencia de Relaciones Comunitarias Site"/>
    <x v="22"/>
    <x v="1"/>
    <n v="0"/>
    <n v="0"/>
    <n v="0"/>
    <n v="0"/>
    <m/>
    <m/>
    <m/>
    <m/>
    <m/>
    <m/>
    <m/>
    <m/>
    <m/>
    <m/>
    <m/>
  </r>
  <r>
    <s v="Vicepresidencia de Relaciones Comunitarias"/>
    <s v="Gerencia de Relaciones Comunitarias Zona Sur"/>
    <x v="22"/>
    <x v="1"/>
    <n v="0"/>
    <n v="0"/>
    <n v="0"/>
    <n v="0"/>
    <m/>
    <m/>
    <m/>
    <m/>
    <m/>
    <m/>
    <m/>
    <m/>
    <m/>
    <m/>
    <m/>
  </r>
  <r>
    <s v="Vicepresidencia de Relaciones Comunitarias"/>
    <s v="Gerencia de Estudios Sociales"/>
    <x v="22"/>
    <x v="1"/>
    <n v="0"/>
    <n v="0"/>
    <n v="0"/>
    <n v="0"/>
    <m/>
    <m/>
    <m/>
    <m/>
    <m/>
    <m/>
    <m/>
    <m/>
    <m/>
    <m/>
    <m/>
  </r>
  <r>
    <s v="Gerencia de Protección Interna"/>
    <s v="Gerencia de Protección Interna"/>
    <x v="22"/>
    <x v="1"/>
    <n v="63624"/>
    <n v="63624"/>
    <n v="276"/>
    <n v="276"/>
    <m/>
    <m/>
    <m/>
    <m/>
    <m/>
    <m/>
    <m/>
    <m/>
    <m/>
    <m/>
    <m/>
  </r>
  <r>
    <s v="Gerencia General Operaciones Las Bambas"/>
    <s v="Gerencia General Operaciones Las Bambas"/>
    <x v="22"/>
    <x v="1"/>
    <n v="0"/>
    <n v="0"/>
    <n v="0"/>
    <n v="0"/>
    <m/>
    <m/>
    <m/>
    <m/>
    <m/>
    <m/>
    <m/>
    <m/>
    <m/>
    <m/>
    <m/>
  </r>
  <r>
    <s v="Presidencia las Bambas"/>
    <s v="Presidencia las Bambas"/>
    <x v="23"/>
    <x v="0"/>
    <n v="915"/>
    <n v="915"/>
    <n v="5"/>
    <n v="5"/>
    <m/>
    <m/>
    <m/>
    <m/>
    <m/>
    <m/>
    <m/>
    <m/>
    <m/>
    <m/>
    <m/>
  </r>
  <r>
    <s v="Vicepresidencia Comercial"/>
    <s v="Gerencia de Finanzas"/>
    <x v="23"/>
    <x v="0"/>
    <n v="1668.25"/>
    <n v="1668.25"/>
    <n v="9"/>
    <n v="9"/>
    <m/>
    <m/>
    <m/>
    <m/>
    <m/>
    <m/>
    <m/>
    <m/>
    <m/>
    <m/>
    <m/>
  </r>
  <r>
    <s v="Vicepresidencia Comercial"/>
    <s v="Gerencia de Impuestos"/>
    <x v="23"/>
    <x v="0"/>
    <n v="621"/>
    <n v="621"/>
    <n v="5"/>
    <n v="5"/>
    <m/>
    <m/>
    <m/>
    <m/>
    <m/>
    <m/>
    <m/>
    <m/>
    <m/>
    <m/>
    <m/>
  </r>
  <r>
    <s v="Vicepresidencia Comercial"/>
    <s v="Vicepresidencia Comercial"/>
    <x v="23"/>
    <x v="0"/>
    <n v="366"/>
    <n v="366"/>
    <n v="2"/>
    <n v="2"/>
    <m/>
    <m/>
    <m/>
    <m/>
    <m/>
    <m/>
    <m/>
    <m/>
    <m/>
    <m/>
    <m/>
  </r>
  <r>
    <s v="Vicepresidencia Comercial"/>
    <s v="Gerencia de Contraloría y Riesgos"/>
    <x v="23"/>
    <x v="0"/>
    <n v="553.5"/>
    <n v="553.5"/>
    <n v="4"/>
    <n v="4"/>
    <m/>
    <m/>
    <m/>
    <m/>
    <m/>
    <m/>
    <m/>
    <m/>
    <m/>
    <m/>
    <m/>
  </r>
  <r>
    <s v="Vicepresidencia Comercial"/>
    <s v="Gerencia de Evaluacion de Negocios"/>
    <x v="23"/>
    <x v="0"/>
    <n v="306"/>
    <n v="306"/>
    <n v="2"/>
    <n v="2"/>
    <m/>
    <m/>
    <m/>
    <m/>
    <m/>
    <m/>
    <m/>
    <m/>
    <m/>
    <m/>
    <m/>
  </r>
  <r>
    <s v="Vicepresidencia de Abastecimiento"/>
    <s v="Gerencia de Contrataciones"/>
    <x v="23"/>
    <x v="0"/>
    <n v="1692"/>
    <n v="1692"/>
    <n v="12"/>
    <n v="12"/>
    <m/>
    <m/>
    <m/>
    <m/>
    <m/>
    <m/>
    <m/>
    <m/>
    <m/>
    <m/>
    <m/>
  </r>
  <r>
    <s v="Vicepresidencia de Abastecimiento"/>
    <s v="Gerencia de Procura - Proyectos"/>
    <x v="23"/>
    <x v="0"/>
    <n v="0"/>
    <n v="0"/>
    <n v="1"/>
    <n v="1"/>
    <m/>
    <m/>
    <m/>
    <m/>
    <m/>
    <m/>
    <m/>
    <m/>
    <m/>
    <m/>
    <m/>
  </r>
  <r>
    <s v="Vicepresidencia de Abastecimiento"/>
    <s v="Vicepresidencia de Abastecimiento"/>
    <x v="23"/>
    <x v="0"/>
    <n v="1116"/>
    <n v="1116"/>
    <n v="7"/>
    <n v="7"/>
    <m/>
    <m/>
    <m/>
    <m/>
    <m/>
    <m/>
    <m/>
    <m/>
    <m/>
    <m/>
    <m/>
  </r>
  <r>
    <s v="Vicepresidencia de Abastecimiento"/>
    <s v="Gerencia de Planeamiento, Inventario. y Almacenes"/>
    <x v="23"/>
    <x v="0"/>
    <n v="4590.25"/>
    <n v="4590.25"/>
    <n v="27"/>
    <n v="27"/>
    <m/>
    <m/>
    <m/>
    <m/>
    <m/>
    <m/>
    <m/>
    <m/>
    <m/>
    <m/>
    <m/>
  </r>
  <r>
    <s v="Vicepresidencia de Asuntos Corporativos"/>
    <s v="Gerencia de Asuntos Publicos"/>
    <x v="23"/>
    <x v="0"/>
    <n v="243"/>
    <n v="243"/>
    <n v="2"/>
    <n v="2"/>
    <m/>
    <m/>
    <m/>
    <m/>
    <m/>
    <m/>
    <m/>
    <m/>
    <m/>
    <m/>
    <m/>
  </r>
  <r>
    <s v="Vicepresidencia de Asuntos Corporativos"/>
    <s v="Gerencia de Asuntos Publicos Regionales"/>
    <x v="23"/>
    <x v="0"/>
    <n v="978"/>
    <n v="978"/>
    <n v="6"/>
    <n v="6"/>
    <m/>
    <m/>
    <m/>
    <m/>
    <m/>
    <m/>
    <m/>
    <m/>
    <m/>
    <m/>
    <m/>
  </r>
  <r>
    <s v="Vicepresidencia de Asuntos Corporativos"/>
    <s v="Gerencia de Comunicaciones"/>
    <x v="23"/>
    <x v="0"/>
    <n v="1984.5"/>
    <n v="1984.5"/>
    <n v="14"/>
    <n v="14"/>
    <m/>
    <m/>
    <m/>
    <m/>
    <m/>
    <m/>
    <m/>
    <m/>
    <m/>
    <m/>
    <m/>
  </r>
  <r>
    <s v="Vicepresidencia de Asuntos Corporativos"/>
    <s v="Vicepresidencia de Asuntos Corporativos"/>
    <x v="23"/>
    <x v="0"/>
    <n v="711"/>
    <n v="711"/>
    <n v="4"/>
    <n v="4"/>
    <m/>
    <m/>
    <m/>
    <m/>
    <m/>
    <m/>
    <m/>
    <m/>
    <m/>
    <m/>
    <m/>
  </r>
  <r>
    <s v="Vicepresidencia de Operaciones"/>
    <s v="Gerencia de Planta Concentradora"/>
    <x v="23"/>
    <x v="0"/>
    <n v="36734.5"/>
    <n v="36734.5"/>
    <n v="230"/>
    <n v="230"/>
    <m/>
    <m/>
    <m/>
    <m/>
    <m/>
    <n v="3"/>
    <m/>
    <m/>
    <m/>
    <m/>
    <m/>
  </r>
  <r>
    <s v="Vicepresidencia de Operaciones"/>
    <s v="Gerencia de Servicios Técnicos"/>
    <x v="23"/>
    <x v="0"/>
    <n v="14979.25"/>
    <n v="14979.25"/>
    <n v="86"/>
    <n v="86"/>
    <m/>
    <m/>
    <m/>
    <m/>
    <m/>
    <m/>
    <m/>
    <m/>
    <m/>
    <m/>
    <m/>
  </r>
  <r>
    <s v="Vicepresidencia de Operaciones"/>
    <s v="Vicepresidencia de Operaciones"/>
    <x v="23"/>
    <x v="0"/>
    <n v="388.5"/>
    <n v="388.5"/>
    <n v="2"/>
    <n v="2"/>
    <m/>
    <m/>
    <m/>
    <m/>
    <m/>
    <m/>
    <m/>
    <m/>
    <m/>
    <m/>
    <m/>
  </r>
  <r>
    <s v="Vicepresidencia de Operaciones"/>
    <s v="Gerencia de Mantenimiento"/>
    <x v="23"/>
    <x v="0"/>
    <n v="63792.75"/>
    <n v="63792.75"/>
    <n v="386"/>
    <n v="386"/>
    <m/>
    <m/>
    <m/>
    <m/>
    <m/>
    <m/>
    <m/>
    <m/>
    <m/>
    <m/>
    <m/>
  </r>
  <r>
    <s v="Vicepresidencia de Operaciones"/>
    <s v="Gerencia de Operaciones Mina"/>
    <x v="23"/>
    <x v="0"/>
    <n v="151182.75"/>
    <n v="151182.75"/>
    <n v="865"/>
    <n v="865"/>
    <m/>
    <n v="1"/>
    <m/>
    <m/>
    <n v="1"/>
    <n v="6"/>
    <m/>
    <m/>
    <n v="12"/>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2">
  <r>
    <x v="0"/>
    <s v="Las Bambas"/>
    <n v="298712"/>
    <n v="298712"/>
    <n v="1821"/>
    <n v="1821"/>
    <m/>
    <m/>
    <m/>
    <n v="1"/>
    <n v="1"/>
    <m/>
    <n v="1"/>
    <m/>
    <m/>
  </r>
  <r>
    <x v="0"/>
    <s v="SSEE"/>
    <n v="1399046"/>
    <n v="1037086"/>
    <n v="8366"/>
    <n v="6321"/>
    <m/>
    <m/>
    <m/>
    <m/>
    <n v="1"/>
    <m/>
    <m/>
    <m/>
    <m/>
  </r>
  <r>
    <x v="1"/>
    <s v="Las Bambas"/>
    <n v="275205"/>
    <n v="275205"/>
    <n v="1849"/>
    <n v="1849"/>
    <m/>
    <m/>
    <m/>
    <m/>
    <n v="1"/>
    <m/>
    <n v="1"/>
    <n v="1"/>
    <m/>
  </r>
  <r>
    <x v="1"/>
    <s v="SSEE"/>
    <n v="1141278.05"/>
    <n v="832376"/>
    <n v="7716"/>
    <n v="6863"/>
    <m/>
    <m/>
    <m/>
    <m/>
    <m/>
    <m/>
    <m/>
    <m/>
    <m/>
  </r>
  <r>
    <x v="2"/>
    <s v="Las Bambas"/>
    <n v="319180.75"/>
    <n v="319180.75"/>
    <n v="1862"/>
    <n v="1862"/>
    <m/>
    <m/>
    <m/>
    <m/>
    <n v="1"/>
    <n v="12"/>
    <m/>
    <n v="1"/>
    <m/>
  </r>
  <r>
    <x v="2"/>
    <s v="SSEE"/>
    <n v="1214932.5"/>
    <n v="878397.85000000009"/>
    <n v="7335"/>
    <n v="6608"/>
    <m/>
    <m/>
    <m/>
    <m/>
    <m/>
    <n v="7"/>
    <m/>
    <m/>
    <m/>
  </r>
  <r>
    <x v="3"/>
    <s v="Las Bambas"/>
    <n v="317657"/>
    <n v="317657"/>
    <n v="1881"/>
    <n v="1881"/>
    <m/>
    <m/>
    <m/>
    <m/>
    <m/>
    <n v="11"/>
    <n v="1"/>
    <n v="2"/>
    <m/>
  </r>
  <r>
    <x v="3"/>
    <s v="SSEE"/>
    <n v="1555360"/>
    <n v="1170307.7"/>
    <n v="9893"/>
    <n v="9012"/>
    <m/>
    <m/>
    <m/>
    <m/>
    <m/>
    <n v="3"/>
    <m/>
    <m/>
    <m/>
  </r>
  <r>
    <x v="4"/>
    <s v="Las Bambas"/>
    <n v="332346"/>
    <n v="332346"/>
    <n v="1888"/>
    <n v="1888"/>
    <m/>
    <n v="1"/>
    <m/>
    <n v="1"/>
    <m/>
    <n v="10"/>
    <n v="1"/>
    <n v="1"/>
    <n v="17"/>
  </r>
  <r>
    <x v="4"/>
    <s v="SSEE"/>
    <n v="1339521"/>
    <n v="935379"/>
    <n v="7621"/>
    <n v="7155"/>
    <m/>
    <m/>
    <m/>
    <m/>
    <n v="2"/>
    <n v="10"/>
    <m/>
    <m/>
    <m/>
  </r>
  <r>
    <x v="5"/>
    <s v="Las Bambas"/>
    <n v="323831.75"/>
    <n v="323831.75"/>
    <n v="1909"/>
    <n v="1909"/>
    <m/>
    <n v="1"/>
    <m/>
    <m/>
    <n v="3"/>
    <n v="9"/>
    <n v="1"/>
    <n v="1"/>
    <n v="15"/>
  </r>
  <r>
    <x v="5"/>
    <s v="SSEE"/>
    <n v="1315611"/>
    <n v="940724.54999999993"/>
    <n v="7385"/>
    <n v="7155"/>
    <m/>
    <m/>
    <m/>
    <m/>
    <m/>
    <n v="6"/>
    <m/>
    <m/>
    <m/>
  </r>
  <r>
    <x v="6"/>
    <s v="Las Bambas"/>
    <n v="361847.25"/>
    <n v="361847.25"/>
    <n v="1907"/>
    <n v="1907"/>
    <m/>
    <m/>
    <m/>
    <m/>
    <m/>
    <n v="3"/>
    <n v="1"/>
    <n v="2"/>
    <m/>
  </r>
  <r>
    <x v="6"/>
    <s v="SSEE"/>
    <n v="1482257"/>
    <n v="1133284.95"/>
    <n v="9248"/>
    <n v="9083"/>
    <m/>
    <m/>
    <m/>
    <m/>
    <n v="1"/>
    <m/>
    <m/>
    <m/>
    <m/>
  </r>
  <r>
    <x v="7"/>
    <s v="Las Bambas"/>
    <n v="333041"/>
    <n v="333041"/>
    <n v="1905"/>
    <n v="1905"/>
    <m/>
    <m/>
    <m/>
    <m/>
    <n v="1"/>
    <n v="3"/>
    <n v="2"/>
    <n v="1"/>
    <m/>
  </r>
  <r>
    <x v="7"/>
    <s v="SSEE"/>
    <n v="1433013"/>
    <n v="1433013"/>
    <n v="8212"/>
    <n v="8212"/>
    <m/>
    <m/>
    <m/>
    <m/>
    <n v="1"/>
    <n v="1"/>
    <m/>
    <m/>
    <m/>
  </r>
  <r>
    <x v="8"/>
    <s v="Las Bambas"/>
    <n v="324155"/>
    <n v="324155"/>
    <n v="1903"/>
    <n v="1903"/>
    <m/>
    <m/>
    <m/>
    <m/>
    <m/>
    <n v="2"/>
    <n v="1"/>
    <m/>
    <m/>
  </r>
  <r>
    <x v="8"/>
    <s v="SSEE"/>
    <n v="1314211"/>
    <n v="1006814"/>
    <n v="8124"/>
    <n v="8124"/>
    <m/>
    <m/>
    <m/>
    <n v="1"/>
    <n v="3"/>
    <n v="2"/>
    <m/>
    <m/>
    <m/>
  </r>
  <r>
    <x v="9"/>
    <s v="Las Bambas"/>
    <n v="341342"/>
    <n v="341342"/>
    <n v="1897"/>
    <n v="1897"/>
    <m/>
    <m/>
    <m/>
    <m/>
    <m/>
    <n v="2"/>
    <n v="3"/>
    <m/>
    <m/>
  </r>
  <r>
    <x v="9"/>
    <s v="SSEE"/>
    <n v="1463012"/>
    <n v="1059010"/>
    <n v="8684"/>
    <n v="8684"/>
    <m/>
    <n v="1"/>
    <m/>
    <n v="1"/>
    <n v="3"/>
    <n v="4"/>
    <m/>
    <m/>
    <n v="24"/>
  </r>
  <r>
    <x v="10"/>
    <s v="Las Bambas"/>
    <n v="332069"/>
    <n v="332069"/>
    <n v="1908"/>
    <n v="1908"/>
    <m/>
    <m/>
    <m/>
    <m/>
    <n v="2"/>
    <n v="2"/>
    <n v="1"/>
    <m/>
    <m/>
  </r>
  <r>
    <x v="10"/>
    <s v="SSEE"/>
    <n v="1281798"/>
    <n v="1251944"/>
    <n v="7294"/>
    <n v="7294"/>
    <m/>
    <m/>
    <m/>
    <n v="1"/>
    <n v="1"/>
    <n v="1"/>
    <m/>
    <m/>
    <m/>
  </r>
  <r>
    <x v="11"/>
    <s v="Las Bambas"/>
    <n v="331817"/>
    <n v="331817"/>
    <n v="1917"/>
    <n v="1917"/>
    <m/>
    <m/>
    <m/>
    <m/>
    <m/>
    <n v="8"/>
    <m/>
    <m/>
    <m/>
  </r>
  <r>
    <x v="11"/>
    <s v="SSEE"/>
    <n v="1419251"/>
    <n v="1419251"/>
    <n v="9764"/>
    <n v="9764"/>
    <m/>
    <m/>
    <m/>
    <m/>
    <n v="3"/>
    <n v="4"/>
    <m/>
    <m/>
    <m/>
  </r>
  <r>
    <x v="12"/>
    <s v="Las Bambas"/>
    <n v="1858.5"/>
    <n v="1858.5"/>
    <n v="9"/>
    <n v="9"/>
    <m/>
    <m/>
    <m/>
    <m/>
    <m/>
    <m/>
    <m/>
    <m/>
    <m/>
  </r>
  <r>
    <x v="12"/>
    <s v="SSEE"/>
    <n v="0"/>
    <n v="0"/>
    <n v="0"/>
    <n v="0"/>
    <m/>
    <m/>
    <m/>
    <m/>
    <m/>
    <m/>
    <m/>
    <m/>
    <m/>
  </r>
  <r>
    <x v="12"/>
    <s v="Las Bambas"/>
    <n v="849"/>
    <n v="849"/>
    <n v="4"/>
    <n v="4"/>
    <m/>
    <m/>
    <m/>
    <m/>
    <m/>
    <m/>
    <m/>
    <m/>
    <m/>
  </r>
  <r>
    <x v="12"/>
    <s v="SSEE"/>
    <n v="0"/>
    <n v="0"/>
    <n v="0"/>
    <n v="0"/>
    <m/>
    <m/>
    <m/>
    <m/>
    <m/>
    <m/>
    <m/>
    <m/>
    <m/>
  </r>
  <r>
    <x v="12"/>
    <s v="Las Bambas"/>
    <n v="396"/>
    <n v="396"/>
    <n v="2"/>
    <n v="2"/>
    <m/>
    <m/>
    <m/>
    <m/>
    <m/>
    <m/>
    <m/>
    <m/>
    <m/>
  </r>
  <r>
    <x v="12"/>
    <s v="SSEE"/>
    <n v="552"/>
    <n v="552"/>
    <n v="2"/>
    <n v="2"/>
    <m/>
    <m/>
    <m/>
    <m/>
    <m/>
    <m/>
    <m/>
    <m/>
    <m/>
  </r>
  <r>
    <x v="12"/>
    <s v="Las Bambas"/>
    <n v="990"/>
    <n v="990"/>
    <n v="6"/>
    <n v="6"/>
    <m/>
    <m/>
    <m/>
    <m/>
    <m/>
    <m/>
    <m/>
    <m/>
    <m/>
  </r>
  <r>
    <x v="12"/>
    <s v="SSEE"/>
    <n v="0"/>
    <n v="0"/>
    <n v="0"/>
    <n v="0"/>
    <m/>
    <m/>
    <m/>
    <m/>
    <m/>
    <m/>
    <m/>
    <m/>
    <m/>
  </r>
  <r>
    <x v="12"/>
    <s v="Las Bambas"/>
    <n v="1954.5"/>
    <n v="1954.5"/>
    <n v="10"/>
    <n v="10"/>
    <m/>
    <m/>
    <m/>
    <m/>
    <m/>
    <m/>
    <m/>
    <m/>
    <m/>
  </r>
  <r>
    <x v="12"/>
    <s v="SSEE"/>
    <n v="4320"/>
    <n v="4320"/>
    <n v="43"/>
    <n v="43"/>
    <m/>
    <m/>
    <m/>
    <m/>
    <m/>
    <m/>
    <m/>
    <m/>
    <m/>
  </r>
  <r>
    <x v="12"/>
    <s v="Las Bambas"/>
    <n v="2745"/>
    <n v="2745"/>
    <n v="14"/>
    <n v="14"/>
    <m/>
    <m/>
    <m/>
    <m/>
    <m/>
    <m/>
    <m/>
    <m/>
    <m/>
  </r>
  <r>
    <x v="12"/>
    <s v="SSEE"/>
    <n v="0"/>
    <n v="0"/>
    <n v="0"/>
    <n v="0"/>
    <m/>
    <m/>
    <m/>
    <m/>
    <m/>
    <m/>
    <m/>
    <m/>
    <m/>
  </r>
  <r>
    <x v="12"/>
    <s v="Las Bambas"/>
    <n v="2502"/>
    <n v="2502"/>
    <n v="14"/>
    <n v="14"/>
    <m/>
    <m/>
    <m/>
    <m/>
    <m/>
    <m/>
    <m/>
    <m/>
    <m/>
  </r>
  <r>
    <x v="12"/>
    <s v="SSEE"/>
    <n v="0"/>
    <n v="0"/>
    <n v="0"/>
    <n v="0"/>
    <m/>
    <m/>
    <m/>
    <m/>
    <m/>
    <m/>
    <m/>
    <m/>
    <m/>
  </r>
  <r>
    <x v="12"/>
    <s v="Las Bambas"/>
    <n v="7098"/>
    <n v="7098"/>
    <n v="38"/>
    <n v="38"/>
    <m/>
    <m/>
    <m/>
    <m/>
    <m/>
    <m/>
    <m/>
    <m/>
    <m/>
  </r>
  <r>
    <x v="12"/>
    <s v="SSEE"/>
    <n v="51409"/>
    <n v="51409"/>
    <n v="259"/>
    <n v="259"/>
    <m/>
    <m/>
    <m/>
    <m/>
    <m/>
    <n v="1"/>
    <m/>
    <m/>
    <m/>
  </r>
  <r>
    <x v="12"/>
    <s v="Las Bambas"/>
    <n v="2739"/>
    <n v="2739"/>
    <n v="14"/>
    <n v="14"/>
    <m/>
    <m/>
    <m/>
    <m/>
    <m/>
    <m/>
    <m/>
    <m/>
    <m/>
  </r>
  <r>
    <x v="12"/>
    <s v="SSEE"/>
    <n v="0"/>
    <n v="0"/>
    <n v="0"/>
    <n v="0"/>
    <m/>
    <m/>
    <m/>
    <m/>
    <m/>
    <m/>
    <m/>
    <m/>
    <m/>
  </r>
  <r>
    <x v="12"/>
    <s v="Las Bambas"/>
    <n v="1687.5"/>
    <n v="1687.5"/>
    <n v="11"/>
    <n v="11"/>
    <m/>
    <m/>
    <m/>
    <m/>
    <m/>
    <m/>
    <m/>
    <m/>
    <m/>
  </r>
  <r>
    <x v="12"/>
    <s v="SSEE"/>
    <n v="0"/>
    <n v="0"/>
    <n v="0"/>
    <n v="0"/>
    <m/>
    <m/>
    <m/>
    <m/>
    <m/>
    <m/>
    <m/>
    <m/>
    <m/>
  </r>
  <r>
    <x v="12"/>
    <s v="Las Bambas"/>
    <n v="1708.5"/>
    <n v="1708.5"/>
    <n v="9"/>
    <n v="9"/>
    <m/>
    <m/>
    <m/>
    <m/>
    <m/>
    <m/>
    <m/>
    <m/>
    <m/>
  </r>
  <r>
    <x v="12"/>
    <s v="SSEE"/>
    <n v="0"/>
    <n v="0"/>
    <n v="0"/>
    <n v="0"/>
    <m/>
    <m/>
    <m/>
    <m/>
    <m/>
    <m/>
    <m/>
    <m/>
    <m/>
  </r>
  <r>
    <x v="12"/>
    <s v="Las Bambas"/>
    <n v="1626"/>
    <n v="1626"/>
    <n v="8"/>
    <n v="8"/>
    <m/>
    <m/>
    <m/>
    <m/>
    <m/>
    <m/>
    <m/>
    <m/>
    <m/>
  </r>
  <r>
    <x v="12"/>
    <s v="SSEE"/>
    <n v="0"/>
    <n v="0"/>
    <n v="0"/>
    <n v="0"/>
    <m/>
    <m/>
    <m/>
    <m/>
    <m/>
    <m/>
    <m/>
    <m/>
    <m/>
  </r>
  <r>
    <x v="12"/>
    <s v="Las Bambas"/>
    <n v="864"/>
    <n v="864"/>
    <n v="5"/>
    <n v="5"/>
    <m/>
    <m/>
    <m/>
    <m/>
    <m/>
    <m/>
    <m/>
    <m/>
    <m/>
  </r>
  <r>
    <x v="12"/>
    <s v="SSEE"/>
    <n v="0"/>
    <n v="0"/>
    <n v="0"/>
    <n v="0"/>
    <m/>
    <m/>
    <m/>
    <m/>
    <m/>
    <m/>
    <m/>
    <m/>
    <m/>
  </r>
  <r>
    <x v="12"/>
    <s v="Las Bambas"/>
    <n v="126"/>
    <n v="126"/>
    <n v="1"/>
    <n v="1"/>
    <m/>
    <m/>
    <m/>
    <m/>
    <m/>
    <m/>
    <m/>
    <m/>
    <m/>
  </r>
  <r>
    <x v="12"/>
    <s v="SSEE"/>
    <n v="93349"/>
    <n v="22376.400000000001"/>
    <n v="442"/>
    <n v="114"/>
    <m/>
    <m/>
    <m/>
    <m/>
    <m/>
    <m/>
    <m/>
    <m/>
    <m/>
  </r>
  <r>
    <x v="12"/>
    <s v="Las Bambas"/>
    <n v="13971.5"/>
    <n v="13971.5"/>
    <n v="72"/>
    <n v="72"/>
    <m/>
    <m/>
    <m/>
    <m/>
    <m/>
    <m/>
    <m/>
    <m/>
    <m/>
  </r>
  <r>
    <x v="12"/>
    <s v="SSEE"/>
    <n v="406638.48333333334"/>
    <n v="116179.15"/>
    <n v="2136"/>
    <n v="1950"/>
    <m/>
    <m/>
    <m/>
    <m/>
    <m/>
    <n v="4"/>
    <m/>
    <m/>
    <m/>
  </r>
  <r>
    <x v="12"/>
    <s v="Las Bambas"/>
    <n v="20896.25"/>
    <n v="20896.25"/>
    <n v="126"/>
    <n v="126"/>
    <m/>
    <m/>
    <m/>
    <m/>
    <m/>
    <n v="1"/>
    <m/>
    <m/>
    <m/>
  </r>
  <r>
    <x v="12"/>
    <s v="SSEE"/>
    <n v="177572"/>
    <n v="177572"/>
    <n v="1035"/>
    <n v="1035"/>
    <m/>
    <m/>
    <m/>
    <m/>
    <m/>
    <m/>
    <m/>
    <m/>
    <m/>
  </r>
  <r>
    <x v="12"/>
    <s v="Las Bambas"/>
    <n v="28722.25"/>
    <n v="28722.25"/>
    <n v="181"/>
    <n v="181"/>
    <m/>
    <m/>
    <m/>
    <m/>
    <m/>
    <m/>
    <m/>
    <m/>
    <m/>
  </r>
  <r>
    <x v="12"/>
    <s v="SSEE"/>
    <n v="74041"/>
    <n v="74041"/>
    <n v="1072"/>
    <n v="1072"/>
    <m/>
    <m/>
    <m/>
    <m/>
    <m/>
    <n v="1"/>
    <m/>
    <m/>
    <m/>
  </r>
  <r>
    <x v="12"/>
    <s v="Las Bambas"/>
    <n v="2667"/>
    <n v="2667"/>
    <n v="14"/>
    <n v="14"/>
    <m/>
    <m/>
    <m/>
    <m/>
    <m/>
    <m/>
    <m/>
    <m/>
    <m/>
  </r>
  <r>
    <x v="12"/>
    <s v="SSEE"/>
    <n v="2068"/>
    <n v="2068"/>
    <n v="19"/>
    <n v="19"/>
    <m/>
    <m/>
    <m/>
    <m/>
    <m/>
    <m/>
    <m/>
    <m/>
    <m/>
  </r>
  <r>
    <x v="12"/>
    <s v="Las Bambas"/>
    <n v="121690.75"/>
    <n v="121690.75"/>
    <n v="736"/>
    <n v="736"/>
    <m/>
    <m/>
    <m/>
    <m/>
    <m/>
    <n v="2"/>
    <m/>
    <m/>
    <m/>
  </r>
  <r>
    <x v="12"/>
    <s v="SSEE"/>
    <n v="70625"/>
    <n v="70625"/>
    <n v="367"/>
    <n v="367"/>
    <m/>
    <m/>
    <m/>
    <m/>
    <m/>
    <n v="1"/>
    <m/>
    <m/>
    <m/>
  </r>
  <r>
    <x v="12"/>
    <s v="Las Bambas"/>
    <n v="1249.5"/>
    <n v="1249.5"/>
    <n v="6"/>
    <n v="6"/>
    <m/>
    <m/>
    <m/>
    <m/>
    <m/>
    <m/>
    <m/>
    <m/>
    <m/>
  </r>
  <r>
    <x v="12"/>
    <s v="SSEE"/>
    <n v="1148"/>
    <n v="1148"/>
    <n v="12"/>
    <n v="12"/>
    <m/>
    <m/>
    <m/>
    <m/>
    <m/>
    <m/>
    <m/>
    <m/>
    <m/>
  </r>
  <r>
    <x v="12"/>
    <s v="Las Bambas"/>
    <n v="3618"/>
    <n v="3618"/>
    <n v="21"/>
    <n v="21"/>
    <m/>
    <m/>
    <m/>
    <m/>
    <m/>
    <m/>
    <m/>
    <m/>
    <m/>
  </r>
  <r>
    <x v="12"/>
    <s v="SSEE"/>
    <n v="129666"/>
    <n v="129666"/>
    <n v="598"/>
    <n v="598"/>
    <m/>
    <m/>
    <m/>
    <m/>
    <m/>
    <m/>
    <m/>
    <m/>
    <m/>
  </r>
  <r>
    <x v="12"/>
    <s v="Las Bambas"/>
    <n v="37138.25"/>
    <n v="37138.25"/>
    <n v="228"/>
    <n v="228"/>
    <m/>
    <m/>
    <n v="1"/>
    <m/>
    <m/>
    <m/>
    <m/>
    <m/>
    <m/>
  </r>
  <r>
    <x v="12"/>
    <s v="SSEE"/>
    <n v="14416"/>
    <n v="14416"/>
    <n v="104"/>
    <n v="104"/>
    <m/>
    <m/>
    <m/>
    <m/>
    <m/>
    <n v="1"/>
    <m/>
    <m/>
    <m/>
  </r>
  <r>
    <x v="12"/>
    <s v="Las Bambas"/>
    <n v="414"/>
    <n v="414"/>
    <n v="2"/>
    <n v="2"/>
    <m/>
    <m/>
    <m/>
    <m/>
    <m/>
    <m/>
    <m/>
    <m/>
    <m/>
  </r>
  <r>
    <x v="12"/>
    <s v="SSEE"/>
    <n v="0"/>
    <n v="0"/>
    <n v="0"/>
    <n v="0"/>
    <m/>
    <m/>
    <m/>
    <m/>
    <m/>
    <m/>
    <m/>
    <m/>
    <m/>
  </r>
  <r>
    <x v="12"/>
    <s v="Las Bambas"/>
    <n v="1386"/>
    <n v="1386"/>
    <n v="7"/>
    <n v="7"/>
    <m/>
    <m/>
    <m/>
    <m/>
    <m/>
    <m/>
    <m/>
    <m/>
    <m/>
  </r>
  <r>
    <x v="12"/>
    <s v="SSEE"/>
    <n v="28868"/>
    <n v="28868"/>
    <n v="138"/>
    <n v="138"/>
    <m/>
    <m/>
    <m/>
    <m/>
    <n v="1"/>
    <m/>
    <m/>
    <m/>
    <m/>
  </r>
  <r>
    <x v="12"/>
    <s v="Las Bambas"/>
    <n v="2730"/>
    <n v="2730"/>
    <n v="15"/>
    <n v="15"/>
    <m/>
    <m/>
    <m/>
    <m/>
    <m/>
    <m/>
    <m/>
    <m/>
    <m/>
  </r>
  <r>
    <x v="12"/>
    <s v="SSEE"/>
    <n v="2278"/>
    <n v="2278"/>
    <n v="13"/>
    <n v="13"/>
    <m/>
    <m/>
    <m/>
    <m/>
    <m/>
    <m/>
    <m/>
    <m/>
    <m/>
  </r>
  <r>
    <x v="12"/>
    <s v="Las Bambas"/>
    <n v="16727.75"/>
    <n v="16727.75"/>
    <n v="102"/>
    <n v="102"/>
    <m/>
    <m/>
    <m/>
    <m/>
    <m/>
    <m/>
    <m/>
    <m/>
    <m/>
  </r>
  <r>
    <x v="12"/>
    <s v="SSEE"/>
    <n v="0"/>
    <n v="0"/>
    <n v="0"/>
    <n v="0"/>
    <m/>
    <m/>
    <m/>
    <m/>
    <m/>
    <m/>
    <m/>
    <m/>
    <m/>
  </r>
  <r>
    <x v="12"/>
    <s v="Las Bambas"/>
    <n v="5932.5"/>
    <n v="5932.5"/>
    <n v="31"/>
    <n v="31"/>
    <m/>
    <m/>
    <m/>
    <m/>
    <m/>
    <n v="1"/>
    <m/>
    <m/>
    <m/>
  </r>
  <r>
    <x v="12"/>
    <s v="SSEE"/>
    <n v="9960"/>
    <n v="9960"/>
    <n v="57"/>
    <n v="57"/>
    <m/>
    <m/>
    <m/>
    <m/>
    <m/>
    <m/>
    <m/>
    <m/>
    <m/>
  </r>
  <r>
    <x v="12"/>
    <s v="Las Bambas"/>
    <n v="5425.5"/>
    <n v="5425.5"/>
    <n v="27"/>
    <n v="27"/>
    <m/>
    <m/>
    <m/>
    <m/>
    <m/>
    <m/>
    <m/>
    <m/>
    <m/>
  </r>
  <r>
    <x v="12"/>
    <s v="SSEE"/>
    <n v="0"/>
    <n v="0"/>
    <n v="0"/>
    <n v="0"/>
    <m/>
    <m/>
    <m/>
    <m/>
    <m/>
    <m/>
    <m/>
    <m/>
    <m/>
  </r>
  <r>
    <x v="12"/>
    <s v="Las Bambas"/>
    <n v="14895.5"/>
    <n v="14895.5"/>
    <n v="85"/>
    <n v="85"/>
    <m/>
    <m/>
    <m/>
    <m/>
    <m/>
    <m/>
    <m/>
    <m/>
    <m/>
  </r>
  <r>
    <x v="12"/>
    <s v="SSEE"/>
    <n v="45568"/>
    <n v="45568"/>
    <n v="266"/>
    <n v="266"/>
    <m/>
    <m/>
    <m/>
    <m/>
    <m/>
    <m/>
    <m/>
    <m/>
    <m/>
  </r>
  <r>
    <x v="12"/>
    <s v="Las Bambas"/>
    <n v="1350"/>
    <n v="1350"/>
    <n v="7"/>
    <n v="7"/>
    <m/>
    <m/>
    <m/>
    <m/>
    <m/>
    <m/>
    <m/>
    <m/>
    <m/>
  </r>
  <r>
    <x v="12"/>
    <s v="SSEE"/>
    <n v="0"/>
    <n v="0"/>
    <n v="0"/>
    <n v="0"/>
    <m/>
    <m/>
    <m/>
    <m/>
    <m/>
    <m/>
    <m/>
    <m/>
    <m/>
  </r>
  <r>
    <x v="12"/>
    <s v="Las Bambas"/>
    <n v="3555"/>
    <n v="3555"/>
    <n v="20"/>
    <n v="20"/>
    <m/>
    <m/>
    <m/>
    <m/>
    <m/>
    <m/>
    <m/>
    <m/>
    <m/>
  </r>
  <r>
    <x v="12"/>
    <s v="SSEE"/>
    <n v="0"/>
    <n v="0"/>
    <n v="0"/>
    <n v="0"/>
    <m/>
    <m/>
    <m/>
    <m/>
    <m/>
    <m/>
    <m/>
    <m/>
    <m/>
  </r>
  <r>
    <x v="12"/>
    <s v="Las Bambas"/>
    <n v="438"/>
    <n v="438"/>
    <n v="2"/>
    <n v="2"/>
    <m/>
    <m/>
    <m/>
    <m/>
    <m/>
    <m/>
    <m/>
    <m/>
    <m/>
  </r>
  <r>
    <x v="12"/>
    <s v="SSEE"/>
    <n v="0"/>
    <n v="0"/>
    <n v="0"/>
    <n v="0"/>
    <m/>
    <m/>
    <m/>
    <m/>
    <m/>
    <m/>
    <m/>
    <m/>
    <m/>
  </r>
  <r>
    <x v="12"/>
    <s v="Las Bambas"/>
    <n v="951.6521739130435"/>
    <n v="951.6521739130435"/>
    <n v="5"/>
    <n v="5"/>
    <m/>
    <m/>
    <m/>
    <m/>
    <m/>
    <m/>
    <m/>
    <m/>
    <m/>
  </r>
  <r>
    <x v="12"/>
    <s v="SSEE"/>
    <n v="0"/>
    <n v="0"/>
    <n v="0"/>
    <n v="0"/>
    <m/>
    <m/>
    <m/>
    <m/>
    <m/>
    <m/>
    <m/>
    <m/>
    <m/>
  </r>
  <r>
    <x v="12"/>
    <s v="Las Bambas"/>
    <n v="3875.75"/>
    <n v="3875.75"/>
    <n v="22"/>
    <n v="22"/>
    <m/>
    <m/>
    <m/>
    <m/>
    <m/>
    <m/>
    <m/>
    <m/>
    <m/>
  </r>
  <r>
    <x v="12"/>
    <s v="SSEE"/>
    <n v="8760"/>
    <n v="8760"/>
    <n v="53"/>
    <n v="53"/>
    <m/>
    <m/>
    <m/>
    <m/>
    <m/>
    <m/>
    <m/>
    <m/>
    <m/>
  </r>
  <r>
    <x v="12"/>
    <s v="Las Bambas"/>
    <n v="1369.5"/>
    <n v="1369.5"/>
    <n v="8"/>
    <n v="8"/>
    <m/>
    <m/>
    <m/>
    <m/>
    <m/>
    <m/>
    <m/>
    <m/>
    <m/>
  </r>
  <r>
    <x v="12"/>
    <s v="SSEE"/>
    <n v="0"/>
    <n v="0"/>
    <n v="0"/>
    <n v="0"/>
    <m/>
    <m/>
    <m/>
    <m/>
    <m/>
    <m/>
    <m/>
    <m/>
    <m/>
  </r>
  <r>
    <x v="12"/>
    <s v="Las Bambas"/>
    <n v="459"/>
    <n v="459"/>
    <n v="3"/>
    <n v="3"/>
    <m/>
    <m/>
    <m/>
    <m/>
    <m/>
    <m/>
    <m/>
    <m/>
    <m/>
  </r>
  <r>
    <x v="12"/>
    <s v="SSEE"/>
    <n v="0"/>
    <n v="0"/>
    <n v="0"/>
    <n v="0"/>
    <m/>
    <m/>
    <m/>
    <m/>
    <m/>
    <m/>
    <m/>
    <m/>
    <m/>
  </r>
  <r>
    <x v="12"/>
    <s v="Las Bambas"/>
    <n v="603"/>
    <n v="603"/>
    <n v="3"/>
    <n v="3"/>
    <m/>
    <m/>
    <m/>
    <m/>
    <m/>
    <m/>
    <m/>
    <m/>
    <m/>
  </r>
  <r>
    <x v="12"/>
    <s v="SSEE"/>
    <n v="0"/>
    <n v="0"/>
    <n v="0"/>
    <n v="0"/>
    <m/>
    <m/>
    <m/>
    <m/>
    <m/>
    <m/>
    <m/>
    <m/>
    <m/>
  </r>
  <r>
    <x v="12"/>
    <s v="Las Bambas"/>
    <n v="738"/>
    <n v="738"/>
    <n v="4"/>
    <n v="4"/>
    <m/>
    <m/>
    <m/>
    <m/>
    <m/>
    <m/>
    <m/>
    <m/>
    <m/>
  </r>
  <r>
    <x v="12"/>
    <s v="SSEE"/>
    <n v="0"/>
    <n v="0"/>
    <n v="0"/>
    <n v="0"/>
    <m/>
    <m/>
    <m/>
    <m/>
    <m/>
    <m/>
    <m/>
    <m/>
    <m/>
  </r>
  <r>
    <x v="12"/>
    <s v="Las Bambas"/>
    <n v="324"/>
    <n v="324"/>
    <n v="2"/>
    <n v="2"/>
    <m/>
    <m/>
    <m/>
    <m/>
    <m/>
    <m/>
    <m/>
    <m/>
    <m/>
  </r>
  <r>
    <x v="12"/>
    <s v="SSEE"/>
    <n v="0"/>
    <n v="0"/>
    <n v="0"/>
    <n v="0"/>
    <m/>
    <m/>
    <m/>
    <m/>
    <m/>
    <m/>
    <m/>
    <m/>
    <m/>
  </r>
  <r>
    <x v="12"/>
    <s v="Las Bambas"/>
    <n v="3483.5"/>
    <n v="3483.5"/>
    <n v="18"/>
    <n v="18"/>
    <m/>
    <m/>
    <m/>
    <m/>
    <m/>
    <m/>
    <m/>
    <m/>
    <m/>
  </r>
  <r>
    <x v="12"/>
    <s v="SSEE"/>
    <n v="0"/>
    <n v="0"/>
    <n v="0"/>
    <n v="0"/>
    <m/>
    <m/>
    <m/>
    <m/>
    <m/>
    <m/>
    <m/>
    <m/>
    <m/>
  </r>
  <r>
    <x v="12"/>
    <s v="Las Bambas"/>
    <n v="462"/>
    <n v="462"/>
    <n v="2"/>
    <n v="2"/>
    <m/>
    <m/>
    <m/>
    <m/>
    <m/>
    <m/>
    <m/>
    <m/>
    <m/>
  </r>
  <r>
    <x v="12"/>
    <s v="SSEE"/>
    <n v="0"/>
    <n v="0"/>
    <n v="0"/>
    <n v="0"/>
    <m/>
    <m/>
    <m/>
    <m/>
    <m/>
    <m/>
    <m/>
    <m/>
    <m/>
  </r>
  <r>
    <x v="12"/>
    <s v="Las Bambas"/>
    <n v="7324.5"/>
    <n v="7324.5"/>
    <n v="37"/>
    <n v="37"/>
    <m/>
    <m/>
    <m/>
    <m/>
    <m/>
    <m/>
    <m/>
    <m/>
    <m/>
  </r>
  <r>
    <x v="12"/>
    <s v="SSEE"/>
    <n v="152391.20000000001"/>
    <n v="152391.20000000001"/>
    <n v="1021"/>
    <n v="1021"/>
    <m/>
    <m/>
    <m/>
    <m/>
    <m/>
    <n v="4"/>
    <m/>
    <m/>
    <m/>
  </r>
  <r>
    <x v="12"/>
    <s v="Las Bambas"/>
    <n v="603"/>
    <n v="603"/>
    <n v="3"/>
    <n v="3"/>
    <m/>
    <m/>
    <m/>
    <m/>
    <m/>
    <m/>
    <m/>
    <m/>
    <m/>
  </r>
  <r>
    <x v="12"/>
    <s v="SSEE"/>
    <n v="0"/>
    <n v="0"/>
    <n v="0"/>
    <n v="0"/>
    <m/>
    <m/>
    <m/>
    <m/>
    <m/>
    <m/>
    <m/>
    <m/>
    <m/>
  </r>
  <r>
    <x v="12"/>
    <s v="Las Bambas"/>
    <n v="207"/>
    <n v="207"/>
    <n v="1"/>
    <n v="1"/>
    <m/>
    <m/>
    <m/>
    <m/>
    <m/>
    <m/>
    <m/>
    <m/>
    <m/>
  </r>
  <r>
    <x v="12"/>
    <s v="SSEE"/>
    <n v="0"/>
    <n v="0"/>
    <n v="0"/>
    <n v="0"/>
    <m/>
    <m/>
    <m/>
    <m/>
    <m/>
    <m/>
    <m/>
    <m/>
    <m/>
  </r>
  <r>
    <x v="12"/>
    <s v="Las Bambas"/>
    <n v="364.5"/>
    <n v="364.5"/>
    <n v="2"/>
    <n v="2"/>
    <m/>
    <m/>
    <m/>
    <m/>
    <m/>
    <m/>
    <m/>
    <m/>
    <m/>
  </r>
  <r>
    <x v="12"/>
    <s v="SSEE"/>
    <n v="0"/>
    <n v="0"/>
    <n v="0"/>
    <n v="0"/>
    <m/>
    <m/>
    <m/>
    <m/>
    <m/>
    <m/>
    <m/>
    <m/>
    <m/>
  </r>
  <r>
    <x v="13"/>
    <s v="Las Bambas"/>
    <n v="1680"/>
    <n v="1680"/>
    <n v="9"/>
    <n v="9"/>
    <m/>
    <m/>
    <m/>
    <m/>
    <m/>
    <m/>
    <m/>
    <m/>
    <m/>
  </r>
  <r>
    <x v="13"/>
    <s v="SSEE"/>
    <n v="0"/>
    <n v="0"/>
    <n v="0"/>
    <n v="0"/>
    <m/>
    <m/>
    <m/>
    <m/>
    <m/>
    <m/>
    <m/>
    <m/>
    <m/>
  </r>
  <r>
    <x v="13"/>
    <s v="Las Bambas"/>
    <n v="711"/>
    <n v="711"/>
    <n v="4"/>
    <n v="4"/>
    <m/>
    <m/>
    <m/>
    <m/>
    <m/>
    <m/>
    <m/>
    <m/>
    <m/>
  </r>
  <r>
    <x v="13"/>
    <s v="SSEE"/>
    <n v="0"/>
    <n v="0"/>
    <n v="0"/>
    <n v="0"/>
    <m/>
    <m/>
    <m/>
    <m/>
    <m/>
    <m/>
    <m/>
    <m/>
    <m/>
  </r>
  <r>
    <x v="13"/>
    <s v="Las Bambas"/>
    <n v="360"/>
    <n v="360"/>
    <n v="2"/>
    <n v="2"/>
    <m/>
    <m/>
    <m/>
    <m/>
    <m/>
    <m/>
    <m/>
    <m/>
    <m/>
  </r>
  <r>
    <x v="13"/>
    <s v="SSEE"/>
    <n v="380"/>
    <n v="380"/>
    <n v="2"/>
    <n v="2"/>
    <m/>
    <m/>
    <m/>
    <m/>
    <m/>
    <m/>
    <m/>
    <m/>
    <m/>
  </r>
  <r>
    <x v="13"/>
    <s v="Las Bambas"/>
    <n v="964.5"/>
    <n v="964.5"/>
    <n v="6"/>
    <n v="6"/>
    <m/>
    <m/>
    <m/>
    <m/>
    <m/>
    <m/>
    <m/>
    <m/>
    <m/>
  </r>
  <r>
    <x v="13"/>
    <s v="SSEE"/>
    <n v="0"/>
    <n v="0"/>
    <n v="0"/>
    <n v="0"/>
    <m/>
    <m/>
    <m/>
    <m/>
    <m/>
    <m/>
    <m/>
    <m/>
    <m/>
  </r>
  <r>
    <x v="13"/>
    <s v="Las Bambas"/>
    <n v="1846.5"/>
    <n v="1846.5"/>
    <n v="10"/>
    <n v="10"/>
    <m/>
    <m/>
    <m/>
    <m/>
    <m/>
    <m/>
    <m/>
    <m/>
    <m/>
  </r>
  <r>
    <x v="13"/>
    <s v="SSEE"/>
    <n v="0"/>
    <n v="0"/>
    <n v="0"/>
    <n v="0"/>
    <m/>
    <m/>
    <m/>
    <m/>
    <m/>
    <m/>
    <m/>
    <m/>
    <m/>
  </r>
  <r>
    <x v="13"/>
    <s v="Las Bambas"/>
    <n v="2535"/>
    <n v="2535"/>
    <n v="14"/>
    <n v="14"/>
    <m/>
    <m/>
    <m/>
    <m/>
    <m/>
    <m/>
    <m/>
    <m/>
    <m/>
  </r>
  <r>
    <x v="13"/>
    <s v="SSEE"/>
    <n v="0"/>
    <n v="0"/>
    <n v="0"/>
    <n v="0"/>
    <m/>
    <m/>
    <m/>
    <m/>
    <m/>
    <m/>
    <m/>
    <m/>
    <m/>
  </r>
  <r>
    <x v="13"/>
    <s v="Las Bambas"/>
    <n v="2331"/>
    <n v="2331"/>
    <n v="14"/>
    <n v="14"/>
    <m/>
    <m/>
    <m/>
    <m/>
    <m/>
    <m/>
    <m/>
    <m/>
    <m/>
  </r>
  <r>
    <x v="13"/>
    <s v="SSEE"/>
    <n v="672"/>
    <n v="672"/>
    <n v="4"/>
    <n v="4"/>
    <m/>
    <m/>
    <m/>
    <m/>
    <m/>
    <m/>
    <m/>
    <m/>
    <m/>
  </r>
  <r>
    <x v="13"/>
    <s v="Las Bambas"/>
    <n v="5803.75"/>
    <n v="5803.75"/>
    <n v="36"/>
    <n v="36"/>
    <m/>
    <m/>
    <m/>
    <m/>
    <m/>
    <m/>
    <m/>
    <m/>
    <m/>
  </r>
  <r>
    <x v="13"/>
    <s v="SSEE"/>
    <n v="48364"/>
    <n v="48364"/>
    <n v="273"/>
    <n v="273"/>
    <m/>
    <m/>
    <m/>
    <m/>
    <m/>
    <m/>
    <m/>
    <m/>
    <m/>
  </r>
  <r>
    <x v="13"/>
    <s v="Las Bambas"/>
    <n v="2259"/>
    <n v="2259"/>
    <n v="13"/>
    <n v="13"/>
    <m/>
    <m/>
    <m/>
    <m/>
    <m/>
    <m/>
    <m/>
    <m/>
    <m/>
  </r>
  <r>
    <x v="13"/>
    <s v="SSEE"/>
    <n v="0"/>
    <n v="0"/>
    <n v="0"/>
    <n v="0"/>
    <m/>
    <m/>
    <m/>
    <m/>
    <m/>
    <m/>
    <m/>
    <m/>
    <m/>
  </r>
  <r>
    <x v="13"/>
    <s v="Las Bambas"/>
    <n v="1933.5"/>
    <n v="1933.5"/>
    <n v="13"/>
    <n v="13"/>
    <m/>
    <m/>
    <m/>
    <m/>
    <m/>
    <m/>
    <m/>
    <m/>
    <m/>
  </r>
  <r>
    <x v="13"/>
    <s v="SSEE"/>
    <n v="0"/>
    <n v="0"/>
    <n v="0"/>
    <n v="0"/>
    <m/>
    <m/>
    <m/>
    <m/>
    <m/>
    <m/>
    <m/>
    <m/>
    <m/>
  </r>
  <r>
    <x v="13"/>
    <s v="Las Bambas"/>
    <n v="1545"/>
    <n v="1545"/>
    <n v="9"/>
    <n v="9"/>
    <m/>
    <m/>
    <m/>
    <m/>
    <m/>
    <m/>
    <m/>
    <m/>
    <m/>
  </r>
  <r>
    <x v="13"/>
    <s v="SSEE"/>
    <n v="0"/>
    <n v="0"/>
    <n v="0"/>
    <n v="0"/>
    <m/>
    <m/>
    <m/>
    <m/>
    <m/>
    <m/>
    <m/>
    <m/>
    <m/>
  </r>
  <r>
    <x v="13"/>
    <s v="Las Bambas"/>
    <n v="1198.5"/>
    <n v="1198.5"/>
    <n v="8"/>
    <n v="8"/>
    <m/>
    <m/>
    <m/>
    <m/>
    <m/>
    <m/>
    <m/>
    <m/>
    <m/>
  </r>
  <r>
    <x v="13"/>
    <s v="SSEE"/>
    <n v="0"/>
    <n v="0"/>
    <n v="0"/>
    <n v="0"/>
    <m/>
    <m/>
    <m/>
    <m/>
    <m/>
    <m/>
    <m/>
    <m/>
    <m/>
  </r>
  <r>
    <x v="13"/>
    <s v="Las Bambas"/>
    <n v="747"/>
    <n v="747"/>
    <n v="5"/>
    <n v="5"/>
    <m/>
    <m/>
    <m/>
    <m/>
    <m/>
    <m/>
    <m/>
    <m/>
    <m/>
  </r>
  <r>
    <x v="13"/>
    <s v="SSEE"/>
    <n v="0"/>
    <n v="0"/>
    <n v="0"/>
    <n v="0"/>
    <m/>
    <m/>
    <m/>
    <m/>
    <m/>
    <m/>
    <m/>
    <m/>
    <m/>
  </r>
  <r>
    <x v="13"/>
    <s v="Las Bambas"/>
    <n v="199.5"/>
    <n v="199.5"/>
    <n v="1"/>
    <n v="1"/>
    <m/>
    <m/>
    <m/>
    <m/>
    <m/>
    <m/>
    <m/>
    <m/>
    <m/>
  </r>
  <r>
    <x v="13"/>
    <s v="SSEE"/>
    <n v="83946"/>
    <n v="24934.6"/>
    <n v="421"/>
    <n v="133"/>
    <m/>
    <m/>
    <m/>
    <m/>
    <m/>
    <m/>
    <m/>
    <m/>
    <m/>
  </r>
  <r>
    <x v="13"/>
    <s v="Las Bambas"/>
    <n v="12400.75"/>
    <n v="12400.75"/>
    <n v="74"/>
    <n v="74"/>
    <m/>
    <m/>
    <m/>
    <m/>
    <m/>
    <m/>
    <m/>
    <m/>
    <m/>
  </r>
  <r>
    <x v="13"/>
    <s v="SSEE"/>
    <n v="433531.5"/>
    <n v="124456.35"/>
    <n v="2371"/>
    <n v="2332"/>
    <m/>
    <m/>
    <m/>
    <m/>
    <m/>
    <m/>
    <m/>
    <m/>
    <m/>
  </r>
  <r>
    <x v="13"/>
    <s v="Las Bambas"/>
    <n v="18913.75"/>
    <n v="18913.75"/>
    <n v="127"/>
    <n v="127"/>
    <m/>
    <m/>
    <m/>
    <m/>
    <m/>
    <n v="1"/>
    <m/>
    <m/>
    <m/>
  </r>
  <r>
    <x v="13"/>
    <s v="SSEE"/>
    <n v="178905"/>
    <n v="178905"/>
    <n v="1008"/>
    <n v="1008"/>
    <m/>
    <m/>
    <m/>
    <m/>
    <m/>
    <m/>
    <m/>
    <m/>
    <m/>
  </r>
  <r>
    <x v="13"/>
    <s v="Las Bambas"/>
    <n v="27337"/>
    <n v="27337"/>
    <n v="185"/>
    <n v="185"/>
    <m/>
    <m/>
    <m/>
    <n v="1"/>
    <m/>
    <n v="0"/>
    <m/>
    <m/>
    <m/>
  </r>
  <r>
    <x v="13"/>
    <s v="SSEE"/>
    <n v="76316.5"/>
    <n v="76316.5"/>
    <n v="769"/>
    <n v="769"/>
    <m/>
    <m/>
    <m/>
    <m/>
    <n v="1"/>
    <n v="0"/>
    <m/>
    <m/>
    <m/>
  </r>
  <r>
    <x v="13"/>
    <s v="Las Bambas"/>
    <n v="2415"/>
    <n v="2415"/>
    <n v="15"/>
    <n v="15"/>
    <m/>
    <m/>
    <m/>
    <m/>
    <m/>
    <m/>
    <m/>
    <m/>
    <m/>
  </r>
  <r>
    <x v="13"/>
    <s v="SSEE"/>
    <n v="12128"/>
    <n v="12128"/>
    <n v="83"/>
    <n v="83"/>
    <m/>
    <m/>
    <m/>
    <m/>
    <m/>
    <m/>
    <m/>
    <m/>
    <m/>
  </r>
  <r>
    <x v="13"/>
    <s v="Las Bambas"/>
    <n v="114388"/>
    <n v="114388"/>
    <n v="745"/>
    <n v="745"/>
    <m/>
    <m/>
    <m/>
    <m/>
    <m/>
    <n v="4"/>
    <n v="1"/>
    <m/>
    <m/>
  </r>
  <r>
    <x v="13"/>
    <s v="SSEE"/>
    <n v="59905"/>
    <n v="59905"/>
    <n v="306"/>
    <n v="306"/>
    <m/>
    <m/>
    <m/>
    <m/>
    <m/>
    <n v="1"/>
    <m/>
    <m/>
    <m/>
  </r>
  <r>
    <x v="13"/>
    <s v="Las Bambas"/>
    <n v="1146"/>
    <n v="1146"/>
    <n v="7"/>
    <n v="7"/>
    <m/>
    <m/>
    <m/>
    <m/>
    <m/>
    <m/>
    <m/>
    <m/>
    <m/>
  </r>
  <r>
    <x v="13"/>
    <s v="SSEE"/>
    <n v="160"/>
    <n v="160"/>
    <n v="4"/>
    <n v="4"/>
    <m/>
    <m/>
    <m/>
    <m/>
    <m/>
    <m/>
    <m/>
    <m/>
    <m/>
  </r>
  <r>
    <x v="13"/>
    <s v="Las Bambas"/>
    <n v="3016.5"/>
    <n v="3016.5"/>
    <n v="21"/>
    <n v="21"/>
    <m/>
    <m/>
    <m/>
    <m/>
    <m/>
    <m/>
    <m/>
    <m/>
    <m/>
  </r>
  <r>
    <x v="13"/>
    <s v="SSEE"/>
    <n v="0"/>
    <n v="0"/>
    <n v="0"/>
    <n v="0"/>
    <m/>
    <m/>
    <m/>
    <m/>
    <m/>
    <m/>
    <m/>
    <m/>
    <m/>
  </r>
  <r>
    <x v="13"/>
    <s v="Las Bambas"/>
    <n v="34619.5"/>
    <n v="34619.5"/>
    <n v="235"/>
    <n v="235"/>
    <m/>
    <m/>
    <m/>
    <m/>
    <m/>
    <n v="1"/>
    <m/>
    <m/>
    <m/>
  </r>
  <r>
    <x v="13"/>
    <s v="SSEE"/>
    <n v="16457"/>
    <n v="16457"/>
    <n v="116"/>
    <n v="116"/>
    <m/>
    <m/>
    <m/>
    <m/>
    <m/>
    <m/>
    <m/>
    <m/>
    <m/>
  </r>
  <r>
    <x v="13"/>
    <s v="Las Bambas"/>
    <n v="360"/>
    <n v="360"/>
    <n v="2"/>
    <n v="2"/>
    <m/>
    <m/>
    <m/>
    <m/>
    <m/>
    <m/>
    <m/>
    <m/>
    <m/>
  </r>
  <r>
    <x v="13"/>
    <s v="SSEE"/>
    <n v="0"/>
    <n v="0"/>
    <n v="0"/>
    <n v="0"/>
    <m/>
    <m/>
    <m/>
    <m/>
    <m/>
    <m/>
    <m/>
    <m/>
    <m/>
  </r>
  <r>
    <x v="13"/>
    <s v="Las Bambas"/>
    <n v="1123.5"/>
    <n v="1123.5"/>
    <n v="6"/>
    <n v="6"/>
    <m/>
    <m/>
    <m/>
    <m/>
    <m/>
    <m/>
    <m/>
    <m/>
    <m/>
  </r>
  <r>
    <x v="13"/>
    <s v="SSEE"/>
    <n v="28868"/>
    <n v="28868"/>
    <n v="138"/>
    <n v="138"/>
    <m/>
    <m/>
    <m/>
    <m/>
    <m/>
    <m/>
    <m/>
    <m/>
    <m/>
  </r>
  <r>
    <x v="13"/>
    <s v="Las Bambas"/>
    <n v="2856"/>
    <n v="2856"/>
    <n v="15"/>
    <n v="15"/>
    <m/>
    <m/>
    <m/>
    <m/>
    <m/>
    <m/>
    <m/>
    <m/>
    <m/>
  </r>
  <r>
    <x v="13"/>
    <s v="SSEE"/>
    <n v="1596"/>
    <n v="1596"/>
    <n v="11"/>
    <n v="11"/>
    <m/>
    <m/>
    <m/>
    <m/>
    <m/>
    <m/>
    <m/>
    <m/>
    <m/>
  </r>
  <r>
    <x v="13"/>
    <s v="Las Bambas"/>
    <n v="13674"/>
    <n v="13674"/>
    <n v="102"/>
    <n v="102"/>
    <m/>
    <m/>
    <m/>
    <m/>
    <m/>
    <m/>
    <m/>
    <m/>
    <m/>
  </r>
  <r>
    <x v="13"/>
    <s v="SSEE"/>
    <n v="0"/>
    <n v="0"/>
    <n v="0"/>
    <n v="0"/>
    <m/>
    <m/>
    <m/>
    <m/>
    <m/>
    <m/>
    <m/>
    <m/>
    <m/>
  </r>
  <r>
    <x v="13"/>
    <s v="Las Bambas"/>
    <n v="5208"/>
    <n v="5208"/>
    <n v="32"/>
    <n v="32"/>
    <m/>
    <m/>
    <m/>
    <m/>
    <m/>
    <m/>
    <m/>
    <m/>
    <m/>
  </r>
  <r>
    <x v="13"/>
    <s v="SSEE"/>
    <n v="9672"/>
    <n v="9672"/>
    <n v="56"/>
    <n v="56"/>
    <m/>
    <m/>
    <m/>
    <m/>
    <m/>
    <m/>
    <m/>
    <m/>
    <m/>
  </r>
  <r>
    <x v="13"/>
    <s v="Las Bambas"/>
    <n v="4618.5"/>
    <n v="4618.5"/>
    <n v="27"/>
    <n v="27"/>
    <m/>
    <m/>
    <m/>
    <m/>
    <m/>
    <m/>
    <m/>
    <m/>
    <m/>
  </r>
  <r>
    <x v="13"/>
    <s v="SSEE"/>
    <n v="0"/>
    <n v="0"/>
    <n v="0"/>
    <n v="0"/>
    <m/>
    <m/>
    <m/>
    <m/>
    <m/>
    <m/>
    <m/>
    <m/>
    <m/>
  </r>
  <r>
    <x v="13"/>
    <s v="Las Bambas"/>
    <n v="14395.5"/>
    <n v="14395.5"/>
    <n v="88"/>
    <n v="88"/>
    <m/>
    <m/>
    <m/>
    <m/>
    <m/>
    <m/>
    <m/>
    <m/>
    <m/>
  </r>
  <r>
    <x v="13"/>
    <s v="SSEE"/>
    <n v="48798"/>
    <n v="48798"/>
    <n v="254"/>
    <n v="254"/>
    <m/>
    <m/>
    <m/>
    <m/>
    <m/>
    <m/>
    <m/>
    <m/>
    <m/>
  </r>
  <r>
    <x v="13"/>
    <s v="Las Bambas"/>
    <n v="1377"/>
    <n v="1377"/>
    <n v="9"/>
    <n v="9"/>
    <m/>
    <m/>
    <m/>
    <m/>
    <m/>
    <m/>
    <m/>
    <m/>
    <m/>
  </r>
  <r>
    <x v="13"/>
    <s v="SSEE"/>
    <n v="0"/>
    <n v="0"/>
    <n v="0"/>
    <n v="0"/>
    <m/>
    <m/>
    <m/>
    <m/>
    <m/>
    <m/>
    <m/>
    <m/>
    <m/>
  </r>
  <r>
    <x v="13"/>
    <s v="Las Bambas"/>
    <n v="3375"/>
    <n v="3375"/>
    <n v="21"/>
    <n v="21"/>
    <m/>
    <m/>
    <m/>
    <m/>
    <m/>
    <m/>
    <m/>
    <m/>
    <m/>
  </r>
  <r>
    <x v="13"/>
    <s v="SSEE"/>
    <n v="190"/>
    <n v="190"/>
    <n v="1"/>
    <n v="1"/>
    <m/>
    <m/>
    <m/>
    <m/>
    <m/>
    <m/>
    <m/>
    <m/>
    <m/>
  </r>
  <r>
    <x v="13"/>
    <s v="Las Bambas"/>
    <n v="726"/>
    <n v="726"/>
    <n v="4"/>
    <n v="4"/>
    <m/>
    <m/>
    <m/>
    <m/>
    <m/>
    <m/>
    <m/>
    <m/>
    <m/>
  </r>
  <r>
    <x v="13"/>
    <s v="SSEE"/>
    <n v="0"/>
    <n v="0"/>
    <n v="0"/>
    <n v="0"/>
    <m/>
    <m/>
    <m/>
    <m/>
    <m/>
    <m/>
    <m/>
    <m/>
    <m/>
  </r>
  <r>
    <x v="13"/>
    <s v="Las Bambas"/>
    <n v="915"/>
    <n v="915"/>
    <n v="6"/>
    <n v="6"/>
    <m/>
    <m/>
    <m/>
    <m/>
    <m/>
    <m/>
    <m/>
    <m/>
    <m/>
  </r>
  <r>
    <x v="13"/>
    <s v="SSEE"/>
    <n v="0"/>
    <n v="0"/>
    <n v="0"/>
    <n v="0"/>
    <m/>
    <m/>
    <m/>
    <m/>
    <m/>
    <m/>
    <m/>
    <m/>
    <m/>
  </r>
  <r>
    <x v="13"/>
    <s v="Las Bambas"/>
    <n v="3745.5"/>
    <n v="3745.5"/>
    <n v="22"/>
    <n v="22"/>
    <m/>
    <m/>
    <m/>
    <m/>
    <m/>
    <m/>
    <m/>
    <m/>
    <m/>
  </r>
  <r>
    <x v="13"/>
    <s v="SSEE"/>
    <n v="11022.5"/>
    <n v="11022.5"/>
    <n v="57"/>
    <n v="57"/>
    <m/>
    <m/>
    <m/>
    <m/>
    <m/>
    <m/>
    <m/>
    <m/>
    <m/>
  </r>
  <r>
    <x v="13"/>
    <s v="Las Bambas"/>
    <n v="1326"/>
    <n v="1326"/>
    <n v="9"/>
    <n v="9"/>
    <m/>
    <m/>
    <m/>
    <m/>
    <m/>
    <m/>
    <m/>
    <m/>
    <m/>
  </r>
  <r>
    <x v="13"/>
    <s v="SSEE"/>
    <n v="0"/>
    <n v="0"/>
    <n v="0"/>
    <n v="0"/>
    <m/>
    <m/>
    <m/>
    <m/>
    <m/>
    <m/>
    <m/>
    <m/>
    <m/>
  </r>
  <r>
    <x v="13"/>
    <s v="Las Bambas"/>
    <n v="450"/>
    <n v="450"/>
    <n v="3"/>
    <n v="3"/>
    <m/>
    <m/>
    <m/>
    <m/>
    <m/>
    <m/>
    <m/>
    <m/>
    <m/>
  </r>
  <r>
    <x v="13"/>
    <s v="SSEE"/>
    <n v="0"/>
    <n v="0"/>
    <n v="0"/>
    <n v="0"/>
    <m/>
    <m/>
    <m/>
    <m/>
    <m/>
    <m/>
    <m/>
    <m/>
    <m/>
  </r>
  <r>
    <x v="13"/>
    <s v="Las Bambas"/>
    <n v="540"/>
    <n v="540"/>
    <n v="3"/>
    <n v="3"/>
    <m/>
    <m/>
    <m/>
    <m/>
    <m/>
    <m/>
    <m/>
    <m/>
    <m/>
  </r>
  <r>
    <x v="13"/>
    <s v="SSEE"/>
    <n v="0"/>
    <n v="0"/>
    <n v="0"/>
    <n v="0"/>
    <m/>
    <m/>
    <m/>
    <m/>
    <m/>
    <m/>
    <m/>
    <m/>
    <m/>
  </r>
  <r>
    <x v="13"/>
    <s v="Las Bambas"/>
    <n v="720"/>
    <n v="720"/>
    <n v="4"/>
    <n v="4"/>
    <m/>
    <m/>
    <m/>
    <m/>
    <m/>
    <m/>
    <m/>
    <m/>
    <m/>
  </r>
  <r>
    <x v="13"/>
    <s v="SSEE"/>
    <n v="0"/>
    <n v="0"/>
    <n v="0"/>
    <n v="0"/>
    <m/>
    <m/>
    <m/>
    <m/>
    <m/>
    <m/>
    <m/>
    <m/>
    <m/>
  </r>
  <r>
    <x v="13"/>
    <s v="Las Bambas"/>
    <n v="540"/>
    <n v="540"/>
    <n v="3"/>
    <n v="3"/>
    <m/>
    <m/>
    <m/>
    <m/>
    <m/>
    <m/>
    <m/>
    <m/>
    <m/>
  </r>
  <r>
    <x v="13"/>
    <s v="SSEE"/>
    <n v="0"/>
    <n v="0"/>
    <n v="0"/>
    <n v="0"/>
    <m/>
    <m/>
    <m/>
    <m/>
    <m/>
    <m/>
    <m/>
    <m/>
    <m/>
  </r>
  <r>
    <x v="13"/>
    <s v="Las Bambas"/>
    <n v="3100"/>
    <n v="3100"/>
    <n v="19"/>
    <n v="19"/>
    <m/>
    <m/>
    <m/>
    <m/>
    <m/>
    <m/>
    <m/>
    <m/>
    <m/>
  </r>
  <r>
    <x v="13"/>
    <s v="SSEE"/>
    <n v="0"/>
    <n v="0"/>
    <n v="0"/>
    <n v="0"/>
    <m/>
    <m/>
    <m/>
    <m/>
    <m/>
    <m/>
    <m/>
    <m/>
    <m/>
  </r>
  <r>
    <x v="13"/>
    <s v="Las Bambas"/>
    <n v="399"/>
    <n v="399"/>
    <n v="2"/>
    <n v="2"/>
    <m/>
    <m/>
    <m/>
    <m/>
    <m/>
    <m/>
    <m/>
    <m/>
    <m/>
  </r>
  <r>
    <x v="13"/>
    <s v="SSEE"/>
    <n v="0"/>
    <n v="0"/>
    <n v="0"/>
    <n v="0"/>
    <m/>
    <m/>
    <m/>
    <m/>
    <m/>
    <m/>
    <m/>
    <m/>
    <m/>
  </r>
  <r>
    <x v="13"/>
    <s v="Las Bambas"/>
    <n v="6552"/>
    <n v="6552"/>
    <n v="37"/>
    <n v="37"/>
    <m/>
    <m/>
    <m/>
    <m/>
    <m/>
    <m/>
    <m/>
    <m/>
    <m/>
  </r>
  <r>
    <x v="13"/>
    <s v="SSEE"/>
    <n v="328877"/>
    <n v="328877"/>
    <n v="2007"/>
    <n v="2007"/>
    <m/>
    <m/>
    <m/>
    <m/>
    <n v="1"/>
    <n v="2"/>
    <m/>
    <m/>
    <m/>
  </r>
  <r>
    <x v="13"/>
    <s v="Las Bambas"/>
    <n v="495"/>
    <n v="495"/>
    <n v="3"/>
    <n v="3"/>
    <m/>
    <m/>
    <m/>
    <m/>
    <m/>
    <m/>
    <m/>
    <m/>
    <m/>
  </r>
  <r>
    <x v="13"/>
    <s v="SSEE"/>
    <n v="0"/>
    <n v="0"/>
    <n v="0"/>
    <n v="0"/>
    <m/>
    <m/>
    <m/>
    <m/>
    <m/>
    <m/>
    <m/>
    <m/>
    <m/>
  </r>
  <r>
    <x v="13"/>
    <s v="Las Bambas"/>
    <n v="180"/>
    <n v="180"/>
    <n v="1"/>
    <n v="1"/>
    <m/>
    <m/>
    <m/>
    <m/>
    <m/>
    <m/>
    <m/>
    <m/>
    <m/>
  </r>
  <r>
    <x v="13"/>
    <s v="SSEE"/>
    <n v="0"/>
    <n v="0"/>
    <n v="0"/>
    <n v="0"/>
    <m/>
    <m/>
    <m/>
    <m/>
    <m/>
    <m/>
    <m/>
    <m/>
    <m/>
  </r>
  <r>
    <x v="13"/>
    <s v="Las Bambas"/>
    <n v="379.5"/>
    <n v="379.5"/>
    <n v="2"/>
    <n v="2"/>
    <m/>
    <m/>
    <m/>
    <m/>
    <m/>
    <m/>
    <m/>
    <m/>
    <m/>
  </r>
  <r>
    <x v="13"/>
    <s v="SSEE"/>
    <n v="0"/>
    <n v="0"/>
    <n v="0"/>
    <n v="0"/>
    <m/>
    <m/>
    <m/>
    <m/>
    <m/>
    <m/>
    <m/>
    <m/>
    <m/>
  </r>
  <r>
    <x v="14"/>
    <s v="Las Bambas"/>
    <n v="1659"/>
    <n v="1659"/>
    <n v="9"/>
    <n v="9"/>
    <m/>
    <m/>
    <m/>
    <m/>
    <m/>
    <m/>
    <m/>
    <m/>
    <m/>
  </r>
  <r>
    <x v="14"/>
    <s v="SSEE"/>
    <n v="0"/>
    <n v="0"/>
    <n v="0"/>
    <n v="0"/>
    <m/>
    <m/>
    <m/>
    <m/>
    <m/>
    <m/>
    <m/>
    <m/>
    <m/>
  </r>
  <r>
    <x v="14"/>
    <s v="Las Bambas"/>
    <n v="810"/>
    <n v="810"/>
    <n v="4"/>
    <n v="4"/>
    <m/>
    <m/>
    <m/>
    <m/>
    <m/>
    <m/>
    <m/>
    <m/>
    <m/>
  </r>
  <r>
    <x v="14"/>
    <s v="SSEE"/>
    <n v="0"/>
    <n v="0"/>
    <n v="0"/>
    <n v="0"/>
    <m/>
    <m/>
    <m/>
    <m/>
    <m/>
    <m/>
    <m/>
    <m/>
    <m/>
  </r>
  <r>
    <x v="14"/>
    <s v="Las Bambas"/>
    <n v="378"/>
    <n v="378"/>
    <n v="2"/>
    <n v="2"/>
    <m/>
    <m/>
    <m/>
    <m/>
    <m/>
    <m/>
    <m/>
    <m/>
    <m/>
  </r>
  <r>
    <x v="14"/>
    <s v="SSEE"/>
    <n v="0"/>
    <n v="0"/>
    <n v="0"/>
    <n v="0"/>
    <m/>
    <m/>
    <m/>
    <m/>
    <m/>
    <m/>
    <m/>
    <m/>
    <m/>
  </r>
  <r>
    <x v="14"/>
    <s v="Las Bambas"/>
    <n v="1155"/>
    <n v="1155"/>
    <n v="6"/>
    <n v="6"/>
    <m/>
    <m/>
    <m/>
    <m/>
    <m/>
    <m/>
    <m/>
    <m/>
    <m/>
  </r>
  <r>
    <x v="14"/>
    <s v="SSEE"/>
    <n v="0"/>
    <n v="0"/>
    <n v="0"/>
    <n v="0"/>
    <m/>
    <m/>
    <m/>
    <m/>
    <m/>
    <m/>
    <m/>
    <m/>
    <m/>
  </r>
  <r>
    <x v="14"/>
    <s v="Las Bambas"/>
    <n v="1806"/>
    <n v="1806"/>
    <n v="10"/>
    <n v="10"/>
    <m/>
    <m/>
    <m/>
    <m/>
    <m/>
    <m/>
    <m/>
    <m/>
    <m/>
  </r>
  <r>
    <x v="14"/>
    <s v="SSEE"/>
    <n v="0"/>
    <n v="0"/>
    <n v="0"/>
    <n v="0"/>
    <m/>
    <m/>
    <m/>
    <m/>
    <m/>
    <m/>
    <m/>
    <m/>
    <m/>
  </r>
  <r>
    <x v="14"/>
    <s v="Las Bambas"/>
    <n v="2656.5"/>
    <n v="2656.5"/>
    <n v="14"/>
    <n v="14"/>
    <m/>
    <m/>
    <m/>
    <m/>
    <m/>
    <m/>
    <m/>
    <m/>
    <m/>
  </r>
  <r>
    <x v="14"/>
    <s v="SSEE"/>
    <n v="0"/>
    <n v="0"/>
    <n v="0"/>
    <n v="0"/>
    <m/>
    <m/>
    <m/>
    <m/>
    <m/>
    <m/>
    <m/>
    <m/>
    <m/>
  </r>
  <r>
    <x v="14"/>
    <s v="Las Bambas"/>
    <n v="2457"/>
    <n v="2457"/>
    <n v="14"/>
    <n v="14"/>
    <m/>
    <m/>
    <m/>
    <m/>
    <m/>
    <m/>
    <m/>
    <m/>
    <m/>
  </r>
  <r>
    <x v="14"/>
    <s v="SSEE"/>
    <n v="0"/>
    <n v="0"/>
    <n v="0"/>
    <n v="0"/>
    <m/>
    <m/>
    <m/>
    <m/>
    <m/>
    <m/>
    <m/>
    <m/>
    <m/>
  </r>
  <r>
    <x v="14"/>
    <s v="Las Bambas"/>
    <n v="5856.5"/>
    <n v="5856.5"/>
    <n v="32"/>
    <n v="32"/>
    <m/>
    <m/>
    <m/>
    <m/>
    <m/>
    <n v="1"/>
    <m/>
    <m/>
    <m/>
  </r>
  <r>
    <x v="14"/>
    <s v="SSEE"/>
    <n v="32988"/>
    <n v="32988"/>
    <n v="183"/>
    <n v="183"/>
    <m/>
    <m/>
    <m/>
    <m/>
    <m/>
    <m/>
    <m/>
    <m/>
    <m/>
  </r>
  <r>
    <x v="14"/>
    <s v="Las Bambas"/>
    <n v="0"/>
    <n v="0"/>
    <n v="0"/>
    <n v="0"/>
    <m/>
    <m/>
    <m/>
    <m/>
    <m/>
    <m/>
    <m/>
    <m/>
    <m/>
  </r>
  <r>
    <x v="14"/>
    <s v="SSEE"/>
    <n v="0"/>
    <n v="0"/>
    <n v="0"/>
    <n v="0"/>
    <m/>
    <m/>
    <m/>
    <m/>
    <m/>
    <m/>
    <m/>
    <m/>
    <m/>
  </r>
  <r>
    <x v="14"/>
    <s v="Las Bambas"/>
    <n v="2514.681818181818"/>
    <n v="2514.681818181818"/>
    <n v="14"/>
    <n v="14"/>
    <m/>
    <m/>
    <m/>
    <m/>
    <m/>
    <m/>
    <m/>
    <m/>
    <m/>
  </r>
  <r>
    <x v="14"/>
    <s v="SSEE"/>
    <n v="0"/>
    <n v="0"/>
    <n v="0"/>
    <n v="0"/>
    <m/>
    <m/>
    <m/>
    <m/>
    <m/>
    <m/>
    <m/>
    <m/>
    <m/>
  </r>
  <r>
    <x v="14"/>
    <s v="Las Bambas"/>
    <n v="1953"/>
    <n v="1953"/>
    <n v="10"/>
    <n v="10"/>
    <m/>
    <m/>
    <m/>
    <m/>
    <m/>
    <m/>
    <m/>
    <m/>
    <m/>
  </r>
  <r>
    <x v="14"/>
    <s v="SSEE"/>
    <n v="0"/>
    <n v="0"/>
    <n v="0"/>
    <n v="0"/>
    <m/>
    <m/>
    <m/>
    <m/>
    <m/>
    <m/>
    <m/>
    <m/>
    <m/>
  </r>
  <r>
    <x v="14"/>
    <s v="Las Bambas"/>
    <n v="1458"/>
    <n v="1458"/>
    <n v="8"/>
    <n v="8"/>
    <m/>
    <m/>
    <m/>
    <m/>
    <m/>
    <m/>
    <m/>
    <m/>
    <m/>
  </r>
  <r>
    <x v="14"/>
    <s v="SSEE"/>
    <n v="0"/>
    <n v="0"/>
    <n v="0"/>
    <n v="0"/>
    <m/>
    <m/>
    <m/>
    <m/>
    <m/>
    <m/>
    <m/>
    <m/>
    <m/>
  </r>
  <r>
    <x v="14"/>
    <s v="Las Bambas"/>
    <n v="756"/>
    <n v="756"/>
    <n v="5"/>
    <n v="5"/>
    <m/>
    <m/>
    <m/>
    <m/>
    <m/>
    <m/>
    <m/>
    <m/>
    <m/>
  </r>
  <r>
    <x v="14"/>
    <s v="SSEE"/>
    <n v="0"/>
    <n v="0"/>
    <n v="0"/>
    <n v="0"/>
    <m/>
    <m/>
    <m/>
    <m/>
    <m/>
    <m/>
    <m/>
    <m/>
    <m/>
  </r>
  <r>
    <x v="14"/>
    <s v="Las Bambas"/>
    <n v="210"/>
    <n v="210"/>
    <n v="1"/>
    <n v="1"/>
    <m/>
    <m/>
    <m/>
    <m/>
    <m/>
    <m/>
    <m/>
    <m/>
    <m/>
  </r>
  <r>
    <x v="14"/>
    <s v="SSEE"/>
    <n v="84245"/>
    <n v="20225"/>
    <n v="384"/>
    <n v="96"/>
    <m/>
    <m/>
    <m/>
    <m/>
    <m/>
    <m/>
    <m/>
    <m/>
    <m/>
  </r>
  <r>
    <x v="14"/>
    <s v="Las Bambas"/>
    <n v="12397"/>
    <n v="12397"/>
    <n v="70"/>
    <n v="70"/>
    <m/>
    <m/>
    <m/>
    <m/>
    <m/>
    <n v="1"/>
    <m/>
    <m/>
    <m/>
  </r>
  <r>
    <x v="14"/>
    <s v="SSEE"/>
    <n v="412706.48330000002"/>
    <n v="182795"/>
    <n v="2489"/>
    <n v="2311"/>
    <m/>
    <m/>
    <m/>
    <m/>
    <m/>
    <n v="2"/>
    <m/>
    <m/>
    <m/>
  </r>
  <r>
    <x v="14"/>
    <s v="Las Bambas"/>
    <n v="21071.75"/>
    <n v="21071.75"/>
    <n v="127"/>
    <n v="127"/>
    <m/>
    <m/>
    <m/>
    <m/>
    <m/>
    <m/>
    <m/>
    <m/>
    <m/>
  </r>
  <r>
    <x v="14"/>
    <s v="SSEE"/>
    <n v="180893"/>
    <n v="180893"/>
    <n v="1039"/>
    <n v="1039"/>
    <m/>
    <m/>
    <m/>
    <m/>
    <m/>
    <n v="1"/>
    <m/>
    <m/>
    <m/>
  </r>
  <r>
    <x v="14"/>
    <s v="Las Bambas"/>
    <n v="30641.5"/>
    <n v="30641.5"/>
    <n v="184"/>
    <n v="184"/>
    <m/>
    <m/>
    <m/>
    <m/>
    <m/>
    <m/>
    <m/>
    <m/>
    <m/>
  </r>
  <r>
    <x v="14"/>
    <s v="SSEE"/>
    <n v="52176"/>
    <n v="52176"/>
    <n v="315"/>
    <n v="315"/>
    <m/>
    <m/>
    <m/>
    <m/>
    <m/>
    <n v="1"/>
    <m/>
    <m/>
    <m/>
  </r>
  <r>
    <x v="14"/>
    <s v="Las Bambas"/>
    <n v="2835"/>
    <n v="2835"/>
    <n v="15"/>
    <n v="15"/>
    <m/>
    <m/>
    <m/>
    <m/>
    <m/>
    <m/>
    <m/>
    <m/>
    <m/>
  </r>
  <r>
    <x v="14"/>
    <s v="SSEE"/>
    <n v="1368"/>
    <n v="1368"/>
    <n v="6"/>
    <n v="6"/>
    <m/>
    <m/>
    <m/>
    <m/>
    <m/>
    <m/>
    <m/>
    <m/>
    <m/>
  </r>
  <r>
    <x v="14"/>
    <s v="Las Bambas"/>
    <n v="125990.25"/>
    <n v="125990.25"/>
    <n v="743"/>
    <n v="743"/>
    <m/>
    <m/>
    <m/>
    <m/>
    <m/>
    <n v="4"/>
    <m/>
    <m/>
    <m/>
  </r>
  <r>
    <x v="14"/>
    <s v="SSEE"/>
    <n v="72381"/>
    <n v="72381"/>
    <n v="374"/>
    <n v="374"/>
    <m/>
    <m/>
    <m/>
    <m/>
    <m/>
    <m/>
    <m/>
    <m/>
    <m/>
  </r>
  <r>
    <x v="14"/>
    <s v="Las Bambas"/>
    <n v="1354.5"/>
    <n v="1354.5"/>
    <n v="7"/>
    <n v="7"/>
    <m/>
    <m/>
    <m/>
    <m/>
    <m/>
    <m/>
    <m/>
    <m/>
    <m/>
  </r>
  <r>
    <x v="14"/>
    <s v="SSEE"/>
    <n v="0"/>
    <n v="0"/>
    <n v="0"/>
    <n v="0"/>
    <m/>
    <m/>
    <m/>
    <m/>
    <m/>
    <m/>
    <m/>
    <m/>
    <m/>
  </r>
  <r>
    <x v="14"/>
    <s v="Las Bambas"/>
    <n v="4631.75"/>
    <n v="4631.75"/>
    <n v="26"/>
    <n v="26"/>
    <m/>
    <m/>
    <m/>
    <m/>
    <m/>
    <n v="2"/>
    <m/>
    <m/>
    <m/>
  </r>
  <r>
    <x v="14"/>
    <s v="SSEE"/>
    <n v="0"/>
    <n v="0"/>
    <n v="0"/>
    <n v="0"/>
    <m/>
    <m/>
    <m/>
    <m/>
    <m/>
    <n v="1"/>
    <m/>
    <m/>
    <m/>
  </r>
  <r>
    <x v="14"/>
    <s v="Las Bambas"/>
    <n v="39343.5"/>
    <n v="39343.5"/>
    <n v="235"/>
    <n v="235"/>
    <m/>
    <m/>
    <m/>
    <m/>
    <m/>
    <n v="1"/>
    <m/>
    <m/>
    <m/>
  </r>
  <r>
    <x v="14"/>
    <s v="SSEE"/>
    <n v="13089"/>
    <n v="13089"/>
    <n v="98"/>
    <n v="98"/>
    <m/>
    <m/>
    <m/>
    <m/>
    <m/>
    <m/>
    <m/>
    <m/>
    <m/>
  </r>
  <r>
    <x v="14"/>
    <s v="Las Bambas"/>
    <n v="378"/>
    <n v="378"/>
    <n v="2"/>
    <n v="2"/>
    <m/>
    <m/>
    <m/>
    <m/>
    <m/>
    <m/>
    <m/>
    <m/>
    <m/>
  </r>
  <r>
    <x v="14"/>
    <s v="SSEE"/>
    <n v="0"/>
    <n v="0"/>
    <n v="0"/>
    <n v="0"/>
    <m/>
    <m/>
    <m/>
    <m/>
    <m/>
    <m/>
    <m/>
    <m/>
    <m/>
  </r>
  <r>
    <x v="14"/>
    <s v="Las Bambas"/>
    <n v="1428"/>
    <n v="1428"/>
    <n v="8"/>
    <n v="8"/>
    <m/>
    <m/>
    <m/>
    <m/>
    <m/>
    <m/>
    <m/>
    <m/>
    <m/>
  </r>
  <r>
    <x v="14"/>
    <s v="SSEE"/>
    <n v="28868"/>
    <n v="28868"/>
    <n v="138"/>
    <n v="138"/>
    <m/>
    <m/>
    <m/>
    <m/>
    <m/>
    <m/>
    <m/>
    <m/>
    <m/>
  </r>
  <r>
    <x v="14"/>
    <s v="Las Bambas"/>
    <n v="2614.5"/>
    <n v="2614.5"/>
    <n v="14"/>
    <n v="14"/>
    <m/>
    <m/>
    <m/>
    <m/>
    <m/>
    <m/>
    <m/>
    <m/>
    <m/>
  </r>
  <r>
    <x v="14"/>
    <s v="SSEE"/>
    <n v="682"/>
    <n v="682"/>
    <n v="2"/>
    <n v="2"/>
    <m/>
    <m/>
    <m/>
    <m/>
    <m/>
    <m/>
    <m/>
    <m/>
    <m/>
  </r>
  <r>
    <x v="14"/>
    <s v="Las Bambas"/>
    <n v="18369.15625"/>
    <n v="18369.15625"/>
    <n v="95"/>
    <n v="95"/>
    <m/>
    <m/>
    <m/>
    <m/>
    <m/>
    <m/>
    <m/>
    <m/>
    <m/>
  </r>
  <r>
    <x v="14"/>
    <s v="SSEE"/>
    <n v="0"/>
    <n v="0"/>
    <n v="0"/>
    <n v="0"/>
    <m/>
    <m/>
    <m/>
    <m/>
    <m/>
    <m/>
    <m/>
    <m/>
    <m/>
  </r>
  <r>
    <x v="14"/>
    <s v="Las Bambas"/>
    <n v="6268.5"/>
    <n v="6268.5"/>
    <n v="33"/>
    <n v="33"/>
    <m/>
    <m/>
    <m/>
    <m/>
    <m/>
    <m/>
    <m/>
    <m/>
    <m/>
  </r>
  <r>
    <x v="14"/>
    <s v="SSEE"/>
    <n v="10056"/>
    <n v="10056"/>
    <n v="58"/>
    <n v="58"/>
    <m/>
    <m/>
    <m/>
    <m/>
    <m/>
    <m/>
    <m/>
    <m/>
    <m/>
  </r>
  <r>
    <x v="14"/>
    <s v="Las Bambas"/>
    <n v="5409"/>
    <n v="5409"/>
    <n v="27"/>
    <n v="27"/>
    <m/>
    <m/>
    <m/>
    <m/>
    <m/>
    <m/>
    <m/>
    <m/>
    <m/>
  </r>
  <r>
    <x v="14"/>
    <s v="SSEE"/>
    <n v="0"/>
    <n v="0"/>
    <n v="0"/>
    <n v="0"/>
    <m/>
    <m/>
    <m/>
    <m/>
    <m/>
    <m/>
    <m/>
    <m/>
    <m/>
  </r>
  <r>
    <x v="14"/>
    <s v="Las Bambas"/>
    <n v="15923"/>
    <n v="15923"/>
    <n v="88"/>
    <n v="88"/>
    <m/>
    <m/>
    <m/>
    <m/>
    <m/>
    <n v="1"/>
    <m/>
    <m/>
    <m/>
  </r>
  <r>
    <x v="14"/>
    <s v="SSEE"/>
    <n v="34102"/>
    <n v="34102"/>
    <n v="179"/>
    <n v="179"/>
    <m/>
    <m/>
    <m/>
    <m/>
    <m/>
    <m/>
    <m/>
    <m/>
    <m/>
  </r>
  <r>
    <x v="14"/>
    <s v="Las Bambas"/>
    <n v="2421"/>
    <n v="2421"/>
    <n v="15"/>
    <n v="15"/>
    <m/>
    <m/>
    <m/>
    <m/>
    <m/>
    <m/>
    <m/>
    <m/>
    <m/>
  </r>
  <r>
    <x v="14"/>
    <s v="SSEE"/>
    <n v="0"/>
    <n v="0"/>
    <n v="0"/>
    <n v="0"/>
    <m/>
    <m/>
    <m/>
    <m/>
    <m/>
    <m/>
    <m/>
    <m/>
    <m/>
  </r>
  <r>
    <x v="14"/>
    <s v="Las Bambas"/>
    <n v="3987"/>
    <n v="3987"/>
    <n v="24"/>
    <n v="24"/>
    <m/>
    <m/>
    <m/>
    <m/>
    <m/>
    <m/>
    <m/>
    <m/>
    <m/>
  </r>
  <r>
    <x v="14"/>
    <s v="SSEE"/>
    <n v="0"/>
    <n v="0"/>
    <n v="0"/>
    <n v="0"/>
    <m/>
    <m/>
    <m/>
    <m/>
    <m/>
    <m/>
    <m/>
    <m/>
    <m/>
  </r>
  <r>
    <x v="14"/>
    <s v="Las Bambas"/>
    <n v="661.5"/>
    <n v="661.5"/>
    <n v="3"/>
    <n v="3"/>
    <m/>
    <m/>
    <m/>
    <m/>
    <m/>
    <m/>
    <m/>
    <m/>
    <m/>
  </r>
  <r>
    <x v="14"/>
    <s v="SSEE"/>
    <n v="0"/>
    <n v="0"/>
    <n v="0"/>
    <n v="0"/>
    <m/>
    <m/>
    <m/>
    <m/>
    <m/>
    <m/>
    <m/>
    <m/>
    <m/>
  </r>
  <r>
    <x v="14"/>
    <s v="Las Bambas"/>
    <n v="585"/>
    <n v="585"/>
    <n v="6"/>
    <n v="6"/>
    <m/>
    <m/>
    <m/>
    <m/>
    <m/>
    <m/>
    <m/>
    <m/>
    <m/>
  </r>
  <r>
    <x v="14"/>
    <s v="SSEE"/>
    <n v="0"/>
    <n v="0"/>
    <n v="0"/>
    <n v="0"/>
    <m/>
    <m/>
    <m/>
    <m/>
    <m/>
    <m/>
    <m/>
    <m/>
    <m/>
  </r>
  <r>
    <x v="14"/>
    <s v="Las Bambas"/>
    <n v="4042.5"/>
    <n v="4042.5"/>
    <n v="22"/>
    <n v="22"/>
    <m/>
    <m/>
    <m/>
    <m/>
    <m/>
    <m/>
    <m/>
    <m/>
    <m/>
  </r>
  <r>
    <x v="14"/>
    <s v="SSEE"/>
    <n v="8728"/>
    <n v="8728"/>
    <n v="52"/>
    <n v="52"/>
    <m/>
    <m/>
    <m/>
    <m/>
    <m/>
    <m/>
    <m/>
    <m/>
    <m/>
  </r>
  <r>
    <x v="14"/>
    <s v="Las Bambas"/>
    <n v="1732.5"/>
    <n v="1732.5"/>
    <n v="9"/>
    <n v="9"/>
    <m/>
    <m/>
    <m/>
    <m/>
    <m/>
    <m/>
    <m/>
    <m/>
    <m/>
  </r>
  <r>
    <x v="14"/>
    <s v="SSEE"/>
    <n v="0"/>
    <n v="0"/>
    <n v="0"/>
    <n v="0"/>
    <m/>
    <m/>
    <m/>
    <m/>
    <m/>
    <m/>
    <m/>
    <m/>
    <m/>
  </r>
  <r>
    <x v="14"/>
    <s v="Las Bambas"/>
    <n v="567"/>
    <n v="567"/>
    <n v="3"/>
    <n v="3"/>
    <m/>
    <m/>
    <m/>
    <m/>
    <m/>
    <m/>
    <m/>
    <m/>
    <m/>
  </r>
  <r>
    <x v="14"/>
    <s v="SSEE"/>
    <n v="0"/>
    <n v="0"/>
    <n v="0"/>
    <n v="0"/>
    <m/>
    <m/>
    <m/>
    <m/>
    <m/>
    <m/>
    <m/>
    <m/>
    <m/>
  </r>
  <r>
    <x v="14"/>
    <s v="Las Bambas"/>
    <n v="567"/>
    <n v="567"/>
    <n v="3"/>
    <n v="3"/>
    <m/>
    <m/>
    <m/>
    <m/>
    <m/>
    <m/>
    <m/>
    <m/>
    <m/>
  </r>
  <r>
    <x v="14"/>
    <s v="SSEE"/>
    <n v="0"/>
    <n v="0"/>
    <n v="0"/>
    <n v="0"/>
    <m/>
    <m/>
    <m/>
    <m/>
    <m/>
    <m/>
    <m/>
    <m/>
    <m/>
  </r>
  <r>
    <x v="14"/>
    <s v="Las Bambas"/>
    <n v="801"/>
    <n v="801"/>
    <n v="5"/>
    <n v="5"/>
    <m/>
    <m/>
    <m/>
    <m/>
    <m/>
    <m/>
    <m/>
    <m/>
    <m/>
  </r>
  <r>
    <x v="14"/>
    <s v="SSEE"/>
    <n v="0"/>
    <n v="0"/>
    <n v="0"/>
    <n v="0"/>
    <m/>
    <m/>
    <m/>
    <m/>
    <m/>
    <m/>
    <m/>
    <m/>
    <m/>
  </r>
  <r>
    <x v="14"/>
    <s v="Las Bambas"/>
    <n v="567"/>
    <n v="567"/>
    <n v="3"/>
    <n v="3"/>
    <m/>
    <m/>
    <m/>
    <m/>
    <m/>
    <m/>
    <m/>
    <m/>
    <m/>
  </r>
  <r>
    <x v="14"/>
    <s v="SSEE"/>
    <n v="0"/>
    <n v="0"/>
    <n v="0"/>
    <n v="0"/>
    <m/>
    <m/>
    <m/>
    <m/>
    <m/>
    <m/>
    <m/>
    <m/>
    <m/>
  </r>
  <r>
    <x v="14"/>
    <s v="Las Bambas"/>
    <n v="3513.4642857142858"/>
    <n v="3513.4642857142858"/>
    <n v="19"/>
    <n v="19"/>
    <m/>
    <m/>
    <m/>
    <m/>
    <m/>
    <m/>
    <m/>
    <m/>
    <m/>
  </r>
  <r>
    <x v="14"/>
    <s v="SSEE"/>
    <n v="0"/>
    <n v="0"/>
    <n v="0"/>
    <n v="0"/>
    <m/>
    <m/>
    <m/>
    <m/>
    <m/>
    <m/>
    <m/>
    <m/>
    <m/>
  </r>
  <r>
    <x v="14"/>
    <s v="Las Bambas"/>
    <n v="420"/>
    <n v="420"/>
    <n v="2"/>
    <n v="2"/>
    <m/>
    <m/>
    <m/>
    <m/>
    <m/>
    <m/>
    <m/>
    <m/>
    <m/>
  </r>
  <r>
    <x v="14"/>
    <s v="SSEE"/>
    <n v="0"/>
    <n v="0"/>
    <n v="0"/>
    <n v="0"/>
    <m/>
    <m/>
    <m/>
    <m/>
    <m/>
    <m/>
    <m/>
    <m/>
    <m/>
  </r>
  <r>
    <x v="14"/>
    <s v="Las Bambas"/>
    <n v="7279.5"/>
    <n v="7279.5"/>
    <n v="37"/>
    <n v="37"/>
    <m/>
    <m/>
    <m/>
    <m/>
    <m/>
    <m/>
    <m/>
    <m/>
    <m/>
  </r>
  <r>
    <x v="14"/>
    <s v="SSEE"/>
    <n v="251382.5"/>
    <n v="251382.5"/>
    <n v="1784"/>
    <n v="1784"/>
    <m/>
    <m/>
    <m/>
    <m/>
    <m/>
    <n v="2"/>
    <m/>
    <m/>
    <m/>
  </r>
  <r>
    <x v="14"/>
    <s v="Las Bambas"/>
    <n v="567"/>
    <n v="567"/>
    <n v="3"/>
    <n v="3"/>
    <m/>
    <m/>
    <m/>
    <m/>
    <m/>
    <m/>
    <m/>
    <m/>
    <m/>
  </r>
  <r>
    <x v="14"/>
    <s v="SSEE"/>
    <n v="0"/>
    <n v="0"/>
    <n v="0"/>
    <n v="0"/>
    <m/>
    <m/>
    <m/>
    <m/>
    <m/>
    <m/>
    <m/>
    <m/>
    <m/>
  </r>
  <r>
    <x v="14"/>
    <s v="Las Bambas"/>
    <n v="2454"/>
    <n v="2454"/>
    <n v="14"/>
    <n v="14"/>
    <m/>
    <m/>
    <m/>
    <m/>
    <m/>
    <m/>
    <m/>
    <m/>
    <m/>
  </r>
  <r>
    <x v="14"/>
    <s v="SSEE"/>
    <n v="0"/>
    <n v="0"/>
    <n v="0"/>
    <n v="0"/>
    <m/>
    <m/>
    <m/>
    <m/>
    <m/>
    <m/>
    <m/>
    <m/>
    <m/>
  </r>
  <r>
    <x v="14"/>
    <s v="Las Bambas"/>
    <n v="162"/>
    <n v="162"/>
    <n v="1"/>
    <n v="1"/>
    <m/>
    <m/>
    <m/>
    <m/>
    <m/>
    <m/>
    <m/>
    <m/>
    <m/>
  </r>
  <r>
    <x v="14"/>
    <s v="SSEE"/>
    <n v="0"/>
    <n v="0"/>
    <n v="0"/>
    <n v="0"/>
    <m/>
    <m/>
    <m/>
    <m/>
    <m/>
    <m/>
    <m/>
    <m/>
    <m/>
  </r>
  <r>
    <x v="15"/>
    <s v="Las Bambas"/>
    <n v="1533"/>
    <n v="1533"/>
    <n v="9"/>
    <n v="9"/>
    <m/>
    <m/>
    <m/>
    <m/>
    <m/>
    <m/>
    <m/>
    <m/>
    <m/>
  </r>
  <r>
    <x v="15"/>
    <s v="SSEE"/>
    <n v="0"/>
    <n v="0"/>
    <n v="0"/>
    <n v="0"/>
    <m/>
    <m/>
    <m/>
    <m/>
    <m/>
    <m/>
    <m/>
    <m/>
    <m/>
  </r>
  <r>
    <x v="15"/>
    <s v="Las Bambas"/>
    <n v="723"/>
    <n v="723"/>
    <n v="4"/>
    <n v="4"/>
    <m/>
    <m/>
    <m/>
    <m/>
    <m/>
    <m/>
    <m/>
    <m/>
    <m/>
  </r>
  <r>
    <x v="15"/>
    <s v="SSEE"/>
    <n v="0"/>
    <n v="0"/>
    <n v="0"/>
    <n v="0"/>
    <m/>
    <m/>
    <m/>
    <m/>
    <m/>
    <m/>
    <m/>
    <m/>
    <m/>
  </r>
  <r>
    <x v="15"/>
    <s v="Las Bambas"/>
    <n v="351"/>
    <n v="351"/>
    <n v="2"/>
    <n v="2"/>
    <m/>
    <m/>
    <m/>
    <m/>
    <m/>
    <m/>
    <m/>
    <m/>
    <m/>
  </r>
  <r>
    <x v="15"/>
    <s v="SSEE"/>
    <n v="0"/>
    <n v="0"/>
    <n v="0"/>
    <n v="0"/>
    <m/>
    <m/>
    <m/>
    <m/>
    <m/>
    <m/>
    <m/>
    <m/>
    <m/>
  </r>
  <r>
    <x v="15"/>
    <s v="Las Bambas"/>
    <n v="1044"/>
    <n v="1044"/>
    <n v="6"/>
    <n v="6"/>
    <m/>
    <m/>
    <m/>
    <m/>
    <m/>
    <m/>
    <m/>
    <m/>
    <m/>
  </r>
  <r>
    <x v="15"/>
    <s v="SSEE"/>
    <n v="0"/>
    <n v="0"/>
    <n v="0"/>
    <n v="0"/>
    <m/>
    <m/>
    <m/>
    <m/>
    <m/>
    <m/>
    <m/>
    <m/>
    <m/>
  </r>
  <r>
    <x v="15"/>
    <s v="Las Bambas"/>
    <n v="1660.5"/>
    <n v="1660.5"/>
    <n v="10"/>
    <n v="10"/>
    <m/>
    <m/>
    <m/>
    <m/>
    <m/>
    <m/>
    <m/>
    <m/>
    <m/>
  </r>
  <r>
    <x v="15"/>
    <s v="SSEE"/>
    <n v="4956"/>
    <n v="4956"/>
    <n v="21"/>
    <n v="21"/>
    <m/>
    <m/>
    <m/>
    <m/>
    <m/>
    <m/>
    <m/>
    <m/>
    <m/>
  </r>
  <r>
    <x v="15"/>
    <s v="Las Bambas"/>
    <n v="2242.5"/>
    <n v="2242.5"/>
    <n v="14"/>
    <n v="14"/>
    <m/>
    <m/>
    <m/>
    <m/>
    <m/>
    <m/>
    <m/>
    <m/>
    <m/>
  </r>
  <r>
    <x v="15"/>
    <s v="SSEE"/>
    <n v="0"/>
    <n v="0"/>
    <n v="0"/>
    <n v="0"/>
    <m/>
    <m/>
    <m/>
    <m/>
    <m/>
    <m/>
    <m/>
    <m/>
    <m/>
  </r>
  <r>
    <x v="15"/>
    <s v="Las Bambas"/>
    <n v="2340"/>
    <n v="2340"/>
    <n v="14"/>
    <n v="14"/>
    <m/>
    <m/>
    <m/>
    <m/>
    <m/>
    <m/>
    <m/>
    <m/>
    <m/>
  </r>
  <r>
    <x v="15"/>
    <s v="SSEE"/>
    <n v="0"/>
    <n v="0"/>
    <n v="0"/>
    <n v="0"/>
    <m/>
    <m/>
    <m/>
    <m/>
    <m/>
    <m/>
    <m/>
    <m/>
    <m/>
  </r>
  <r>
    <x v="15"/>
    <s v="Las Bambas"/>
    <n v="4367.25"/>
    <n v="4367.25"/>
    <n v="32"/>
    <n v="32"/>
    <m/>
    <m/>
    <m/>
    <m/>
    <m/>
    <n v="1"/>
    <m/>
    <m/>
    <m/>
  </r>
  <r>
    <x v="15"/>
    <s v="SSEE"/>
    <n v="28464"/>
    <n v="28464"/>
    <n v="203"/>
    <n v="203"/>
    <m/>
    <m/>
    <m/>
    <m/>
    <m/>
    <m/>
    <m/>
    <m/>
    <m/>
  </r>
  <r>
    <x v="15"/>
    <s v="Las Bambas"/>
    <n v="0"/>
    <n v="0"/>
    <n v="0"/>
    <n v="0"/>
    <m/>
    <m/>
    <m/>
    <m/>
    <m/>
    <m/>
    <m/>
    <m/>
    <m/>
  </r>
  <r>
    <x v="15"/>
    <s v="SSEE"/>
    <n v="0"/>
    <n v="0"/>
    <n v="0"/>
    <n v="0"/>
    <m/>
    <m/>
    <m/>
    <m/>
    <m/>
    <m/>
    <m/>
    <m/>
    <m/>
  </r>
  <r>
    <x v="15"/>
    <s v="Las Bambas"/>
    <n v="1635"/>
    <n v="1635"/>
    <n v="14"/>
    <n v="14"/>
    <m/>
    <m/>
    <m/>
    <m/>
    <m/>
    <m/>
    <m/>
    <m/>
    <m/>
  </r>
  <r>
    <x v="15"/>
    <s v="SSEE"/>
    <n v="0"/>
    <n v="0"/>
    <n v="0"/>
    <n v="0"/>
    <m/>
    <m/>
    <m/>
    <m/>
    <m/>
    <m/>
    <m/>
    <m/>
    <m/>
  </r>
  <r>
    <x v="15"/>
    <s v="Las Bambas"/>
    <n v="1815"/>
    <n v="1815"/>
    <n v="10"/>
    <n v="10"/>
    <m/>
    <m/>
    <m/>
    <m/>
    <m/>
    <m/>
    <m/>
    <m/>
    <m/>
  </r>
  <r>
    <x v="15"/>
    <s v="SSEE"/>
    <n v="2160"/>
    <n v="2160"/>
    <n v="9"/>
    <n v="9"/>
    <m/>
    <m/>
    <m/>
    <m/>
    <m/>
    <m/>
    <m/>
    <m/>
    <m/>
  </r>
  <r>
    <x v="15"/>
    <s v="Las Bambas"/>
    <n v="750"/>
    <n v="750"/>
    <n v="5"/>
    <n v="5"/>
    <m/>
    <m/>
    <m/>
    <m/>
    <m/>
    <m/>
    <m/>
    <m/>
    <m/>
  </r>
  <r>
    <x v="15"/>
    <s v="SSEE"/>
    <n v="0"/>
    <n v="0"/>
    <n v="0"/>
    <n v="0"/>
    <m/>
    <m/>
    <m/>
    <m/>
    <m/>
    <m/>
    <m/>
    <m/>
    <m/>
  </r>
  <r>
    <x v="15"/>
    <s v="Las Bambas"/>
    <n v="1365.25"/>
    <n v="1365.25"/>
    <n v="11"/>
    <n v="11"/>
    <m/>
    <m/>
    <m/>
    <m/>
    <m/>
    <m/>
    <m/>
    <m/>
    <m/>
  </r>
  <r>
    <x v="15"/>
    <s v="SSEE"/>
    <n v="0"/>
    <n v="0"/>
    <n v="0"/>
    <n v="0"/>
    <m/>
    <m/>
    <m/>
    <m/>
    <m/>
    <m/>
    <m/>
    <m/>
    <m/>
  </r>
  <r>
    <x v="15"/>
    <s v="Las Bambas"/>
    <n v="279"/>
    <n v="279"/>
    <n v="2"/>
    <n v="2"/>
    <m/>
    <m/>
    <m/>
    <m/>
    <m/>
    <m/>
    <m/>
    <m/>
    <m/>
  </r>
  <r>
    <x v="15"/>
    <s v="SSEE"/>
    <n v="0"/>
    <n v="0"/>
    <n v="0"/>
    <n v="0"/>
    <m/>
    <m/>
    <m/>
    <m/>
    <m/>
    <m/>
    <m/>
    <m/>
    <m/>
  </r>
  <r>
    <x v="15"/>
    <s v="Las Bambas"/>
    <n v="1143"/>
    <n v="1143"/>
    <n v="8"/>
    <n v="8"/>
    <m/>
    <m/>
    <m/>
    <m/>
    <m/>
    <m/>
    <m/>
    <m/>
    <m/>
  </r>
  <r>
    <x v="15"/>
    <s v="SSEE"/>
    <n v="0"/>
    <n v="0"/>
    <n v="0"/>
    <n v="0"/>
    <m/>
    <m/>
    <m/>
    <m/>
    <m/>
    <m/>
    <m/>
    <m/>
    <m/>
  </r>
  <r>
    <x v="15"/>
    <s v="Las Bambas"/>
    <n v="648"/>
    <n v="648"/>
    <n v="5"/>
    <n v="5"/>
    <m/>
    <m/>
    <m/>
    <m/>
    <m/>
    <m/>
    <m/>
    <m/>
    <m/>
  </r>
  <r>
    <x v="15"/>
    <s v="SSEE"/>
    <n v="0"/>
    <n v="0"/>
    <n v="0"/>
    <n v="0"/>
    <m/>
    <m/>
    <m/>
    <m/>
    <m/>
    <m/>
    <m/>
    <m/>
    <m/>
  </r>
  <r>
    <x v="15"/>
    <s v="Las Bambas"/>
    <n v="220.5"/>
    <n v="220.5"/>
    <n v="1"/>
    <n v="1"/>
    <m/>
    <m/>
    <m/>
    <m/>
    <m/>
    <m/>
    <m/>
    <m/>
    <m/>
  </r>
  <r>
    <x v="15"/>
    <s v="SSEE"/>
    <n v="49350"/>
    <n v="10817"/>
    <n v="370"/>
    <n v="96"/>
    <m/>
    <m/>
    <m/>
    <m/>
    <m/>
    <m/>
    <m/>
    <m/>
    <m/>
  </r>
  <r>
    <x v="15"/>
    <s v="Las Bambas"/>
    <n v="9645.5"/>
    <n v="9645.5"/>
    <n v="70"/>
    <n v="70"/>
    <m/>
    <m/>
    <m/>
    <m/>
    <m/>
    <m/>
    <m/>
    <m/>
    <m/>
  </r>
  <r>
    <x v="15"/>
    <s v="SSEE"/>
    <n v="397930"/>
    <n v="165482.54999999999"/>
    <n v="2364"/>
    <n v="2168"/>
    <m/>
    <m/>
    <m/>
    <m/>
    <m/>
    <m/>
    <m/>
    <m/>
    <m/>
  </r>
  <r>
    <x v="15"/>
    <s v="Las Bambas"/>
    <n v="17750.5"/>
    <n v="17750.5"/>
    <n v="127"/>
    <n v="127"/>
    <m/>
    <m/>
    <m/>
    <m/>
    <m/>
    <m/>
    <m/>
    <m/>
    <m/>
  </r>
  <r>
    <x v="15"/>
    <s v="SSEE"/>
    <n v="138898"/>
    <n v="138898"/>
    <n v="1043"/>
    <n v="1043"/>
    <m/>
    <n v="1"/>
    <m/>
    <m/>
    <m/>
    <n v="1"/>
    <m/>
    <m/>
    <n v="1"/>
  </r>
  <r>
    <x v="15"/>
    <s v="Las Bambas"/>
    <n v="30742.5"/>
    <n v="30742.5"/>
    <n v="184"/>
    <n v="184"/>
    <m/>
    <m/>
    <m/>
    <m/>
    <m/>
    <m/>
    <m/>
    <m/>
    <m/>
  </r>
  <r>
    <x v="15"/>
    <s v="SSEE"/>
    <n v="57827"/>
    <n v="57827"/>
    <n v="648"/>
    <n v="648"/>
    <m/>
    <m/>
    <m/>
    <m/>
    <m/>
    <m/>
    <m/>
    <m/>
    <m/>
  </r>
  <r>
    <x v="15"/>
    <s v="Las Bambas"/>
    <n v="2635.5"/>
    <n v="2635.5"/>
    <n v="15"/>
    <n v="15"/>
    <m/>
    <m/>
    <m/>
    <m/>
    <m/>
    <m/>
    <m/>
    <m/>
    <m/>
  </r>
  <r>
    <x v="15"/>
    <s v="SSEE"/>
    <n v="11600"/>
    <n v="11600"/>
    <n v="105"/>
    <n v="105"/>
    <m/>
    <m/>
    <m/>
    <m/>
    <m/>
    <m/>
    <m/>
    <m/>
    <m/>
  </r>
  <r>
    <x v="15"/>
    <s v="Las Bambas"/>
    <n v="89212"/>
    <n v="89212"/>
    <n v="743"/>
    <n v="743"/>
    <m/>
    <m/>
    <m/>
    <m/>
    <m/>
    <n v="1"/>
    <m/>
    <m/>
    <m/>
  </r>
  <r>
    <x v="15"/>
    <s v="SSEE"/>
    <n v="64309"/>
    <n v="64309"/>
    <n v="363"/>
    <n v="363"/>
    <m/>
    <m/>
    <m/>
    <m/>
    <m/>
    <n v="1"/>
    <m/>
    <m/>
    <m/>
  </r>
  <r>
    <x v="15"/>
    <s v="Las Bambas"/>
    <n v="1131"/>
    <n v="1131"/>
    <n v="7"/>
    <n v="7"/>
    <m/>
    <m/>
    <m/>
    <m/>
    <m/>
    <m/>
    <m/>
    <m/>
    <m/>
  </r>
  <r>
    <x v="15"/>
    <s v="SSEE"/>
    <n v="0"/>
    <n v="0"/>
    <n v="0"/>
    <n v="0"/>
    <m/>
    <m/>
    <m/>
    <m/>
    <m/>
    <m/>
    <m/>
    <m/>
    <m/>
  </r>
  <r>
    <x v="15"/>
    <s v="Las Bambas"/>
    <n v="3929.25"/>
    <n v="3929.25"/>
    <n v="26"/>
    <n v="26"/>
    <m/>
    <m/>
    <m/>
    <m/>
    <m/>
    <m/>
    <m/>
    <m/>
    <m/>
  </r>
  <r>
    <x v="15"/>
    <s v="SSEE"/>
    <n v="0"/>
    <n v="0"/>
    <n v="0"/>
    <n v="0"/>
    <m/>
    <m/>
    <m/>
    <m/>
    <m/>
    <m/>
    <m/>
    <m/>
    <m/>
  </r>
  <r>
    <x v="15"/>
    <s v="Las Bambas"/>
    <n v="34712.25"/>
    <n v="34712.25"/>
    <n v="235"/>
    <n v="235"/>
    <m/>
    <m/>
    <m/>
    <m/>
    <m/>
    <m/>
    <m/>
    <m/>
    <m/>
  </r>
  <r>
    <x v="15"/>
    <s v="SSEE"/>
    <n v="12001"/>
    <n v="12001"/>
    <n v="117"/>
    <n v="117"/>
    <m/>
    <m/>
    <m/>
    <m/>
    <m/>
    <m/>
    <m/>
    <m/>
    <m/>
  </r>
  <r>
    <x v="15"/>
    <s v="Las Bambas"/>
    <n v="406.5"/>
    <n v="406.5"/>
    <n v="2"/>
    <n v="2"/>
    <m/>
    <m/>
    <m/>
    <m/>
    <m/>
    <m/>
    <m/>
    <m/>
    <m/>
  </r>
  <r>
    <x v="15"/>
    <s v="SSEE"/>
    <n v="0"/>
    <n v="0"/>
    <n v="0"/>
    <n v="0"/>
    <m/>
    <m/>
    <m/>
    <m/>
    <m/>
    <m/>
    <m/>
    <m/>
    <m/>
  </r>
  <r>
    <x v="15"/>
    <s v="Las Bambas"/>
    <n v="1281"/>
    <n v="1281"/>
    <n v="8"/>
    <n v="8"/>
    <m/>
    <m/>
    <m/>
    <m/>
    <m/>
    <m/>
    <m/>
    <m/>
    <m/>
  </r>
  <r>
    <x v="15"/>
    <s v="SSEE"/>
    <n v="25428"/>
    <n v="25428"/>
    <n v="135"/>
    <n v="135"/>
    <m/>
    <m/>
    <m/>
    <m/>
    <m/>
    <m/>
    <m/>
    <m/>
    <m/>
  </r>
  <r>
    <x v="15"/>
    <s v="Las Bambas"/>
    <n v="2160"/>
    <n v="2160"/>
    <n v="14"/>
    <n v="14"/>
    <m/>
    <m/>
    <m/>
    <m/>
    <m/>
    <m/>
    <m/>
    <m/>
    <m/>
  </r>
  <r>
    <x v="15"/>
    <s v="SSEE"/>
    <n v="1188"/>
    <n v="1188"/>
    <n v="7"/>
    <n v="7"/>
    <m/>
    <m/>
    <m/>
    <m/>
    <m/>
    <m/>
    <m/>
    <m/>
    <m/>
  </r>
  <r>
    <x v="15"/>
    <s v="Las Bambas"/>
    <n v="14240"/>
    <n v="14240"/>
    <n v="95"/>
    <n v="95"/>
    <m/>
    <m/>
    <m/>
    <m/>
    <m/>
    <m/>
    <m/>
    <m/>
    <m/>
  </r>
  <r>
    <x v="15"/>
    <s v="SSEE"/>
    <n v="0"/>
    <n v="0"/>
    <n v="0"/>
    <n v="0"/>
    <m/>
    <m/>
    <m/>
    <m/>
    <m/>
    <m/>
    <m/>
    <m/>
    <m/>
  </r>
  <r>
    <x v="15"/>
    <s v="Las Bambas"/>
    <n v="5082"/>
    <n v="5082"/>
    <n v="33"/>
    <n v="33"/>
    <m/>
    <m/>
    <m/>
    <m/>
    <m/>
    <m/>
    <m/>
    <m/>
    <m/>
  </r>
  <r>
    <x v="15"/>
    <s v="SSEE"/>
    <n v="7992"/>
    <n v="7992"/>
    <n v="57"/>
    <n v="57"/>
    <m/>
    <m/>
    <m/>
    <m/>
    <m/>
    <m/>
    <m/>
    <m/>
    <m/>
  </r>
  <r>
    <x v="15"/>
    <s v="Las Bambas"/>
    <n v="4485"/>
    <n v="4485"/>
    <n v="27"/>
    <n v="27"/>
    <m/>
    <m/>
    <m/>
    <m/>
    <m/>
    <m/>
    <m/>
    <m/>
    <m/>
  </r>
  <r>
    <x v="15"/>
    <s v="SSEE"/>
    <n v="0"/>
    <n v="0"/>
    <n v="0"/>
    <n v="0"/>
    <m/>
    <m/>
    <m/>
    <m/>
    <m/>
    <m/>
    <m/>
    <m/>
    <m/>
  </r>
  <r>
    <x v="15"/>
    <s v="Las Bambas"/>
    <n v="12210.717391304348"/>
    <n v="12210.717391304348"/>
    <n v="88"/>
    <n v="88"/>
    <m/>
    <m/>
    <m/>
    <m/>
    <m/>
    <m/>
    <m/>
    <m/>
    <m/>
  </r>
  <r>
    <x v="15"/>
    <s v="SSEE"/>
    <n v="27786"/>
    <n v="27786"/>
    <n v="180"/>
    <n v="180"/>
    <m/>
    <m/>
    <m/>
    <m/>
    <m/>
    <m/>
    <m/>
    <m/>
    <m/>
  </r>
  <r>
    <x v="15"/>
    <s v="Las Bambas"/>
    <n v="690"/>
    <n v="690"/>
    <n v="3"/>
    <n v="3"/>
    <m/>
    <m/>
    <m/>
    <m/>
    <m/>
    <m/>
    <m/>
    <m/>
    <m/>
  </r>
  <r>
    <x v="15"/>
    <s v="SSEE"/>
    <n v="0"/>
    <n v="0"/>
    <n v="0"/>
    <n v="0"/>
    <m/>
    <m/>
    <m/>
    <m/>
    <m/>
    <m/>
    <m/>
    <m/>
    <m/>
  </r>
  <r>
    <x v="15"/>
    <s v="Las Bambas"/>
    <n v="2907"/>
    <n v="2907"/>
    <n v="15"/>
    <n v="15"/>
    <m/>
    <m/>
    <m/>
    <m/>
    <m/>
    <m/>
    <m/>
    <m/>
    <m/>
  </r>
  <r>
    <x v="15"/>
    <s v="SSEE"/>
    <n v="0"/>
    <n v="0"/>
    <n v="0"/>
    <n v="0"/>
    <m/>
    <m/>
    <m/>
    <m/>
    <m/>
    <m/>
    <m/>
    <m/>
    <m/>
  </r>
  <r>
    <x v="15"/>
    <s v="Las Bambas"/>
    <n v="4030.5"/>
    <n v="4030.5"/>
    <n v="24"/>
    <n v="24"/>
    <m/>
    <m/>
    <m/>
    <m/>
    <m/>
    <m/>
    <m/>
    <m/>
    <m/>
  </r>
  <r>
    <x v="15"/>
    <s v="SSEE"/>
    <n v="5076"/>
    <n v="5076"/>
    <n v="57"/>
    <n v="57"/>
    <m/>
    <m/>
    <m/>
    <m/>
    <m/>
    <m/>
    <m/>
    <m/>
    <m/>
  </r>
  <r>
    <x v="15"/>
    <s v="Las Bambas"/>
    <n v="577.5"/>
    <n v="577.5"/>
    <n v="3"/>
    <n v="3"/>
    <m/>
    <m/>
    <m/>
    <m/>
    <m/>
    <m/>
    <m/>
    <m/>
    <m/>
  </r>
  <r>
    <x v="15"/>
    <s v="SSEE"/>
    <n v="0"/>
    <n v="0"/>
    <n v="0"/>
    <n v="0"/>
    <m/>
    <m/>
    <m/>
    <m/>
    <m/>
    <m/>
    <m/>
    <m/>
    <m/>
  </r>
  <r>
    <x v="15"/>
    <s v="Las Bambas"/>
    <n v="613.5"/>
    <n v="613.5"/>
    <n v="3"/>
    <n v="3"/>
    <m/>
    <m/>
    <m/>
    <m/>
    <m/>
    <m/>
    <m/>
    <m/>
    <m/>
  </r>
  <r>
    <x v="15"/>
    <s v="SSEE"/>
    <n v="0"/>
    <n v="0"/>
    <n v="0"/>
    <n v="0"/>
    <m/>
    <m/>
    <m/>
    <m/>
    <m/>
    <m/>
    <m/>
    <m/>
    <m/>
  </r>
  <r>
    <x v="15"/>
    <s v="Las Bambas"/>
    <n v="3780"/>
    <n v="3780"/>
    <n v="22"/>
    <n v="22"/>
    <m/>
    <m/>
    <m/>
    <m/>
    <m/>
    <m/>
    <m/>
    <m/>
    <m/>
  </r>
  <r>
    <x v="15"/>
    <s v="SSEE"/>
    <n v="0"/>
    <n v="0"/>
    <n v="0"/>
    <n v="0"/>
    <m/>
    <m/>
    <m/>
    <m/>
    <m/>
    <m/>
    <m/>
    <m/>
    <m/>
  </r>
  <r>
    <x v="15"/>
    <s v="Las Bambas"/>
    <n v="1518"/>
    <n v="1518"/>
    <n v="9"/>
    <n v="9"/>
    <m/>
    <m/>
    <m/>
    <m/>
    <m/>
    <m/>
    <m/>
    <m/>
    <m/>
  </r>
  <r>
    <x v="15"/>
    <s v="SSEE"/>
    <n v="0"/>
    <n v="0"/>
    <n v="0"/>
    <n v="0"/>
    <m/>
    <m/>
    <m/>
    <m/>
    <m/>
    <m/>
    <m/>
    <m/>
    <m/>
  </r>
  <r>
    <x v="15"/>
    <s v="Las Bambas"/>
    <n v="504"/>
    <n v="504"/>
    <n v="3"/>
    <n v="3"/>
    <m/>
    <m/>
    <m/>
    <m/>
    <m/>
    <m/>
    <m/>
    <m/>
    <m/>
  </r>
  <r>
    <x v="15"/>
    <s v="SSEE"/>
    <n v="0"/>
    <n v="0"/>
    <n v="0"/>
    <n v="0"/>
    <m/>
    <m/>
    <m/>
    <m/>
    <m/>
    <m/>
    <m/>
    <m/>
    <m/>
  </r>
  <r>
    <x v="15"/>
    <s v="Las Bambas"/>
    <n v="693"/>
    <n v="693"/>
    <n v="3"/>
    <n v="3"/>
    <m/>
    <m/>
    <m/>
    <m/>
    <m/>
    <m/>
    <m/>
    <m/>
    <m/>
  </r>
  <r>
    <x v="15"/>
    <s v="SSEE"/>
    <n v="0"/>
    <n v="0"/>
    <n v="0"/>
    <n v="0"/>
    <m/>
    <m/>
    <m/>
    <m/>
    <m/>
    <m/>
    <m/>
    <m/>
    <m/>
  </r>
  <r>
    <x v="15"/>
    <s v="Las Bambas"/>
    <n v="675"/>
    <n v="675"/>
    <n v="5"/>
    <n v="5"/>
    <m/>
    <m/>
    <m/>
    <m/>
    <m/>
    <m/>
    <m/>
    <m/>
    <m/>
  </r>
  <r>
    <x v="15"/>
    <s v="SSEE"/>
    <n v="0"/>
    <n v="0"/>
    <n v="0"/>
    <n v="0"/>
    <m/>
    <m/>
    <m/>
    <m/>
    <m/>
    <m/>
    <m/>
    <m/>
    <m/>
  </r>
  <r>
    <x v="15"/>
    <s v="Las Bambas"/>
    <n v="549"/>
    <n v="549"/>
    <n v="3"/>
    <n v="3"/>
    <m/>
    <m/>
    <m/>
    <m/>
    <m/>
    <m/>
    <m/>
    <m/>
    <m/>
  </r>
  <r>
    <x v="15"/>
    <s v="SSEE"/>
    <n v="0"/>
    <n v="0"/>
    <n v="0"/>
    <n v="0"/>
    <m/>
    <m/>
    <m/>
    <m/>
    <m/>
    <m/>
    <m/>
    <m/>
    <m/>
  </r>
  <r>
    <x v="15"/>
    <s v="Las Bambas"/>
    <n v="217.5"/>
    <n v="217.5"/>
    <n v="1"/>
    <n v="1"/>
    <m/>
    <m/>
    <m/>
    <m/>
    <m/>
    <m/>
    <m/>
    <m/>
    <m/>
  </r>
  <r>
    <x v="15"/>
    <s v="SSEE"/>
    <n v="0"/>
    <n v="0"/>
    <n v="0"/>
    <n v="0"/>
    <m/>
    <m/>
    <m/>
    <m/>
    <m/>
    <m/>
    <m/>
    <m/>
    <m/>
  </r>
  <r>
    <x v="15"/>
    <s v="Las Bambas"/>
    <n v="346.5"/>
    <n v="346.5"/>
    <n v="2"/>
    <n v="2"/>
    <m/>
    <m/>
    <m/>
    <m/>
    <m/>
    <m/>
    <m/>
    <m/>
    <m/>
  </r>
  <r>
    <x v="15"/>
    <s v="SSEE"/>
    <n v="0"/>
    <n v="0"/>
    <n v="0"/>
    <n v="0"/>
    <m/>
    <m/>
    <m/>
    <m/>
    <m/>
    <m/>
    <m/>
    <m/>
    <m/>
  </r>
  <r>
    <x v="15"/>
    <s v="Las Bambas"/>
    <n v="5626.5"/>
    <n v="5626.5"/>
    <n v="37"/>
    <n v="37"/>
    <m/>
    <m/>
    <m/>
    <m/>
    <m/>
    <m/>
    <m/>
    <m/>
    <m/>
  </r>
  <r>
    <x v="15"/>
    <s v="SSEE"/>
    <n v="153540"/>
    <n v="153540"/>
    <n v="1808"/>
    <n v="1808"/>
    <m/>
    <m/>
    <m/>
    <m/>
    <m/>
    <m/>
    <m/>
    <m/>
    <m/>
  </r>
  <r>
    <x v="15"/>
    <s v="Las Bambas"/>
    <n v="522"/>
    <n v="522"/>
    <n v="3"/>
    <n v="3"/>
    <m/>
    <m/>
    <m/>
    <m/>
    <m/>
    <m/>
    <m/>
    <m/>
    <m/>
  </r>
  <r>
    <x v="15"/>
    <s v="SSEE"/>
    <n v="0"/>
    <n v="0"/>
    <n v="0"/>
    <n v="0"/>
    <m/>
    <m/>
    <m/>
    <m/>
    <m/>
    <m/>
    <m/>
    <m/>
    <m/>
  </r>
  <r>
    <x v="15"/>
    <s v="Las Bambas"/>
    <n v="2191.5"/>
    <n v="2191.5"/>
    <n v="14"/>
    <n v="14"/>
    <m/>
    <m/>
    <m/>
    <m/>
    <m/>
    <m/>
    <m/>
    <m/>
    <m/>
  </r>
  <r>
    <x v="15"/>
    <s v="SSEE"/>
    <n v="0"/>
    <n v="0"/>
    <n v="0"/>
    <n v="0"/>
    <m/>
    <m/>
    <m/>
    <m/>
    <m/>
    <m/>
    <m/>
    <m/>
    <m/>
  </r>
  <r>
    <x v="15"/>
    <s v="Las Bambas"/>
    <n v="180"/>
    <n v="180"/>
    <n v="1"/>
    <n v="1"/>
    <m/>
    <m/>
    <m/>
    <m/>
    <m/>
    <m/>
    <m/>
    <m/>
    <m/>
  </r>
  <r>
    <x v="15"/>
    <s v="SSEE"/>
    <n v="0"/>
    <n v="0"/>
    <n v="0"/>
    <n v="0"/>
    <m/>
    <m/>
    <m/>
    <m/>
    <m/>
    <m/>
    <m/>
    <m/>
    <m/>
  </r>
  <r>
    <x v="16"/>
    <s v="Las Bambas"/>
    <n v="1732.5"/>
    <n v="1732.5"/>
    <n v="9"/>
    <n v="9"/>
    <m/>
    <m/>
    <m/>
    <m/>
    <m/>
    <m/>
    <m/>
    <m/>
    <m/>
  </r>
  <r>
    <x v="16"/>
    <s v="SSEE"/>
    <n v="0"/>
    <n v="0"/>
    <n v="0"/>
    <n v="0"/>
    <m/>
    <m/>
    <m/>
    <m/>
    <m/>
    <m/>
    <m/>
    <m/>
    <m/>
  </r>
  <r>
    <x v="16"/>
    <s v="Las Bambas"/>
    <n v="988.5"/>
    <n v="988.5"/>
    <n v="5"/>
    <n v="5"/>
    <m/>
    <m/>
    <m/>
    <m/>
    <m/>
    <m/>
    <m/>
    <m/>
    <m/>
  </r>
  <r>
    <x v="16"/>
    <s v="SSEE"/>
    <n v="0"/>
    <n v="0"/>
    <n v="0"/>
    <n v="0"/>
    <m/>
    <m/>
    <m/>
    <m/>
    <m/>
    <m/>
    <m/>
    <m/>
    <m/>
  </r>
  <r>
    <x v="16"/>
    <s v="Las Bambas"/>
    <n v="414"/>
    <n v="414"/>
    <n v="2"/>
    <n v="2"/>
    <m/>
    <m/>
    <m/>
    <m/>
    <m/>
    <m/>
    <m/>
    <m/>
    <m/>
  </r>
  <r>
    <x v="16"/>
    <s v="SSEE"/>
    <n v="0"/>
    <n v="0"/>
    <n v="0"/>
    <n v="0"/>
    <m/>
    <m/>
    <m/>
    <m/>
    <m/>
    <m/>
    <m/>
    <m/>
    <m/>
  </r>
  <r>
    <x v="16"/>
    <s v="Las Bambas"/>
    <n v="1279.5"/>
    <n v="1279.5"/>
    <n v="6"/>
    <n v="6"/>
    <m/>
    <m/>
    <m/>
    <m/>
    <m/>
    <m/>
    <m/>
    <m/>
    <m/>
  </r>
  <r>
    <x v="16"/>
    <s v="SSEE"/>
    <n v="0"/>
    <n v="0"/>
    <n v="0"/>
    <n v="0"/>
    <m/>
    <m/>
    <m/>
    <m/>
    <m/>
    <m/>
    <m/>
    <m/>
    <m/>
  </r>
  <r>
    <x v="16"/>
    <s v="Las Bambas"/>
    <n v="1764"/>
    <n v="1764"/>
    <n v="9"/>
    <n v="9"/>
    <m/>
    <m/>
    <m/>
    <m/>
    <m/>
    <m/>
    <m/>
    <m/>
    <m/>
  </r>
  <r>
    <x v="16"/>
    <s v="SSEE"/>
    <n v="4956"/>
    <n v="4956"/>
    <n v="21"/>
    <n v="21"/>
    <m/>
    <m/>
    <m/>
    <m/>
    <m/>
    <m/>
    <m/>
    <m/>
    <m/>
  </r>
  <r>
    <x v="16"/>
    <s v="Las Bambas"/>
    <n v="2880"/>
    <n v="2880"/>
    <n v="14"/>
    <n v="14"/>
    <m/>
    <m/>
    <m/>
    <m/>
    <m/>
    <m/>
    <m/>
    <m/>
    <m/>
  </r>
  <r>
    <x v="16"/>
    <s v="SSEE"/>
    <n v="0"/>
    <n v="0"/>
    <n v="0"/>
    <n v="0"/>
    <m/>
    <m/>
    <m/>
    <m/>
    <m/>
    <m/>
    <m/>
    <m/>
    <m/>
  </r>
  <r>
    <x v="16"/>
    <s v="Las Bambas"/>
    <n v="1191"/>
    <n v="1191"/>
    <n v="6"/>
    <n v="6"/>
    <m/>
    <m/>
    <m/>
    <m/>
    <m/>
    <m/>
    <m/>
    <m/>
    <m/>
  </r>
  <r>
    <x v="16"/>
    <s v="SSEE"/>
    <n v="0"/>
    <n v="0"/>
    <n v="0"/>
    <n v="0"/>
    <m/>
    <m/>
    <m/>
    <m/>
    <m/>
    <m/>
    <m/>
    <m/>
    <m/>
  </r>
  <r>
    <x v="16"/>
    <s v="SSEE"/>
    <n v="0"/>
    <n v="0"/>
    <n v="0"/>
    <n v="0"/>
    <m/>
    <m/>
    <m/>
    <m/>
    <m/>
    <m/>
    <m/>
    <m/>
    <m/>
  </r>
  <r>
    <x v="16"/>
    <s v="Las Bambas"/>
    <n v="2565"/>
    <n v="2565"/>
    <n v="14"/>
    <n v="14"/>
    <m/>
    <m/>
    <m/>
    <m/>
    <m/>
    <m/>
    <m/>
    <m/>
    <m/>
  </r>
  <r>
    <x v="16"/>
    <s v="SSEE"/>
    <n v="92686"/>
    <n v="92686"/>
    <n v="464"/>
    <n v="464"/>
    <m/>
    <m/>
    <m/>
    <m/>
    <m/>
    <n v="1"/>
    <m/>
    <m/>
    <m/>
  </r>
  <r>
    <x v="16"/>
    <s v="Las Bambas"/>
    <n v="5940.25"/>
    <n v="5940.25"/>
    <n v="31"/>
    <n v="31"/>
    <m/>
    <m/>
    <m/>
    <m/>
    <m/>
    <m/>
    <m/>
    <m/>
    <m/>
  </r>
  <r>
    <x v="16"/>
    <s v="SSEE"/>
    <n v="0"/>
    <n v="0"/>
    <n v="0"/>
    <n v="0"/>
    <m/>
    <m/>
    <m/>
    <m/>
    <m/>
    <m/>
    <m/>
    <m/>
    <m/>
  </r>
  <r>
    <x v="16"/>
    <s v="Las Bambas"/>
    <n v="0"/>
    <n v="0"/>
    <n v="0"/>
    <n v="0"/>
    <m/>
    <m/>
    <m/>
    <m/>
    <m/>
    <m/>
    <m/>
    <m/>
    <m/>
  </r>
  <r>
    <x v="16"/>
    <s v="SSEE"/>
    <n v="0"/>
    <n v="0"/>
    <n v="0"/>
    <n v="0"/>
    <m/>
    <m/>
    <m/>
    <m/>
    <m/>
    <m/>
    <m/>
    <m/>
    <m/>
  </r>
  <r>
    <x v="16"/>
    <s v="Las Bambas"/>
    <n v="2229"/>
    <n v="2229"/>
    <n v="12"/>
    <n v="12"/>
    <m/>
    <m/>
    <m/>
    <m/>
    <m/>
    <m/>
    <m/>
    <m/>
    <m/>
  </r>
  <r>
    <x v="16"/>
    <s v="SSEE"/>
    <n v="0"/>
    <n v="0"/>
    <n v="0"/>
    <n v="0"/>
    <m/>
    <m/>
    <m/>
    <m/>
    <m/>
    <m/>
    <m/>
    <m/>
    <m/>
  </r>
  <r>
    <x v="16"/>
    <s v="Las Bambas"/>
    <n v="2874"/>
    <n v="2874"/>
    <n v="15"/>
    <n v="15"/>
    <m/>
    <m/>
    <m/>
    <m/>
    <m/>
    <m/>
    <m/>
    <m/>
    <m/>
  </r>
  <r>
    <x v="16"/>
    <s v="SSEE"/>
    <n v="0"/>
    <n v="0"/>
    <n v="0"/>
    <n v="0"/>
    <m/>
    <m/>
    <m/>
    <m/>
    <m/>
    <m/>
    <m/>
    <m/>
    <m/>
  </r>
  <r>
    <x v="16"/>
    <s v="Las Bambas"/>
    <n v="889.5"/>
    <n v="889.5"/>
    <n v="5"/>
    <n v="5"/>
    <m/>
    <m/>
    <m/>
    <m/>
    <m/>
    <m/>
    <m/>
    <m/>
    <m/>
  </r>
  <r>
    <x v="16"/>
    <s v="SSEE"/>
    <n v="0"/>
    <n v="0"/>
    <n v="0"/>
    <n v="0"/>
    <m/>
    <m/>
    <m/>
    <m/>
    <m/>
    <m/>
    <m/>
    <m/>
    <m/>
  </r>
  <r>
    <x v="16"/>
    <s v="Las Bambas"/>
    <n v="2103"/>
    <n v="2103"/>
    <n v="11"/>
    <n v="11"/>
    <m/>
    <m/>
    <m/>
    <m/>
    <m/>
    <m/>
    <m/>
    <m/>
    <m/>
  </r>
  <r>
    <x v="16"/>
    <s v="SSEE"/>
    <n v="0"/>
    <n v="0"/>
    <n v="0"/>
    <n v="0"/>
    <m/>
    <m/>
    <m/>
    <m/>
    <m/>
    <m/>
    <m/>
    <m/>
    <m/>
  </r>
  <r>
    <x v="16"/>
    <s v="Las Bambas"/>
    <n v="429"/>
    <n v="429"/>
    <n v="2"/>
    <n v="2"/>
    <m/>
    <m/>
    <m/>
    <m/>
    <m/>
    <m/>
    <m/>
    <m/>
    <m/>
  </r>
  <r>
    <x v="16"/>
    <s v="SSEE"/>
    <n v="0"/>
    <n v="0"/>
    <n v="0"/>
    <n v="0"/>
    <m/>
    <m/>
    <m/>
    <m/>
    <m/>
    <m/>
    <m/>
    <m/>
    <m/>
  </r>
  <r>
    <x v="16"/>
    <s v="Las Bambas"/>
    <n v="1359"/>
    <n v="1359"/>
    <n v="8"/>
    <n v="8"/>
    <m/>
    <m/>
    <m/>
    <m/>
    <m/>
    <m/>
    <m/>
    <m/>
    <m/>
  </r>
  <r>
    <x v="16"/>
    <s v="SSEE"/>
    <n v="0"/>
    <n v="0"/>
    <n v="0"/>
    <n v="0"/>
    <m/>
    <m/>
    <m/>
    <m/>
    <m/>
    <m/>
    <m/>
    <m/>
    <m/>
  </r>
  <r>
    <x v="16"/>
    <s v="Las Bambas"/>
    <n v="630"/>
    <n v="630"/>
    <n v="5"/>
    <n v="5"/>
    <m/>
    <m/>
    <m/>
    <m/>
    <m/>
    <m/>
    <m/>
    <m/>
    <m/>
  </r>
  <r>
    <x v="16"/>
    <s v="SSEE"/>
    <n v="70573"/>
    <n v="22095"/>
    <n v="327"/>
    <n v="97"/>
    <m/>
    <m/>
    <m/>
    <m/>
    <m/>
    <m/>
    <m/>
    <m/>
    <m/>
  </r>
  <r>
    <x v="16"/>
    <s v="Las Bambas"/>
    <n v="231"/>
    <n v="231"/>
    <n v="1"/>
    <n v="1"/>
    <m/>
    <m/>
    <m/>
    <m/>
    <m/>
    <m/>
    <m/>
    <m/>
    <m/>
  </r>
  <r>
    <x v="16"/>
    <s v="SSEE"/>
    <n v="471666.3"/>
    <n v="181193.25000000003"/>
    <n v="2439"/>
    <n v="2198"/>
    <m/>
    <m/>
    <m/>
    <m/>
    <m/>
    <n v="1"/>
    <m/>
    <m/>
    <m/>
  </r>
  <r>
    <x v="16"/>
    <s v="Las Bambas"/>
    <n v="13641.75"/>
    <n v="13641.75"/>
    <n v="69"/>
    <n v="69"/>
    <m/>
    <m/>
    <m/>
    <m/>
    <m/>
    <n v="2"/>
    <m/>
    <m/>
    <m/>
  </r>
  <r>
    <x v="16"/>
    <s v="SSEE"/>
    <n v="196143"/>
    <n v="196143"/>
    <n v="1053"/>
    <n v="1053"/>
    <m/>
    <m/>
    <m/>
    <m/>
    <m/>
    <m/>
    <m/>
    <m/>
    <m/>
  </r>
  <r>
    <x v="16"/>
    <s v="Las Bambas"/>
    <n v="20849.25"/>
    <n v="20849.25"/>
    <n v="125"/>
    <n v="125"/>
    <m/>
    <m/>
    <m/>
    <m/>
    <m/>
    <m/>
    <m/>
    <m/>
    <m/>
  </r>
  <r>
    <x v="16"/>
    <s v="SSEE"/>
    <n v="26062"/>
    <n v="26062"/>
    <n v="157"/>
    <n v="157"/>
    <m/>
    <m/>
    <m/>
    <m/>
    <m/>
    <m/>
    <m/>
    <m/>
    <m/>
  </r>
  <r>
    <x v="16"/>
    <s v="Las Bambas"/>
    <n v="30534.5"/>
    <n v="30534.5"/>
    <n v="182"/>
    <n v="182"/>
    <m/>
    <m/>
    <m/>
    <m/>
    <m/>
    <m/>
    <m/>
    <m/>
    <m/>
  </r>
  <r>
    <x v="16"/>
    <s v="SSEE"/>
    <n v="18408"/>
    <n v="18408"/>
    <n v="117"/>
    <n v="117"/>
    <m/>
    <m/>
    <m/>
    <m/>
    <m/>
    <m/>
    <m/>
    <m/>
    <m/>
  </r>
  <r>
    <x v="16"/>
    <s v="Las Bambas"/>
    <n v="2908.5"/>
    <n v="2908.5"/>
    <n v="14"/>
    <n v="14"/>
    <m/>
    <m/>
    <m/>
    <m/>
    <m/>
    <m/>
    <m/>
    <m/>
    <m/>
  </r>
  <r>
    <x v="16"/>
    <s v="SSEE"/>
    <n v="162861"/>
    <n v="162861"/>
    <n v="727"/>
    <n v="727"/>
    <m/>
    <m/>
    <m/>
    <m/>
    <m/>
    <m/>
    <m/>
    <m/>
    <m/>
  </r>
  <r>
    <x v="16"/>
    <s v="Las Bambas"/>
    <n v="132826.75"/>
    <n v="132826.75"/>
    <n v="769"/>
    <n v="769"/>
    <m/>
    <m/>
    <m/>
    <m/>
    <n v="1"/>
    <n v="1"/>
    <n v="1"/>
    <m/>
    <m/>
  </r>
  <r>
    <x v="16"/>
    <s v="SSEE"/>
    <n v="932"/>
    <n v="932"/>
    <n v="9"/>
    <n v="8"/>
    <m/>
    <m/>
    <m/>
    <m/>
    <m/>
    <m/>
    <m/>
    <m/>
    <m/>
  </r>
  <r>
    <x v="16"/>
    <s v="Las Bambas"/>
    <n v="1276.5"/>
    <n v="1276.5"/>
    <n v="6"/>
    <n v="6"/>
    <m/>
    <m/>
    <m/>
    <m/>
    <m/>
    <m/>
    <m/>
    <m/>
    <m/>
  </r>
  <r>
    <x v="16"/>
    <s v="SSEE"/>
    <n v="0"/>
    <n v="0"/>
    <n v="0"/>
    <n v="0"/>
    <m/>
    <m/>
    <m/>
    <m/>
    <m/>
    <m/>
    <m/>
    <m/>
    <m/>
  </r>
  <r>
    <x v="16"/>
    <s v="Las Bambas"/>
    <n v="4652.75"/>
    <n v="4652.75"/>
    <n v="25"/>
    <n v="25"/>
    <m/>
    <m/>
    <m/>
    <m/>
    <m/>
    <m/>
    <m/>
    <m/>
    <m/>
  </r>
  <r>
    <x v="16"/>
    <s v="SSEE"/>
    <n v="25785.5"/>
    <n v="25785.5"/>
    <n v="133"/>
    <n v="133"/>
    <m/>
    <m/>
    <m/>
    <m/>
    <m/>
    <m/>
    <m/>
    <m/>
    <m/>
  </r>
  <r>
    <x v="16"/>
    <s v="Las Bambas"/>
    <n v="40778.5"/>
    <n v="40778.5"/>
    <n v="233"/>
    <n v="233"/>
    <m/>
    <m/>
    <m/>
    <m/>
    <m/>
    <m/>
    <m/>
    <m/>
    <m/>
  </r>
  <r>
    <x v="16"/>
    <s v="SSEE"/>
    <n v="0"/>
    <n v="0"/>
    <n v="0"/>
    <n v="0"/>
    <m/>
    <m/>
    <m/>
    <m/>
    <m/>
    <m/>
    <m/>
    <m/>
    <m/>
  </r>
  <r>
    <x v="16"/>
    <s v="Las Bambas"/>
    <n v="427.5"/>
    <n v="427.5"/>
    <n v="2"/>
    <n v="2"/>
    <m/>
    <m/>
    <m/>
    <m/>
    <m/>
    <m/>
    <m/>
    <m/>
    <m/>
  </r>
  <r>
    <x v="16"/>
    <s v="SSEE"/>
    <n v="22388"/>
    <n v="22388"/>
    <n v="121"/>
    <n v="121"/>
    <m/>
    <m/>
    <m/>
    <m/>
    <m/>
    <m/>
    <m/>
    <m/>
    <m/>
  </r>
  <r>
    <x v="16"/>
    <s v="Las Bambas"/>
    <n v="1344"/>
    <n v="1344"/>
    <n v="6"/>
    <n v="6"/>
    <m/>
    <m/>
    <m/>
    <m/>
    <m/>
    <m/>
    <m/>
    <m/>
    <m/>
  </r>
  <r>
    <x v="16"/>
    <s v="SSEE"/>
    <n v="0"/>
    <n v="0"/>
    <n v="0"/>
    <n v="0"/>
    <m/>
    <m/>
    <m/>
    <m/>
    <m/>
    <m/>
    <m/>
    <m/>
    <m/>
  </r>
  <r>
    <x v="16"/>
    <s v="Las Bambas"/>
    <n v="2895"/>
    <n v="2895"/>
    <n v="14"/>
    <n v="14"/>
    <m/>
    <m/>
    <m/>
    <m/>
    <m/>
    <m/>
    <m/>
    <m/>
    <m/>
  </r>
  <r>
    <x v="16"/>
    <s v="SSEE"/>
    <n v="0"/>
    <n v="0"/>
    <n v="0"/>
    <n v="0"/>
    <m/>
    <m/>
    <m/>
    <m/>
    <m/>
    <m/>
    <m/>
    <m/>
    <m/>
  </r>
  <r>
    <x v="16"/>
    <s v="Las Bambas"/>
    <n v="12088"/>
    <n v="12088"/>
    <n v="65"/>
    <n v="65"/>
    <m/>
    <m/>
    <m/>
    <m/>
    <m/>
    <m/>
    <m/>
    <m/>
    <m/>
  </r>
  <r>
    <x v="16"/>
    <s v="Las Bambas"/>
    <n v="6006"/>
    <n v="6006"/>
    <n v="30"/>
    <n v="30"/>
    <m/>
    <m/>
    <m/>
    <m/>
    <m/>
    <m/>
    <m/>
    <m/>
    <m/>
  </r>
  <r>
    <x v="16"/>
    <s v="SSEE"/>
    <n v="0"/>
    <n v="0"/>
    <n v="0"/>
    <n v="0"/>
    <m/>
    <m/>
    <m/>
    <m/>
    <m/>
    <m/>
    <m/>
    <m/>
    <m/>
  </r>
  <r>
    <x v="16"/>
    <s v="SSEE"/>
    <n v="0"/>
    <n v="0"/>
    <n v="0"/>
    <n v="0"/>
    <m/>
    <m/>
    <m/>
    <m/>
    <m/>
    <m/>
    <m/>
    <m/>
    <m/>
  </r>
  <r>
    <x v="16"/>
    <s v="Las Bambas"/>
    <n v="6048"/>
    <n v="6048"/>
    <n v="32"/>
    <n v="32"/>
    <m/>
    <m/>
    <m/>
    <m/>
    <m/>
    <m/>
    <m/>
    <m/>
    <m/>
  </r>
  <r>
    <x v="16"/>
    <s v="SSEE"/>
    <n v="204205"/>
    <n v="204205"/>
    <n v="1792"/>
    <n v="1792"/>
    <m/>
    <m/>
    <m/>
    <m/>
    <m/>
    <m/>
    <m/>
    <m/>
    <m/>
  </r>
  <r>
    <x v="16"/>
    <s v="Las Bambas"/>
    <n v="5296.5"/>
    <n v="5296.5"/>
    <n v="27"/>
    <n v="27"/>
    <m/>
    <m/>
    <m/>
    <m/>
    <m/>
    <m/>
    <m/>
    <m/>
    <m/>
  </r>
  <r>
    <x v="16"/>
    <s v="SSEE"/>
    <n v="9300"/>
    <n v="9300"/>
    <n v="43"/>
    <n v="43"/>
    <m/>
    <m/>
    <m/>
    <m/>
    <m/>
    <m/>
    <m/>
    <m/>
    <m/>
  </r>
  <r>
    <x v="16"/>
    <s v="Las Bambas"/>
    <n v="16094"/>
    <n v="16094"/>
    <n v="87"/>
    <n v="87"/>
    <m/>
    <m/>
    <m/>
    <m/>
    <m/>
    <n v="1"/>
    <m/>
    <m/>
    <m/>
  </r>
  <r>
    <x v="16"/>
    <s v="Las Bambas"/>
    <n v="27"/>
    <n v="27"/>
    <n v="1"/>
    <n v="1"/>
    <m/>
    <m/>
    <m/>
    <m/>
    <m/>
    <m/>
    <m/>
    <m/>
    <m/>
  </r>
  <r>
    <x v="16"/>
    <s v="SSEE"/>
    <n v="0"/>
    <n v="0"/>
    <n v="0"/>
    <n v="0"/>
    <m/>
    <m/>
    <m/>
    <m/>
    <m/>
    <m/>
    <m/>
    <m/>
    <m/>
  </r>
  <r>
    <x v="16"/>
    <s v="SSEE"/>
    <n v="0"/>
    <n v="0"/>
    <n v="0"/>
    <n v="0"/>
    <m/>
    <m/>
    <m/>
    <m/>
    <m/>
    <m/>
    <m/>
    <m/>
    <m/>
  </r>
  <r>
    <x v="16"/>
    <s v="Las Bambas"/>
    <n v="573"/>
    <n v="573"/>
    <n v="3"/>
    <n v="3"/>
    <m/>
    <m/>
    <m/>
    <m/>
    <m/>
    <m/>
    <m/>
    <m/>
    <m/>
  </r>
  <r>
    <x v="16"/>
    <s v="SSEE"/>
    <n v="0"/>
    <n v="0"/>
    <n v="0"/>
    <n v="0"/>
    <m/>
    <m/>
    <m/>
    <m/>
    <m/>
    <m/>
    <m/>
    <m/>
    <m/>
  </r>
  <r>
    <x v="16"/>
    <s v="Las Bambas"/>
    <n v="3006"/>
    <n v="3006"/>
    <n v="17"/>
    <n v="17"/>
    <m/>
    <m/>
    <m/>
    <m/>
    <m/>
    <m/>
    <m/>
    <m/>
    <m/>
  </r>
  <r>
    <x v="16"/>
    <s v="SSEE"/>
    <n v="0"/>
    <n v="0"/>
    <n v="0"/>
    <n v="0"/>
    <m/>
    <m/>
    <m/>
    <m/>
    <m/>
    <m/>
    <m/>
    <m/>
    <m/>
  </r>
  <r>
    <x v="16"/>
    <s v="Las Bambas"/>
    <n v="4023"/>
    <n v="4023"/>
    <n v="22"/>
    <n v="22"/>
    <m/>
    <m/>
    <m/>
    <m/>
    <m/>
    <m/>
    <m/>
    <m/>
    <m/>
  </r>
  <r>
    <x v="16"/>
    <s v="SSEE"/>
    <n v="0"/>
    <n v="0"/>
    <n v="0"/>
    <n v="0"/>
    <m/>
    <m/>
    <m/>
    <m/>
    <m/>
    <m/>
    <m/>
    <m/>
    <m/>
  </r>
  <r>
    <x v="16"/>
    <s v="Las Bambas"/>
    <n v="577.5"/>
    <n v="577.5"/>
    <n v="3"/>
    <n v="3"/>
    <m/>
    <m/>
    <m/>
    <m/>
    <m/>
    <m/>
    <m/>
    <m/>
    <m/>
  </r>
  <r>
    <x v="16"/>
    <s v="SSEE"/>
    <n v="0"/>
    <n v="0"/>
    <n v="0"/>
    <n v="0"/>
    <m/>
    <m/>
    <m/>
    <m/>
    <m/>
    <m/>
    <m/>
    <m/>
    <m/>
  </r>
  <r>
    <x v="16"/>
    <s v="Las Bambas"/>
    <n v="561"/>
    <n v="561"/>
    <n v="3"/>
    <n v="3"/>
    <m/>
    <m/>
    <m/>
    <m/>
    <m/>
    <m/>
    <m/>
    <m/>
    <m/>
  </r>
  <r>
    <x v="16"/>
    <s v="SSEE"/>
    <n v="3240"/>
    <n v="3240"/>
    <n v="22"/>
    <n v="22"/>
    <m/>
    <m/>
    <m/>
    <m/>
    <m/>
    <m/>
    <m/>
    <m/>
    <m/>
  </r>
  <r>
    <x v="16"/>
    <s v="Las Bambas"/>
    <n v="4329"/>
    <n v="4329"/>
    <n v="22"/>
    <n v="22"/>
    <m/>
    <m/>
    <m/>
    <m/>
    <m/>
    <m/>
    <m/>
    <m/>
    <m/>
  </r>
  <r>
    <x v="16"/>
    <s v="SSEE"/>
    <n v="552"/>
    <n v="552"/>
    <n v="2"/>
    <n v="2"/>
    <m/>
    <m/>
    <m/>
    <m/>
    <m/>
    <m/>
    <m/>
    <m/>
    <m/>
  </r>
  <r>
    <x v="16"/>
    <s v="Las Bambas"/>
    <n v="459"/>
    <n v="459"/>
    <n v="3"/>
    <n v="3"/>
    <m/>
    <m/>
    <m/>
    <m/>
    <m/>
    <m/>
    <m/>
    <m/>
    <m/>
  </r>
  <r>
    <x v="16"/>
    <s v="SSEE"/>
    <n v="0"/>
    <n v="0"/>
    <n v="0"/>
    <n v="0"/>
    <m/>
    <m/>
    <m/>
    <m/>
    <m/>
    <m/>
    <m/>
    <m/>
    <m/>
  </r>
  <r>
    <x v="16"/>
    <s v="Las Bambas"/>
    <n v="621"/>
    <n v="621"/>
    <n v="3"/>
    <n v="3"/>
    <m/>
    <m/>
    <m/>
    <m/>
    <m/>
    <m/>
    <m/>
    <m/>
    <m/>
  </r>
  <r>
    <x v="16"/>
    <s v="SSEE"/>
    <n v="0"/>
    <n v="0"/>
    <n v="0"/>
    <n v="0"/>
    <m/>
    <m/>
    <m/>
    <m/>
    <m/>
    <m/>
    <m/>
    <m/>
    <m/>
  </r>
  <r>
    <x v="16"/>
    <s v="Las Bambas"/>
    <n v="711"/>
    <n v="711"/>
    <n v="4"/>
    <n v="4"/>
    <m/>
    <m/>
    <m/>
    <m/>
    <m/>
    <m/>
    <m/>
    <m/>
    <m/>
  </r>
  <r>
    <x v="16"/>
    <s v="SSEE"/>
    <n v="0"/>
    <n v="0"/>
    <n v="0"/>
    <n v="0"/>
    <m/>
    <m/>
    <m/>
    <m/>
    <m/>
    <m/>
    <m/>
    <m/>
    <m/>
  </r>
  <r>
    <x v="16"/>
    <s v="Las Bambas"/>
    <n v="1035"/>
    <n v="1035"/>
    <n v="5"/>
    <n v="5"/>
    <m/>
    <m/>
    <m/>
    <m/>
    <m/>
    <m/>
    <m/>
    <m/>
    <m/>
  </r>
  <r>
    <x v="16"/>
    <s v="SSEE"/>
    <n v="0"/>
    <n v="0"/>
    <n v="0"/>
    <n v="0"/>
    <m/>
    <m/>
    <m/>
    <m/>
    <m/>
    <m/>
    <m/>
    <m/>
    <m/>
  </r>
  <r>
    <x v="16"/>
    <s v="Las Bambas"/>
    <n v="621"/>
    <n v="621"/>
    <n v="3"/>
    <n v="3"/>
    <m/>
    <m/>
    <m/>
    <m/>
    <m/>
    <m/>
    <m/>
    <m/>
    <m/>
  </r>
  <r>
    <x v="16"/>
    <s v="SSEE"/>
    <n v="0"/>
    <n v="0"/>
    <n v="0"/>
    <n v="0"/>
    <m/>
    <m/>
    <m/>
    <m/>
    <m/>
    <m/>
    <m/>
    <m/>
    <m/>
  </r>
  <r>
    <x v="16"/>
    <s v="Las Bambas"/>
    <n v="228"/>
    <n v="228"/>
    <n v="1"/>
    <n v="1"/>
    <m/>
    <m/>
    <m/>
    <m/>
    <m/>
    <m/>
    <m/>
    <m/>
    <m/>
  </r>
  <r>
    <x v="16"/>
    <s v="SSEE"/>
    <n v="0"/>
    <n v="0"/>
    <n v="0"/>
    <n v="0"/>
    <m/>
    <m/>
    <m/>
    <m/>
    <m/>
    <m/>
    <m/>
    <m/>
    <m/>
  </r>
  <r>
    <x v="16"/>
    <s v="Las Bambas"/>
    <n v="462"/>
    <n v="462"/>
    <n v="2"/>
    <n v="2"/>
    <m/>
    <m/>
    <m/>
    <m/>
    <m/>
    <m/>
    <m/>
    <m/>
    <m/>
  </r>
  <r>
    <x v="16"/>
    <s v="SSEE"/>
    <n v="0"/>
    <n v="0"/>
    <n v="0"/>
    <n v="0"/>
    <m/>
    <m/>
    <m/>
    <m/>
    <m/>
    <n v="1"/>
    <m/>
    <m/>
    <m/>
  </r>
  <r>
    <x v="16"/>
    <s v="Las Bambas"/>
    <n v="6163.5"/>
    <n v="6163.5"/>
    <n v="30"/>
    <n v="30"/>
    <m/>
    <m/>
    <m/>
    <m/>
    <m/>
    <m/>
    <m/>
    <m/>
    <m/>
  </r>
  <r>
    <x v="16"/>
    <s v="SSEE"/>
    <n v="0"/>
    <n v="0"/>
    <n v="0"/>
    <n v="0"/>
    <m/>
    <m/>
    <m/>
    <m/>
    <m/>
    <m/>
    <m/>
    <m/>
    <m/>
  </r>
  <r>
    <x v="16"/>
    <s v="Las Bambas"/>
    <n v="513"/>
    <n v="513"/>
    <n v="3"/>
    <n v="3"/>
    <m/>
    <m/>
    <m/>
    <m/>
    <m/>
    <m/>
    <m/>
    <m/>
    <m/>
  </r>
  <r>
    <x v="16"/>
    <s v="SSEE"/>
    <n v="0"/>
    <n v="0"/>
    <n v="0"/>
    <n v="0"/>
    <m/>
    <m/>
    <m/>
    <m/>
    <m/>
    <m/>
    <m/>
    <m/>
    <m/>
  </r>
  <r>
    <x v="16"/>
    <s v="Las Bambas"/>
    <n v="2775"/>
    <n v="2775"/>
    <n v="15"/>
    <n v="15"/>
    <m/>
    <m/>
    <m/>
    <m/>
    <m/>
    <m/>
    <m/>
    <m/>
    <m/>
  </r>
  <r>
    <x v="16"/>
    <s v="SSEE"/>
    <n v="0"/>
    <n v="0"/>
    <n v="0"/>
    <n v="0"/>
    <m/>
    <m/>
    <m/>
    <m/>
    <m/>
    <m/>
    <m/>
    <m/>
    <m/>
  </r>
  <r>
    <x v="16"/>
    <s v="Las Bambas"/>
    <n v="207"/>
    <n v="207"/>
    <n v="1"/>
    <n v="1"/>
    <m/>
    <m/>
    <m/>
    <m/>
    <m/>
    <m/>
    <m/>
    <m/>
    <m/>
  </r>
  <r>
    <x v="17"/>
    <s v="Las Bambas"/>
    <n v="558"/>
    <n v="558"/>
    <n v="3"/>
    <n v="3"/>
    <m/>
    <m/>
    <m/>
    <m/>
    <m/>
    <m/>
    <m/>
    <m/>
    <m/>
  </r>
  <r>
    <x v="17"/>
    <s v="Las Bambas"/>
    <n v="1395"/>
    <n v="1395"/>
    <n v="8"/>
    <n v="8"/>
    <m/>
    <m/>
    <m/>
    <m/>
    <m/>
    <m/>
    <m/>
    <m/>
    <m/>
  </r>
  <r>
    <x v="17"/>
    <s v="Las Bambas"/>
    <n v="540"/>
    <n v="540"/>
    <n v="5"/>
    <n v="5"/>
    <m/>
    <m/>
    <m/>
    <m/>
    <m/>
    <m/>
    <m/>
    <m/>
    <m/>
  </r>
  <r>
    <x v="17"/>
    <s v="Las Bambas"/>
    <n v="540"/>
    <n v="540"/>
    <n v="3"/>
    <n v="3"/>
    <m/>
    <m/>
    <m/>
    <m/>
    <m/>
    <m/>
    <m/>
    <m/>
    <m/>
  </r>
  <r>
    <x v="17"/>
    <s v="Las Bambas"/>
    <n v="1119"/>
    <n v="1119"/>
    <n v="6"/>
    <n v="6"/>
    <m/>
    <m/>
    <m/>
    <m/>
    <m/>
    <m/>
    <m/>
    <m/>
    <m/>
  </r>
  <r>
    <x v="17"/>
    <s v="Las Bambas"/>
    <n v="2340"/>
    <n v="2340"/>
    <n v="13"/>
    <n v="13"/>
    <m/>
    <m/>
    <m/>
    <m/>
    <m/>
    <m/>
    <m/>
    <m/>
    <m/>
  </r>
  <r>
    <x v="17"/>
    <s v="Las Bambas"/>
    <n v="390"/>
    <n v="390"/>
    <n v="2"/>
    <n v="2"/>
    <m/>
    <m/>
    <m/>
    <m/>
    <m/>
    <m/>
    <m/>
    <m/>
    <m/>
  </r>
  <r>
    <x v="17"/>
    <s v="Las Bambas"/>
    <n v="576"/>
    <n v="576"/>
    <n v="4"/>
    <n v="4"/>
    <m/>
    <m/>
    <m/>
    <m/>
    <m/>
    <m/>
    <m/>
    <m/>
    <m/>
  </r>
  <r>
    <x v="17"/>
    <s v="Las Bambas"/>
    <n v="4473"/>
    <n v="4473"/>
    <n v="24"/>
    <n v="24"/>
    <m/>
    <m/>
    <m/>
    <m/>
    <m/>
    <m/>
    <m/>
    <m/>
    <m/>
  </r>
  <r>
    <x v="17"/>
    <s v="Las Bambas"/>
    <n v="360"/>
    <n v="360"/>
    <n v="2"/>
    <n v="2"/>
    <m/>
    <m/>
    <m/>
    <m/>
    <m/>
    <m/>
    <m/>
    <m/>
    <m/>
  </r>
  <r>
    <x v="17"/>
    <s v="Las Bambas"/>
    <n v="1129.5"/>
    <n v="1129.5"/>
    <n v="6"/>
    <n v="6"/>
    <m/>
    <m/>
    <m/>
    <m/>
    <m/>
    <m/>
    <m/>
    <m/>
    <m/>
  </r>
  <r>
    <x v="17"/>
    <s v="Las Bambas"/>
    <n v="2734.5"/>
    <n v="2734.5"/>
    <n v="14"/>
    <n v="14"/>
    <m/>
    <m/>
    <m/>
    <m/>
    <m/>
    <m/>
    <m/>
    <m/>
    <m/>
  </r>
  <r>
    <x v="17"/>
    <s v="Las Bambas"/>
    <n v="720"/>
    <n v="720"/>
    <n v="4"/>
    <n v="4"/>
    <m/>
    <m/>
    <m/>
    <m/>
    <m/>
    <m/>
    <m/>
    <m/>
    <m/>
  </r>
  <r>
    <x v="17"/>
    <s v="Las Bambas"/>
    <n v="40661.526315789473"/>
    <n v="40661.526315789473"/>
    <n v="232"/>
    <n v="232"/>
    <m/>
    <m/>
    <m/>
    <m/>
    <m/>
    <n v="1"/>
    <m/>
    <m/>
    <m/>
  </r>
  <r>
    <x v="17"/>
    <s v="Las Bambas"/>
    <n v="16472.5"/>
    <n v="16472.5"/>
    <n v="88"/>
    <n v="88"/>
    <m/>
    <m/>
    <m/>
    <m/>
    <m/>
    <m/>
    <m/>
    <m/>
    <m/>
  </r>
  <r>
    <x v="17"/>
    <s v="Las Bambas"/>
    <n v="399"/>
    <n v="399"/>
    <n v="2"/>
    <n v="2"/>
    <m/>
    <m/>
    <m/>
    <m/>
    <m/>
    <m/>
    <m/>
    <m/>
    <m/>
  </r>
  <r>
    <x v="17"/>
    <s v="Las Bambas"/>
    <n v="52039.75"/>
    <n v="52039.75"/>
    <n v="301"/>
    <n v="301"/>
    <m/>
    <m/>
    <m/>
    <m/>
    <m/>
    <m/>
    <m/>
    <m/>
    <m/>
  </r>
  <r>
    <x v="17"/>
    <s v="Las Bambas"/>
    <n v="132287.25"/>
    <n v="132287.25"/>
    <n v="778"/>
    <n v="778"/>
    <m/>
    <n v="1"/>
    <m/>
    <m/>
    <m/>
    <n v="2"/>
    <m/>
    <m/>
    <n v="5"/>
  </r>
  <r>
    <x v="17"/>
    <s v="Las Bambas"/>
    <n v="378"/>
    <n v="378"/>
    <n v="2"/>
    <n v="2"/>
    <m/>
    <m/>
    <m/>
    <m/>
    <m/>
    <m/>
    <m/>
    <m/>
    <m/>
  </r>
  <r>
    <x v="17"/>
    <s v="Las Bambas"/>
    <n v="5365.5"/>
    <n v="5365.5"/>
    <n v="27"/>
    <n v="27"/>
    <m/>
    <m/>
    <m/>
    <m/>
    <m/>
    <m/>
    <m/>
    <m/>
    <m/>
  </r>
  <r>
    <x v="17"/>
    <s v="Las Bambas"/>
    <n v="969"/>
    <n v="969"/>
    <n v="5"/>
    <n v="5"/>
    <m/>
    <m/>
    <m/>
    <m/>
    <m/>
    <m/>
    <m/>
    <m/>
    <m/>
  </r>
  <r>
    <x v="17"/>
    <s v="Las Bambas"/>
    <n v="2764.5"/>
    <n v="2764.5"/>
    <n v="14"/>
    <n v="14"/>
    <m/>
    <m/>
    <m/>
    <m/>
    <m/>
    <m/>
    <m/>
    <m/>
    <m/>
  </r>
  <r>
    <x v="17"/>
    <s v="Las Bambas"/>
    <n v="540"/>
    <n v="540"/>
    <n v="3"/>
    <n v="3"/>
    <m/>
    <m/>
    <m/>
    <m/>
    <m/>
    <m/>
    <m/>
    <m/>
    <m/>
  </r>
  <r>
    <x v="17"/>
    <s v="Las Bambas"/>
    <n v="2139"/>
    <n v="2139"/>
    <n v="12"/>
    <n v="12"/>
    <m/>
    <m/>
    <m/>
    <m/>
    <m/>
    <m/>
    <m/>
    <m/>
    <m/>
  </r>
  <r>
    <x v="17"/>
    <s v="Las Bambas"/>
    <n v="2803.5"/>
    <n v="2803.5"/>
    <n v="14"/>
    <n v="14"/>
    <m/>
    <m/>
    <m/>
    <m/>
    <m/>
    <m/>
    <m/>
    <m/>
    <m/>
  </r>
  <r>
    <x v="17"/>
    <s v="Las Bambas"/>
    <n v="5323.5"/>
    <n v="5323.5"/>
    <n v="32"/>
    <n v="32"/>
    <m/>
    <m/>
    <m/>
    <m/>
    <m/>
    <m/>
    <m/>
    <m/>
    <m/>
  </r>
  <r>
    <x v="17"/>
    <s v="Las Bambas"/>
    <n v="180"/>
    <n v="180"/>
    <n v="1"/>
    <n v="1"/>
    <m/>
    <m/>
    <m/>
    <m/>
    <m/>
    <m/>
    <m/>
    <m/>
    <m/>
  </r>
  <r>
    <x v="17"/>
    <s v="Las Bambas"/>
    <n v="1669.5"/>
    <n v="1669.5"/>
    <n v="8"/>
    <n v="8"/>
    <m/>
    <m/>
    <m/>
    <m/>
    <m/>
    <m/>
    <m/>
    <m/>
    <m/>
  </r>
  <r>
    <x v="17"/>
    <s v="Las Bambas"/>
    <n v="1056"/>
    <n v="1056"/>
    <n v="6"/>
    <n v="6"/>
    <m/>
    <m/>
    <m/>
    <m/>
    <m/>
    <m/>
    <m/>
    <m/>
    <m/>
  </r>
  <r>
    <x v="17"/>
    <s v="Las Bambas"/>
    <n v="900"/>
    <n v="900"/>
    <n v="5"/>
    <n v="5"/>
    <m/>
    <m/>
    <m/>
    <m/>
    <m/>
    <m/>
    <m/>
    <m/>
    <m/>
  </r>
  <r>
    <x v="17"/>
    <s v="Las Bambas"/>
    <n v="1666.5"/>
    <n v="1666.5"/>
    <n v="9"/>
    <n v="9"/>
    <m/>
    <m/>
    <m/>
    <m/>
    <m/>
    <m/>
    <m/>
    <m/>
    <m/>
  </r>
  <r>
    <x v="17"/>
    <s v="Las Bambas"/>
    <n v="5760.25"/>
    <n v="5760.25"/>
    <n v="31"/>
    <n v="31"/>
    <m/>
    <m/>
    <m/>
    <m/>
    <m/>
    <m/>
    <m/>
    <m/>
    <m/>
  </r>
  <r>
    <x v="17"/>
    <s v="Las Bambas"/>
    <n v="1620"/>
    <n v="1620"/>
    <n v="9"/>
    <n v="9"/>
    <m/>
    <m/>
    <m/>
    <m/>
    <m/>
    <m/>
    <m/>
    <m/>
    <m/>
  </r>
  <r>
    <x v="17"/>
    <s v="Las Bambas"/>
    <n v="199.5"/>
    <n v="199.5"/>
    <n v="1"/>
    <n v="1"/>
    <m/>
    <m/>
    <m/>
    <m/>
    <m/>
    <m/>
    <m/>
    <m/>
    <m/>
  </r>
  <r>
    <x v="17"/>
    <s v="Las Bambas"/>
    <n v="1155"/>
    <n v="1155"/>
    <n v="7"/>
    <n v="7"/>
    <m/>
    <m/>
    <m/>
    <m/>
    <m/>
    <m/>
    <m/>
    <m/>
    <m/>
  </r>
  <r>
    <x v="17"/>
    <s v="Las Bambas"/>
    <n v="5262"/>
    <n v="5262"/>
    <n v="27"/>
    <n v="27"/>
    <m/>
    <m/>
    <m/>
    <m/>
    <m/>
    <m/>
    <m/>
    <m/>
    <m/>
  </r>
  <r>
    <x v="17"/>
    <s v="Las Bambas"/>
    <n v="3213"/>
    <n v="3213"/>
    <n v="18"/>
    <n v="18"/>
    <m/>
    <m/>
    <m/>
    <m/>
    <m/>
    <m/>
    <m/>
    <m/>
    <m/>
  </r>
  <r>
    <x v="17"/>
    <s v="Las Bambas"/>
    <n v="540"/>
    <n v="540"/>
    <n v="3"/>
    <n v="3"/>
    <m/>
    <m/>
    <m/>
    <m/>
    <m/>
    <m/>
    <m/>
    <m/>
    <m/>
  </r>
  <r>
    <x v="17"/>
    <s v="Las Bambas"/>
    <n v="180"/>
    <n v="180"/>
    <n v="1"/>
    <n v="1"/>
    <m/>
    <m/>
    <m/>
    <m/>
    <m/>
    <m/>
    <m/>
    <m/>
    <m/>
  </r>
  <r>
    <x v="17"/>
    <s v="Las Bambas"/>
    <n v="198"/>
    <n v="198"/>
    <n v="1"/>
    <n v="1"/>
    <m/>
    <m/>
    <m/>
    <m/>
    <m/>
    <m/>
    <m/>
    <m/>
    <m/>
  </r>
  <r>
    <x v="17"/>
    <s v="Las Bambas"/>
    <n v="2264.5"/>
    <n v="2264.5"/>
    <n v="12"/>
    <n v="12"/>
    <m/>
    <m/>
    <m/>
    <m/>
    <m/>
    <m/>
    <m/>
    <m/>
    <m/>
  </r>
  <r>
    <x v="17"/>
    <s v="Las Bambas"/>
    <n v="360"/>
    <n v="360"/>
    <n v="2"/>
    <n v="2"/>
    <m/>
    <m/>
    <m/>
    <m/>
    <m/>
    <m/>
    <m/>
    <m/>
    <m/>
  </r>
  <r>
    <x v="17"/>
    <s v="Las Bambas"/>
    <n v="948"/>
    <n v="948"/>
    <n v="5"/>
    <n v="5"/>
    <m/>
    <m/>
    <m/>
    <m/>
    <m/>
    <m/>
    <m/>
    <m/>
    <m/>
  </r>
  <r>
    <x v="17"/>
    <s v="Las Bambas"/>
    <n v="3889.5"/>
    <n v="3889.5"/>
    <n v="21"/>
    <n v="21"/>
    <m/>
    <m/>
    <m/>
    <m/>
    <m/>
    <m/>
    <m/>
    <m/>
    <m/>
  </r>
  <r>
    <x v="17"/>
    <s v="Las Bambas"/>
    <n v="3870"/>
    <n v="3870"/>
    <n v="23"/>
    <n v="23"/>
    <m/>
    <m/>
    <m/>
    <m/>
    <m/>
    <m/>
    <m/>
    <m/>
    <m/>
  </r>
  <r>
    <x v="17"/>
    <s v="Las Bambas"/>
    <n v="768"/>
    <n v="768"/>
    <n v="4"/>
    <n v="4"/>
    <m/>
    <m/>
    <m/>
    <m/>
    <m/>
    <m/>
    <m/>
    <m/>
    <m/>
  </r>
  <r>
    <x v="17"/>
    <s v="Las Bambas"/>
    <n v="12958.5"/>
    <n v="12958.5"/>
    <n v="68"/>
    <n v="68"/>
    <m/>
    <m/>
    <m/>
    <m/>
    <m/>
    <m/>
    <m/>
    <m/>
    <m/>
  </r>
  <r>
    <x v="17"/>
    <s v="Las Bambas"/>
    <n v="2238"/>
    <n v="2238"/>
    <n v="13"/>
    <n v="13"/>
    <m/>
    <m/>
    <m/>
    <m/>
    <m/>
    <m/>
    <m/>
    <m/>
    <m/>
  </r>
  <r>
    <x v="17"/>
    <s v="Las Bambas"/>
    <n v="10140.302631578947"/>
    <n v="10140.302631578947"/>
    <n v="63"/>
    <n v="63"/>
    <m/>
    <m/>
    <m/>
    <m/>
    <m/>
    <n v="1"/>
    <m/>
    <m/>
    <m/>
  </r>
  <r>
    <x v="17"/>
    <s v="Las Bambas"/>
    <n v="5628"/>
    <n v="5628"/>
    <n v="29"/>
    <n v="29"/>
    <m/>
    <m/>
    <m/>
    <m/>
    <m/>
    <m/>
    <m/>
    <m/>
    <m/>
  </r>
  <r>
    <x v="17"/>
    <s v="Las Bambas"/>
    <n v="409.5"/>
    <n v="409.5"/>
    <n v="2"/>
    <n v="2"/>
    <m/>
    <m/>
    <m/>
    <m/>
    <m/>
    <m/>
    <m/>
    <m/>
    <m/>
  </r>
  <r>
    <x v="17"/>
    <s v="Las Bambas"/>
    <n v="1197"/>
    <n v="1197"/>
    <n v="6"/>
    <n v="6"/>
    <m/>
    <m/>
    <m/>
    <m/>
    <m/>
    <m/>
    <m/>
    <m/>
    <m/>
  </r>
  <r>
    <x v="17"/>
    <s v="Las Bambas"/>
    <n v="559.5"/>
    <n v="559.5"/>
    <n v="3"/>
    <n v="3"/>
    <m/>
    <m/>
    <m/>
    <m/>
    <m/>
    <m/>
    <m/>
    <m/>
    <m/>
  </r>
  <r>
    <x v="17"/>
    <s v="SSEE"/>
    <n v="0"/>
    <n v="0"/>
    <n v="0"/>
    <n v="0"/>
    <m/>
    <m/>
    <m/>
    <m/>
    <m/>
    <m/>
    <m/>
    <m/>
    <m/>
  </r>
  <r>
    <x v="17"/>
    <s v="SSEE"/>
    <n v="0"/>
    <n v="0"/>
    <n v="0"/>
    <n v="0"/>
    <m/>
    <m/>
    <m/>
    <m/>
    <m/>
    <m/>
    <m/>
    <m/>
    <m/>
  </r>
  <r>
    <x v="17"/>
    <s v="SSEE"/>
    <n v="0"/>
    <n v="0"/>
    <n v="0"/>
    <n v="0"/>
    <m/>
    <m/>
    <m/>
    <m/>
    <m/>
    <m/>
    <m/>
    <m/>
    <m/>
  </r>
  <r>
    <x v="17"/>
    <s v="SSEE"/>
    <n v="480"/>
    <n v="480"/>
    <n v="2"/>
    <n v="2"/>
    <m/>
    <m/>
    <m/>
    <m/>
    <m/>
    <m/>
    <m/>
    <m/>
    <m/>
  </r>
  <r>
    <x v="17"/>
    <s v="SSEE"/>
    <n v="0"/>
    <n v="0"/>
    <n v="0"/>
    <n v="0"/>
    <m/>
    <m/>
    <m/>
    <m/>
    <m/>
    <m/>
    <m/>
    <m/>
    <m/>
  </r>
  <r>
    <x v="17"/>
    <s v="SSEE"/>
    <n v="0"/>
    <n v="0"/>
    <n v="0"/>
    <n v="0"/>
    <m/>
    <m/>
    <m/>
    <m/>
    <m/>
    <m/>
    <m/>
    <m/>
    <m/>
  </r>
  <r>
    <x v="17"/>
    <s v="SSEE"/>
    <n v="0"/>
    <n v="0"/>
    <n v="0"/>
    <n v="0"/>
    <m/>
    <m/>
    <m/>
    <m/>
    <m/>
    <m/>
    <m/>
    <m/>
    <m/>
  </r>
  <r>
    <x v="17"/>
    <s v="SSEE"/>
    <n v="0"/>
    <n v="0"/>
    <n v="0"/>
    <n v="0"/>
    <m/>
    <m/>
    <m/>
    <m/>
    <m/>
    <m/>
    <m/>
    <m/>
    <m/>
  </r>
  <r>
    <x v="17"/>
    <s v="SSEE"/>
    <n v="0"/>
    <n v="0"/>
    <n v="0"/>
    <n v="0"/>
    <m/>
    <m/>
    <m/>
    <m/>
    <m/>
    <m/>
    <m/>
    <m/>
    <m/>
  </r>
  <r>
    <x v="17"/>
    <s v="SSEE"/>
    <n v="0"/>
    <n v="0"/>
    <n v="0"/>
    <n v="0"/>
    <m/>
    <m/>
    <m/>
    <m/>
    <m/>
    <m/>
    <m/>
    <m/>
    <m/>
  </r>
  <r>
    <x v="17"/>
    <s v="SSEE"/>
    <n v="0"/>
    <n v="0"/>
    <n v="0"/>
    <n v="0"/>
    <m/>
    <m/>
    <m/>
    <m/>
    <m/>
    <m/>
    <m/>
    <m/>
    <m/>
  </r>
  <r>
    <x v="17"/>
    <s v="SSEE"/>
    <n v="0"/>
    <n v="0"/>
    <n v="0"/>
    <n v="0"/>
    <m/>
    <m/>
    <m/>
    <m/>
    <m/>
    <m/>
    <m/>
    <m/>
    <m/>
  </r>
  <r>
    <x v="17"/>
    <s v="SSEE"/>
    <n v="0"/>
    <n v="0"/>
    <n v="0"/>
    <n v="0"/>
    <m/>
    <m/>
    <m/>
    <m/>
    <m/>
    <m/>
    <m/>
    <m/>
    <m/>
  </r>
  <r>
    <x v="17"/>
    <s v="SSEE"/>
    <n v="10232"/>
    <n v="10232"/>
    <n v="51"/>
    <n v="51"/>
    <m/>
    <m/>
    <m/>
    <m/>
    <m/>
    <m/>
    <m/>
    <m/>
    <m/>
  </r>
  <r>
    <x v="17"/>
    <s v="SSEE"/>
    <n v="8040"/>
    <n v="8040"/>
    <n v="36"/>
    <n v="36"/>
    <m/>
    <m/>
    <m/>
    <m/>
    <m/>
    <m/>
    <m/>
    <m/>
    <m/>
  </r>
  <r>
    <x v="17"/>
    <s v="SSEE"/>
    <n v="0"/>
    <n v="0"/>
    <n v="0"/>
    <n v="0"/>
    <m/>
    <m/>
    <m/>
    <m/>
    <m/>
    <m/>
    <m/>
    <m/>
    <m/>
  </r>
  <r>
    <x v="17"/>
    <s v="SSEE"/>
    <n v="194652"/>
    <n v="194652"/>
    <n v="1052"/>
    <n v="1052"/>
    <m/>
    <m/>
    <m/>
    <m/>
    <m/>
    <n v="1"/>
    <m/>
    <m/>
    <m/>
  </r>
  <r>
    <x v="17"/>
    <s v="SSEE"/>
    <n v="174585"/>
    <n v="146167.79999999999"/>
    <n v="809"/>
    <n v="809"/>
    <m/>
    <m/>
    <m/>
    <m/>
    <m/>
    <n v="1"/>
    <m/>
    <m/>
    <m/>
  </r>
  <r>
    <x v="17"/>
    <s v="SSEE"/>
    <n v="0"/>
    <n v="0"/>
    <n v="0"/>
    <n v="0"/>
    <m/>
    <m/>
    <m/>
    <m/>
    <m/>
    <m/>
    <m/>
    <m/>
    <m/>
  </r>
  <r>
    <x v="17"/>
    <s v="SSEE"/>
    <n v="217744"/>
    <n v="217744"/>
    <n v="1897"/>
    <n v="1897"/>
    <m/>
    <n v="3"/>
    <m/>
    <m/>
    <m/>
    <n v="3"/>
    <n v="1"/>
    <m/>
    <n v="6"/>
  </r>
  <r>
    <x v="17"/>
    <s v="SSEE"/>
    <n v="6438"/>
    <n v="6438"/>
    <n v="50"/>
    <n v="50"/>
    <m/>
    <m/>
    <m/>
    <m/>
    <m/>
    <m/>
    <m/>
    <m/>
    <m/>
  </r>
  <r>
    <x v="17"/>
    <s v="SSEE"/>
    <n v="836"/>
    <n v="836"/>
    <n v="2"/>
    <n v="2"/>
    <m/>
    <m/>
    <m/>
    <m/>
    <m/>
    <m/>
    <m/>
    <m/>
    <m/>
  </r>
  <r>
    <x v="17"/>
    <s v="SSEE"/>
    <n v="0"/>
    <n v="0"/>
    <n v="0"/>
    <n v="0"/>
    <m/>
    <m/>
    <m/>
    <m/>
    <m/>
    <m/>
    <m/>
    <m/>
    <m/>
  </r>
  <r>
    <x v="17"/>
    <s v="SSEE"/>
    <n v="0"/>
    <n v="0"/>
    <n v="0"/>
    <n v="0"/>
    <m/>
    <m/>
    <m/>
    <m/>
    <m/>
    <m/>
    <m/>
    <m/>
    <m/>
  </r>
  <r>
    <x v="17"/>
    <s v="SSEE"/>
    <n v="18568"/>
    <n v="18568"/>
    <n v="125"/>
    <n v="125"/>
    <m/>
    <m/>
    <m/>
    <m/>
    <m/>
    <m/>
    <m/>
    <m/>
    <m/>
  </r>
  <r>
    <x v="17"/>
    <s v="SSEE"/>
    <n v="9924"/>
    <n v="9924"/>
    <n v="57"/>
    <n v="57"/>
    <m/>
    <m/>
    <m/>
    <m/>
    <m/>
    <m/>
    <m/>
    <m/>
    <m/>
  </r>
  <r>
    <x v="17"/>
    <s v="SSEE"/>
    <n v="0"/>
    <n v="0"/>
    <n v="0"/>
    <n v="0"/>
    <m/>
    <m/>
    <m/>
    <m/>
    <m/>
    <m/>
    <m/>
    <m/>
    <m/>
  </r>
  <r>
    <x v="17"/>
    <s v="SSEE"/>
    <n v="0"/>
    <n v="0"/>
    <n v="0"/>
    <n v="0"/>
    <m/>
    <m/>
    <m/>
    <m/>
    <m/>
    <m/>
    <m/>
    <m/>
    <m/>
  </r>
  <r>
    <x v="17"/>
    <s v="SSEE"/>
    <n v="0"/>
    <n v="0"/>
    <n v="0"/>
    <n v="0"/>
    <m/>
    <m/>
    <m/>
    <m/>
    <m/>
    <m/>
    <m/>
    <m/>
    <m/>
  </r>
  <r>
    <x v="17"/>
    <s v="SSEE"/>
    <n v="0"/>
    <n v="0"/>
    <n v="0"/>
    <n v="0"/>
    <m/>
    <m/>
    <m/>
    <m/>
    <m/>
    <m/>
    <m/>
    <m/>
    <m/>
  </r>
  <r>
    <x v="17"/>
    <s v="SSEE"/>
    <n v="2339"/>
    <n v="2339"/>
    <n v="49"/>
    <n v="49"/>
    <m/>
    <m/>
    <m/>
    <m/>
    <m/>
    <m/>
    <m/>
    <m/>
    <m/>
  </r>
  <r>
    <x v="17"/>
    <s v="SSEE"/>
    <n v="93303"/>
    <n v="93303"/>
    <n v="456"/>
    <n v="456"/>
    <m/>
    <m/>
    <m/>
    <m/>
    <n v="2"/>
    <m/>
    <m/>
    <m/>
    <m/>
  </r>
  <r>
    <x v="17"/>
    <s v="SSEE"/>
    <n v="0"/>
    <n v="0"/>
    <n v="0"/>
    <n v="0"/>
    <m/>
    <m/>
    <m/>
    <m/>
    <m/>
    <m/>
    <m/>
    <m/>
    <m/>
  </r>
  <r>
    <x v="17"/>
    <s v="SSEE"/>
    <n v="78774"/>
    <n v="27943"/>
    <n v="364"/>
    <n v="126"/>
    <m/>
    <m/>
    <m/>
    <m/>
    <m/>
    <m/>
    <m/>
    <m/>
    <m/>
  </r>
  <r>
    <x v="17"/>
    <s v="SSEE"/>
    <n v="1636"/>
    <n v="1636"/>
    <n v="16"/>
    <n v="16"/>
    <m/>
    <m/>
    <m/>
    <m/>
    <m/>
    <m/>
    <m/>
    <m/>
    <m/>
  </r>
  <r>
    <x v="17"/>
    <s v="SSEE"/>
    <n v="0"/>
    <n v="0"/>
    <n v="0"/>
    <n v="0"/>
    <m/>
    <m/>
    <m/>
    <m/>
    <m/>
    <m/>
    <m/>
    <m/>
    <m/>
  </r>
  <r>
    <x v="17"/>
    <s v="SSEE"/>
    <n v="0"/>
    <n v="0"/>
    <n v="0"/>
    <n v="0"/>
    <m/>
    <m/>
    <m/>
    <m/>
    <m/>
    <m/>
    <m/>
    <m/>
    <m/>
  </r>
  <r>
    <x v="17"/>
    <s v="SSEE"/>
    <n v="0"/>
    <n v="0"/>
    <n v="0"/>
    <n v="0"/>
    <m/>
    <m/>
    <m/>
    <m/>
    <m/>
    <m/>
    <m/>
    <m/>
    <m/>
  </r>
  <r>
    <x v="17"/>
    <s v="SSEE"/>
    <n v="0"/>
    <n v="0"/>
    <n v="0"/>
    <n v="0"/>
    <m/>
    <m/>
    <m/>
    <m/>
    <m/>
    <m/>
    <m/>
    <m/>
    <m/>
  </r>
  <r>
    <x v="17"/>
    <s v="SSEE"/>
    <n v="0"/>
    <n v="0"/>
    <n v="0"/>
    <n v="0"/>
    <m/>
    <m/>
    <m/>
    <m/>
    <m/>
    <m/>
    <m/>
    <m/>
    <m/>
  </r>
  <r>
    <x v="17"/>
    <s v="SSEE"/>
    <n v="0"/>
    <n v="0"/>
    <n v="0"/>
    <n v="0"/>
    <m/>
    <m/>
    <m/>
    <m/>
    <m/>
    <m/>
    <m/>
    <m/>
    <m/>
  </r>
  <r>
    <x v="17"/>
    <s v="SSEE"/>
    <n v="0"/>
    <n v="0"/>
    <n v="0"/>
    <n v="0"/>
    <m/>
    <m/>
    <m/>
    <m/>
    <m/>
    <m/>
    <m/>
    <m/>
    <m/>
  </r>
  <r>
    <x v="17"/>
    <s v="SSEE"/>
    <n v="0"/>
    <n v="0"/>
    <n v="0"/>
    <n v="0"/>
    <m/>
    <m/>
    <m/>
    <m/>
    <m/>
    <m/>
    <m/>
    <m/>
    <m/>
  </r>
  <r>
    <x v="17"/>
    <s v="SSEE"/>
    <n v="1740"/>
    <n v="1740"/>
    <n v="18"/>
    <n v="18"/>
    <m/>
    <m/>
    <m/>
    <m/>
    <m/>
    <m/>
    <m/>
    <m/>
    <m/>
  </r>
  <r>
    <x v="17"/>
    <s v="SSEE"/>
    <n v="0"/>
    <n v="0"/>
    <n v="0"/>
    <n v="0"/>
    <m/>
    <m/>
    <m/>
    <m/>
    <m/>
    <m/>
    <m/>
    <m/>
    <m/>
  </r>
  <r>
    <x v="17"/>
    <s v="SSEE"/>
    <n v="0"/>
    <n v="0"/>
    <n v="0"/>
    <n v="0"/>
    <m/>
    <m/>
    <m/>
    <m/>
    <m/>
    <m/>
    <m/>
    <m/>
    <m/>
  </r>
  <r>
    <x v="17"/>
    <s v="SSEE"/>
    <n v="142651.5"/>
    <n v="104398"/>
    <n v="721"/>
    <n v="489"/>
    <m/>
    <m/>
    <m/>
    <m/>
    <m/>
    <n v="1"/>
    <m/>
    <m/>
    <m/>
  </r>
  <r>
    <x v="17"/>
    <s v="SSEE"/>
    <n v="0"/>
    <n v="0"/>
    <n v="0"/>
    <n v="0"/>
    <m/>
    <m/>
    <m/>
    <m/>
    <m/>
    <m/>
    <m/>
    <m/>
    <m/>
  </r>
  <r>
    <x v="17"/>
    <s v="SSEE"/>
    <n v="0"/>
    <n v="0"/>
    <n v="0"/>
    <n v="0"/>
    <m/>
    <m/>
    <m/>
    <m/>
    <m/>
    <m/>
    <m/>
    <m/>
    <m/>
  </r>
  <r>
    <x v="17"/>
    <s v="SSEE"/>
    <n v="0"/>
    <n v="0"/>
    <n v="0"/>
    <n v="0"/>
    <m/>
    <m/>
    <m/>
    <m/>
    <m/>
    <m/>
    <m/>
    <m/>
    <m/>
  </r>
  <r>
    <x v="17"/>
    <s v="SSEE"/>
    <n v="0"/>
    <n v="0"/>
    <n v="0"/>
    <n v="0"/>
    <m/>
    <m/>
    <m/>
    <m/>
    <m/>
    <m/>
    <m/>
    <m/>
    <m/>
  </r>
  <r>
    <x v="17"/>
    <s v="SSEE"/>
    <n v="2360"/>
    <n v="2360"/>
    <n v="35"/>
    <n v="35"/>
    <m/>
    <m/>
    <m/>
    <m/>
    <m/>
    <m/>
    <m/>
    <m/>
    <m/>
  </r>
  <r>
    <x v="17"/>
    <s v="SSEE"/>
    <n v="0"/>
    <n v="0"/>
    <n v="0"/>
    <n v="0"/>
    <m/>
    <m/>
    <m/>
    <m/>
    <m/>
    <m/>
    <m/>
    <m/>
    <m/>
  </r>
  <r>
    <x v="18"/>
    <s v="Las Bambas"/>
    <n v="597"/>
    <n v="597"/>
    <n v="3"/>
    <n v="3"/>
    <m/>
    <m/>
    <m/>
    <m/>
    <m/>
    <m/>
    <m/>
    <m/>
    <m/>
  </r>
  <r>
    <x v="18"/>
    <s v="Las Bambas"/>
    <n v="1521"/>
    <n v="1521"/>
    <n v="8"/>
    <n v="8"/>
    <m/>
    <m/>
    <m/>
    <m/>
    <m/>
    <m/>
    <m/>
    <m/>
    <m/>
  </r>
  <r>
    <x v="18"/>
    <s v="Las Bambas"/>
    <n v="621"/>
    <n v="621"/>
    <n v="5"/>
    <n v="5"/>
    <m/>
    <m/>
    <m/>
    <m/>
    <m/>
    <m/>
    <m/>
    <m/>
    <m/>
  </r>
  <r>
    <x v="18"/>
    <s v="Las Bambas"/>
    <n v="549"/>
    <n v="549"/>
    <n v="3"/>
    <n v="3"/>
    <m/>
    <m/>
    <m/>
    <m/>
    <m/>
    <m/>
    <m/>
    <m/>
    <m/>
  </r>
  <r>
    <x v="18"/>
    <s v="Las Bambas"/>
    <n v="1126.5"/>
    <n v="1126.5"/>
    <n v="6"/>
    <n v="6"/>
    <m/>
    <m/>
    <m/>
    <m/>
    <m/>
    <m/>
    <m/>
    <m/>
    <m/>
  </r>
  <r>
    <x v="18"/>
    <s v="Las Bambas"/>
    <n v="2844"/>
    <n v="2844"/>
    <n v="15"/>
    <n v="15"/>
    <m/>
    <m/>
    <m/>
    <m/>
    <m/>
    <m/>
    <m/>
    <m/>
    <m/>
  </r>
  <r>
    <x v="18"/>
    <s v="Las Bambas"/>
    <n v="364.5"/>
    <n v="364.5"/>
    <n v="2"/>
    <n v="2"/>
    <m/>
    <m/>
    <m/>
    <m/>
    <m/>
    <m/>
    <m/>
    <m/>
    <m/>
  </r>
  <r>
    <x v="18"/>
    <s v="Las Bambas"/>
    <n v="756"/>
    <n v="756"/>
    <n v="4"/>
    <n v="4"/>
    <m/>
    <m/>
    <m/>
    <m/>
    <m/>
    <m/>
    <m/>
    <m/>
    <m/>
  </r>
  <r>
    <x v="18"/>
    <s v="Las Bambas"/>
    <n v="4468.5"/>
    <n v="4468.5"/>
    <n v="24"/>
    <n v="24"/>
    <m/>
    <m/>
    <m/>
    <m/>
    <m/>
    <m/>
    <m/>
    <m/>
    <m/>
  </r>
  <r>
    <x v="18"/>
    <s v="Las Bambas"/>
    <n v="414"/>
    <n v="414"/>
    <n v="2"/>
    <n v="2"/>
    <m/>
    <m/>
    <m/>
    <m/>
    <m/>
    <m/>
    <m/>
    <m/>
    <m/>
  </r>
  <r>
    <x v="18"/>
    <s v="Las Bambas"/>
    <n v="1234.5"/>
    <n v="1234.5"/>
    <n v="6"/>
    <n v="6"/>
    <m/>
    <m/>
    <m/>
    <m/>
    <m/>
    <m/>
    <m/>
    <m/>
    <m/>
  </r>
  <r>
    <x v="18"/>
    <s v="Las Bambas"/>
    <n v="2895"/>
    <n v="2895"/>
    <n v="14"/>
    <n v="14"/>
    <m/>
    <m/>
    <m/>
    <m/>
    <m/>
    <m/>
    <m/>
    <m/>
    <m/>
  </r>
  <r>
    <x v="18"/>
    <s v="Las Bambas"/>
    <n v="738"/>
    <n v="738"/>
    <n v="4"/>
    <n v="4"/>
    <m/>
    <m/>
    <m/>
    <m/>
    <m/>
    <m/>
    <m/>
    <m/>
    <m/>
  </r>
  <r>
    <x v="18"/>
    <s v="Las Bambas"/>
    <n v="39934.26315789474"/>
    <n v="39934.26315789474"/>
    <n v="232"/>
    <n v="232"/>
    <m/>
    <m/>
    <m/>
    <m/>
    <m/>
    <m/>
    <m/>
    <m/>
    <m/>
  </r>
  <r>
    <x v="18"/>
    <s v="Las Bambas"/>
    <n v="15763.5"/>
    <n v="15763.5"/>
    <n v="88"/>
    <n v="88"/>
    <m/>
    <m/>
    <m/>
    <m/>
    <m/>
    <m/>
    <m/>
    <m/>
    <m/>
  </r>
  <r>
    <x v="18"/>
    <s v="Las Bambas"/>
    <n v="462"/>
    <n v="462"/>
    <n v="2"/>
    <n v="2"/>
    <m/>
    <m/>
    <m/>
    <m/>
    <m/>
    <m/>
    <m/>
    <m/>
    <m/>
  </r>
  <r>
    <x v="18"/>
    <s v="Las Bambas"/>
    <n v="51902.75"/>
    <n v="51902.75"/>
    <n v="305"/>
    <n v="305"/>
    <m/>
    <m/>
    <m/>
    <n v="1"/>
    <m/>
    <m/>
    <m/>
    <m/>
    <m/>
  </r>
  <r>
    <x v="18"/>
    <s v="Las Bambas"/>
    <n v="135850.72222222222"/>
    <n v="135850.72222222222"/>
    <n v="788"/>
    <n v="788"/>
    <m/>
    <m/>
    <m/>
    <m/>
    <m/>
    <n v="1"/>
    <m/>
    <m/>
    <m/>
  </r>
  <r>
    <x v="18"/>
    <s v="Las Bambas"/>
    <n v="420"/>
    <n v="420"/>
    <n v="2"/>
    <n v="2"/>
    <m/>
    <m/>
    <m/>
    <m/>
    <m/>
    <m/>
    <m/>
    <m/>
    <m/>
  </r>
  <r>
    <x v="18"/>
    <s v="Las Bambas"/>
    <n v="5355"/>
    <n v="5355"/>
    <n v="27"/>
    <n v="27"/>
    <m/>
    <m/>
    <m/>
    <m/>
    <m/>
    <n v="1"/>
    <m/>
    <m/>
    <m/>
  </r>
  <r>
    <x v="18"/>
    <s v="Las Bambas"/>
    <n v="970.5"/>
    <n v="970.5"/>
    <n v="5"/>
    <n v="5"/>
    <m/>
    <m/>
    <m/>
    <m/>
    <m/>
    <m/>
    <m/>
    <m/>
    <m/>
  </r>
  <r>
    <x v="18"/>
    <s v="Las Bambas"/>
    <n v="2773.5"/>
    <n v="2773.5"/>
    <n v="14"/>
    <n v="14"/>
    <m/>
    <m/>
    <m/>
    <m/>
    <m/>
    <m/>
    <m/>
    <m/>
    <m/>
  </r>
  <r>
    <x v="18"/>
    <s v="Las Bambas"/>
    <n v="612"/>
    <n v="612"/>
    <n v="3"/>
    <n v="3"/>
    <m/>
    <m/>
    <m/>
    <m/>
    <m/>
    <m/>
    <m/>
    <m/>
    <m/>
  </r>
  <r>
    <x v="18"/>
    <s v="Las Bambas"/>
    <n v="2499"/>
    <n v="2499"/>
    <n v="12"/>
    <n v="12"/>
    <m/>
    <m/>
    <m/>
    <m/>
    <m/>
    <m/>
    <m/>
    <m/>
    <m/>
  </r>
  <r>
    <x v="18"/>
    <s v="Las Bambas"/>
    <n v="2719.5"/>
    <n v="2719.5"/>
    <n v="14"/>
    <n v="14"/>
    <m/>
    <m/>
    <m/>
    <m/>
    <m/>
    <m/>
    <m/>
    <m/>
    <m/>
  </r>
  <r>
    <x v="18"/>
    <s v="Las Bambas"/>
    <n v="5733"/>
    <n v="5733"/>
    <n v="31"/>
    <n v="31"/>
    <m/>
    <m/>
    <m/>
    <m/>
    <m/>
    <m/>
    <m/>
    <m/>
    <m/>
  </r>
  <r>
    <x v="18"/>
    <s v="Las Bambas"/>
    <n v="324"/>
    <n v="324"/>
    <n v="2"/>
    <n v="2"/>
    <m/>
    <m/>
    <m/>
    <m/>
    <m/>
    <m/>
    <m/>
    <m/>
    <m/>
  </r>
  <r>
    <x v="18"/>
    <s v="Las Bambas"/>
    <n v="1606.5"/>
    <n v="1606.5"/>
    <n v="8"/>
    <n v="8"/>
    <m/>
    <m/>
    <m/>
    <m/>
    <m/>
    <m/>
    <m/>
    <m/>
    <m/>
  </r>
  <r>
    <x v="18"/>
    <s v="Las Bambas"/>
    <n v="1216.5"/>
    <n v="1216.5"/>
    <n v="6"/>
    <n v="6"/>
    <m/>
    <m/>
    <m/>
    <m/>
    <m/>
    <m/>
    <m/>
    <m/>
    <m/>
  </r>
  <r>
    <x v="18"/>
    <s v="Las Bambas"/>
    <n v="891"/>
    <n v="891"/>
    <n v="5"/>
    <n v="5"/>
    <m/>
    <m/>
    <m/>
    <m/>
    <m/>
    <m/>
    <m/>
    <m/>
    <m/>
  </r>
  <r>
    <x v="18"/>
    <s v="Las Bambas"/>
    <n v="1762.5"/>
    <n v="1762.5"/>
    <n v="9"/>
    <n v="9"/>
    <m/>
    <m/>
    <m/>
    <m/>
    <m/>
    <m/>
    <m/>
    <m/>
    <m/>
  </r>
  <r>
    <x v="18"/>
    <s v="Las Bambas"/>
    <n v="5786.75"/>
    <n v="5786.75"/>
    <n v="31"/>
    <n v="31"/>
    <m/>
    <m/>
    <m/>
    <m/>
    <m/>
    <m/>
    <m/>
    <m/>
    <m/>
  </r>
  <r>
    <x v="18"/>
    <s v="Las Bambas"/>
    <n v="1674"/>
    <n v="1674"/>
    <n v="9"/>
    <n v="9"/>
    <m/>
    <m/>
    <m/>
    <m/>
    <m/>
    <m/>
    <m/>
    <m/>
    <m/>
  </r>
  <r>
    <x v="18"/>
    <s v="Las Bambas"/>
    <n v="210"/>
    <n v="210"/>
    <n v="1"/>
    <n v="1"/>
    <m/>
    <m/>
    <m/>
    <m/>
    <m/>
    <m/>
    <m/>
    <m/>
    <m/>
  </r>
  <r>
    <x v="18"/>
    <s v="Las Bambas"/>
    <n v="1375.5"/>
    <n v="1375.5"/>
    <n v="7"/>
    <n v="7"/>
    <m/>
    <m/>
    <m/>
    <m/>
    <m/>
    <m/>
    <m/>
    <m/>
    <m/>
  </r>
  <r>
    <x v="18"/>
    <s v="Las Bambas"/>
    <n v="5484"/>
    <n v="5484"/>
    <n v="27"/>
    <n v="27"/>
    <m/>
    <m/>
    <m/>
    <m/>
    <m/>
    <m/>
    <m/>
    <m/>
    <m/>
  </r>
  <r>
    <x v="18"/>
    <s v="Las Bambas"/>
    <n v="3348"/>
    <n v="3348"/>
    <n v="17"/>
    <n v="17"/>
    <m/>
    <m/>
    <m/>
    <m/>
    <m/>
    <m/>
    <m/>
    <m/>
    <m/>
  </r>
  <r>
    <x v="18"/>
    <s v="Las Bambas"/>
    <n v="567"/>
    <n v="567"/>
    <n v="3"/>
    <n v="3"/>
    <m/>
    <m/>
    <m/>
    <m/>
    <m/>
    <m/>
    <m/>
    <m/>
    <m/>
  </r>
  <r>
    <x v="18"/>
    <s v="Las Bambas"/>
    <n v="207"/>
    <n v="207"/>
    <n v="1"/>
    <n v="1"/>
    <m/>
    <m/>
    <m/>
    <m/>
    <m/>
    <m/>
    <m/>
    <m/>
    <m/>
  </r>
  <r>
    <x v="18"/>
    <s v="Las Bambas"/>
    <n v="178.43478260869566"/>
    <n v="178.43478260869566"/>
    <n v="1"/>
    <n v="1"/>
    <m/>
    <m/>
    <m/>
    <m/>
    <m/>
    <m/>
    <m/>
    <m/>
    <m/>
  </r>
  <r>
    <x v="18"/>
    <s v="Las Bambas"/>
    <n v="2385.5"/>
    <n v="2385.5"/>
    <n v="11"/>
    <n v="11"/>
    <m/>
    <m/>
    <m/>
    <m/>
    <m/>
    <m/>
    <m/>
    <m/>
    <m/>
  </r>
  <r>
    <x v="18"/>
    <s v="Las Bambas"/>
    <n v="414"/>
    <n v="414"/>
    <n v="2"/>
    <n v="2"/>
    <m/>
    <m/>
    <m/>
    <m/>
    <m/>
    <m/>
    <m/>
    <m/>
    <m/>
  </r>
  <r>
    <x v="18"/>
    <s v="Las Bambas"/>
    <n v="928.5"/>
    <n v="928.5"/>
    <n v="5"/>
    <n v="5"/>
    <m/>
    <m/>
    <m/>
    <m/>
    <m/>
    <m/>
    <m/>
    <m/>
    <m/>
  </r>
  <r>
    <x v="18"/>
    <s v="Las Bambas"/>
    <n v="3919.5"/>
    <n v="3919.5"/>
    <n v="21"/>
    <n v="21"/>
    <m/>
    <m/>
    <m/>
    <m/>
    <m/>
    <m/>
    <m/>
    <m/>
    <m/>
  </r>
  <r>
    <x v="18"/>
    <s v="Las Bambas"/>
    <n v="4284"/>
    <n v="4284"/>
    <n v="23"/>
    <n v="23"/>
    <m/>
    <m/>
    <m/>
    <m/>
    <m/>
    <m/>
    <m/>
    <m/>
    <m/>
  </r>
  <r>
    <x v="18"/>
    <s v="Las Bambas"/>
    <n v="774"/>
    <n v="774"/>
    <n v="4"/>
    <n v="4"/>
    <m/>
    <m/>
    <m/>
    <m/>
    <m/>
    <m/>
    <m/>
    <m/>
    <m/>
  </r>
  <r>
    <x v="18"/>
    <s v="Las Bambas"/>
    <n v="12763.75"/>
    <n v="12763.75"/>
    <n v="68"/>
    <n v="68"/>
    <m/>
    <m/>
    <m/>
    <m/>
    <m/>
    <m/>
    <m/>
    <m/>
    <m/>
  </r>
  <r>
    <x v="18"/>
    <s v="Las Bambas"/>
    <n v="2257.5"/>
    <n v="2257.5"/>
    <n v="11"/>
    <n v="11"/>
    <m/>
    <m/>
    <m/>
    <m/>
    <m/>
    <m/>
    <m/>
    <m/>
    <m/>
  </r>
  <r>
    <x v="18"/>
    <s v="Las Bambas"/>
    <n v="11602.5"/>
    <n v="11602.5"/>
    <n v="60"/>
    <n v="60"/>
    <m/>
    <m/>
    <m/>
    <m/>
    <m/>
    <m/>
    <m/>
    <m/>
    <m/>
  </r>
  <r>
    <x v="18"/>
    <s v="Las Bambas"/>
    <n v="6057.521739130435"/>
    <n v="6057.521739130435"/>
    <n v="29"/>
    <n v="29"/>
    <m/>
    <m/>
    <m/>
    <m/>
    <m/>
    <m/>
    <m/>
    <m/>
    <m/>
  </r>
  <r>
    <x v="18"/>
    <s v="Las Bambas"/>
    <n v="399"/>
    <n v="399"/>
    <n v="2"/>
    <n v="2"/>
    <m/>
    <m/>
    <m/>
    <m/>
    <m/>
    <m/>
    <m/>
    <m/>
    <m/>
  </r>
  <r>
    <x v="18"/>
    <s v="Las Bambas"/>
    <n v="1228.5"/>
    <n v="1228.5"/>
    <n v="7"/>
    <n v="7"/>
    <m/>
    <m/>
    <m/>
    <m/>
    <m/>
    <m/>
    <m/>
    <m/>
    <m/>
  </r>
  <r>
    <x v="18"/>
    <s v="Las Bambas"/>
    <n v="645"/>
    <n v="645"/>
    <n v="3"/>
    <n v="3"/>
    <m/>
    <m/>
    <m/>
    <m/>
    <m/>
    <m/>
    <m/>
    <m/>
    <m/>
  </r>
  <r>
    <x v="18"/>
    <s v="SSEE"/>
    <n v="0"/>
    <n v="0"/>
    <m/>
    <m/>
    <m/>
    <m/>
    <m/>
    <m/>
    <m/>
    <m/>
    <m/>
    <m/>
    <m/>
  </r>
  <r>
    <x v="18"/>
    <s v="SSEE"/>
    <n v="0"/>
    <n v="0"/>
    <m/>
    <m/>
    <m/>
    <m/>
    <m/>
    <m/>
    <m/>
    <m/>
    <m/>
    <m/>
    <m/>
  </r>
  <r>
    <x v="18"/>
    <s v="SSEE"/>
    <n v="0"/>
    <n v="0"/>
    <m/>
    <m/>
    <m/>
    <m/>
    <m/>
    <m/>
    <m/>
    <m/>
    <m/>
    <m/>
    <m/>
  </r>
  <r>
    <x v="18"/>
    <s v="SSEE"/>
    <n v="0"/>
    <n v="0"/>
    <m/>
    <m/>
    <m/>
    <m/>
    <m/>
    <m/>
    <m/>
    <m/>
    <m/>
    <m/>
    <m/>
  </r>
  <r>
    <x v="18"/>
    <s v="SSEE"/>
    <n v="0"/>
    <n v="0"/>
    <m/>
    <m/>
    <m/>
    <m/>
    <m/>
    <m/>
    <m/>
    <m/>
    <m/>
    <m/>
    <m/>
  </r>
  <r>
    <x v="18"/>
    <s v="SSEE"/>
    <n v="0"/>
    <n v="0"/>
    <m/>
    <m/>
    <m/>
    <m/>
    <m/>
    <m/>
    <m/>
    <m/>
    <m/>
    <m/>
    <m/>
  </r>
  <r>
    <x v="18"/>
    <s v="SSEE"/>
    <n v="0"/>
    <n v="0"/>
    <m/>
    <m/>
    <m/>
    <m/>
    <m/>
    <m/>
    <m/>
    <m/>
    <m/>
    <m/>
    <m/>
  </r>
  <r>
    <x v="18"/>
    <s v="SSEE"/>
    <n v="0"/>
    <n v="0"/>
    <m/>
    <m/>
    <m/>
    <m/>
    <m/>
    <m/>
    <m/>
    <m/>
    <m/>
    <m/>
    <m/>
  </r>
  <r>
    <x v="18"/>
    <s v="SSEE"/>
    <n v="18644"/>
    <n v="17576.400000000001"/>
    <n v="82"/>
    <n v="82"/>
    <m/>
    <m/>
    <m/>
    <m/>
    <m/>
    <n v="1"/>
    <m/>
    <m/>
    <m/>
  </r>
  <r>
    <x v="18"/>
    <s v="SSEE"/>
    <n v="0"/>
    <n v="0"/>
    <m/>
    <m/>
    <m/>
    <m/>
    <m/>
    <m/>
    <m/>
    <m/>
    <m/>
    <m/>
    <m/>
  </r>
  <r>
    <x v="18"/>
    <s v="SSEE"/>
    <n v="0"/>
    <n v="0"/>
    <m/>
    <m/>
    <m/>
    <m/>
    <m/>
    <m/>
    <m/>
    <m/>
    <m/>
    <m/>
    <m/>
  </r>
  <r>
    <x v="18"/>
    <s v="SSEE"/>
    <n v="0"/>
    <n v="0"/>
    <m/>
    <m/>
    <m/>
    <m/>
    <m/>
    <m/>
    <m/>
    <m/>
    <m/>
    <m/>
    <m/>
  </r>
  <r>
    <x v="18"/>
    <s v="SSEE"/>
    <n v="0"/>
    <n v="0"/>
    <m/>
    <m/>
    <m/>
    <m/>
    <m/>
    <m/>
    <m/>
    <m/>
    <m/>
    <m/>
    <m/>
  </r>
  <r>
    <x v="18"/>
    <s v="SSEE"/>
    <n v="46496"/>
    <n v="40842"/>
    <n v="247"/>
    <n v="219"/>
    <m/>
    <m/>
    <m/>
    <m/>
    <m/>
    <n v="1"/>
    <m/>
    <m/>
    <m/>
  </r>
  <r>
    <x v="18"/>
    <s v="SSEE"/>
    <n v="10572"/>
    <n v="10572"/>
    <n v="72"/>
    <n v="72"/>
    <m/>
    <m/>
    <m/>
    <m/>
    <m/>
    <n v="1"/>
    <m/>
    <m/>
    <m/>
  </r>
  <r>
    <x v="18"/>
    <s v="SSEE"/>
    <n v="0"/>
    <n v="0"/>
    <m/>
    <m/>
    <m/>
    <m/>
    <m/>
    <m/>
    <m/>
    <m/>
    <m/>
    <m/>
    <m/>
  </r>
  <r>
    <x v="18"/>
    <s v="SSEE"/>
    <n v="270648"/>
    <n v="270648"/>
    <n v="1605"/>
    <n v="1605"/>
    <m/>
    <n v="1"/>
    <m/>
    <m/>
    <m/>
    <n v="2"/>
    <n v="1"/>
    <m/>
    <m/>
  </r>
  <r>
    <x v="18"/>
    <s v="SSEE"/>
    <n v="149045"/>
    <n v="120474.20000000001"/>
    <n v="844"/>
    <n v="844"/>
    <m/>
    <m/>
    <m/>
    <m/>
    <m/>
    <m/>
    <m/>
    <m/>
    <m/>
  </r>
  <r>
    <x v="18"/>
    <s v="SSEE"/>
    <n v="0"/>
    <n v="0"/>
    <m/>
    <m/>
    <m/>
    <m/>
    <m/>
    <m/>
    <m/>
    <m/>
    <m/>
    <m/>
    <m/>
  </r>
  <r>
    <x v="18"/>
    <s v="SSEE"/>
    <n v="194048"/>
    <n v="194048"/>
    <n v="1162"/>
    <n v="1162"/>
    <m/>
    <m/>
    <m/>
    <m/>
    <m/>
    <n v="4"/>
    <m/>
    <m/>
    <m/>
  </r>
  <r>
    <x v="18"/>
    <s v="SSEE"/>
    <n v="0"/>
    <n v="0"/>
    <m/>
    <m/>
    <m/>
    <m/>
    <m/>
    <m/>
    <m/>
    <m/>
    <m/>
    <m/>
    <m/>
  </r>
  <r>
    <x v="18"/>
    <s v="SSEE"/>
    <n v="1536"/>
    <n v="1536"/>
    <n v="7"/>
    <n v="7"/>
    <m/>
    <m/>
    <m/>
    <m/>
    <m/>
    <m/>
    <m/>
    <m/>
    <m/>
  </r>
  <r>
    <x v="18"/>
    <s v="SSEE"/>
    <n v="0"/>
    <n v="0"/>
    <m/>
    <m/>
    <m/>
    <m/>
    <m/>
    <m/>
    <m/>
    <m/>
    <m/>
    <m/>
    <m/>
  </r>
  <r>
    <x v="18"/>
    <s v="SSEE"/>
    <n v="0"/>
    <n v="0"/>
    <m/>
    <m/>
    <m/>
    <m/>
    <m/>
    <m/>
    <m/>
    <m/>
    <m/>
    <m/>
    <m/>
  </r>
  <r>
    <x v="18"/>
    <s v="SSEE"/>
    <n v="17880"/>
    <n v="17880"/>
    <n v="109"/>
    <n v="109"/>
    <m/>
    <m/>
    <m/>
    <m/>
    <m/>
    <m/>
    <m/>
    <m/>
    <m/>
  </r>
  <r>
    <x v="18"/>
    <s v="SSEE"/>
    <n v="10140"/>
    <n v="10140"/>
    <n v="59"/>
    <n v="59"/>
    <m/>
    <m/>
    <m/>
    <m/>
    <m/>
    <m/>
    <m/>
    <m/>
    <m/>
  </r>
  <r>
    <x v="18"/>
    <s v="SSEE"/>
    <n v="0"/>
    <n v="0"/>
    <m/>
    <m/>
    <m/>
    <m/>
    <m/>
    <m/>
    <m/>
    <m/>
    <m/>
    <m/>
    <m/>
  </r>
  <r>
    <x v="18"/>
    <s v="SSEE"/>
    <n v="0"/>
    <n v="0"/>
    <m/>
    <m/>
    <m/>
    <m/>
    <m/>
    <m/>
    <m/>
    <m/>
    <m/>
    <m/>
    <m/>
  </r>
  <r>
    <x v="18"/>
    <s v="SSEE"/>
    <n v="0"/>
    <n v="0"/>
    <m/>
    <m/>
    <m/>
    <m/>
    <m/>
    <m/>
    <m/>
    <m/>
    <m/>
    <m/>
    <m/>
  </r>
  <r>
    <x v="18"/>
    <s v="SSEE"/>
    <n v="0"/>
    <n v="0"/>
    <m/>
    <m/>
    <m/>
    <m/>
    <m/>
    <m/>
    <m/>
    <m/>
    <m/>
    <m/>
    <m/>
  </r>
  <r>
    <x v="18"/>
    <s v="SSEE"/>
    <n v="12540"/>
    <n v="12540"/>
    <n v="52"/>
    <n v="52"/>
    <m/>
    <m/>
    <m/>
    <m/>
    <m/>
    <m/>
    <m/>
    <m/>
    <m/>
  </r>
  <r>
    <x v="18"/>
    <s v="SSEE"/>
    <n v="61112"/>
    <n v="61112"/>
    <n v="274"/>
    <n v="274"/>
    <m/>
    <m/>
    <m/>
    <m/>
    <m/>
    <m/>
    <m/>
    <m/>
    <m/>
  </r>
  <r>
    <x v="18"/>
    <s v="SSEE"/>
    <n v="0"/>
    <n v="0"/>
    <m/>
    <m/>
    <m/>
    <m/>
    <m/>
    <m/>
    <m/>
    <m/>
    <m/>
    <m/>
    <m/>
  </r>
  <r>
    <x v="18"/>
    <s v="SSEE"/>
    <n v="103596"/>
    <n v="22955"/>
    <n v="462"/>
    <n v="97"/>
    <m/>
    <m/>
    <m/>
    <m/>
    <m/>
    <m/>
    <m/>
    <m/>
    <m/>
  </r>
  <r>
    <x v="18"/>
    <s v="SSEE"/>
    <n v="0"/>
    <n v="0"/>
    <m/>
    <m/>
    <m/>
    <m/>
    <m/>
    <m/>
    <m/>
    <m/>
    <m/>
    <m/>
    <m/>
  </r>
  <r>
    <x v="18"/>
    <s v="SSEE"/>
    <n v="0"/>
    <n v="0"/>
    <m/>
    <m/>
    <m/>
    <m/>
    <m/>
    <m/>
    <m/>
    <m/>
    <m/>
    <m/>
    <m/>
  </r>
  <r>
    <x v="18"/>
    <s v="SSEE"/>
    <n v="0"/>
    <n v="0"/>
    <m/>
    <m/>
    <m/>
    <m/>
    <m/>
    <m/>
    <m/>
    <m/>
    <m/>
    <m/>
    <m/>
  </r>
  <r>
    <x v="18"/>
    <s v="SSEE"/>
    <n v="0"/>
    <n v="0"/>
    <m/>
    <m/>
    <m/>
    <m/>
    <m/>
    <m/>
    <m/>
    <m/>
    <m/>
    <m/>
    <m/>
  </r>
  <r>
    <x v="18"/>
    <s v="SSEE"/>
    <n v="0"/>
    <n v="0"/>
    <m/>
    <m/>
    <m/>
    <m/>
    <m/>
    <m/>
    <m/>
    <m/>
    <m/>
    <m/>
    <m/>
  </r>
  <r>
    <x v="18"/>
    <s v="SSEE"/>
    <n v="0"/>
    <n v="0"/>
    <m/>
    <m/>
    <m/>
    <m/>
    <m/>
    <m/>
    <m/>
    <m/>
    <m/>
    <m/>
    <m/>
  </r>
  <r>
    <x v="18"/>
    <s v="SSEE"/>
    <n v="0"/>
    <n v="0"/>
    <m/>
    <m/>
    <m/>
    <m/>
    <m/>
    <m/>
    <m/>
    <m/>
    <m/>
    <m/>
    <m/>
  </r>
  <r>
    <x v="18"/>
    <s v="SSEE"/>
    <n v="0"/>
    <n v="0"/>
    <m/>
    <m/>
    <m/>
    <m/>
    <m/>
    <m/>
    <m/>
    <m/>
    <m/>
    <m/>
    <m/>
  </r>
  <r>
    <x v="18"/>
    <s v="SSEE"/>
    <n v="0"/>
    <n v="0"/>
    <m/>
    <m/>
    <m/>
    <m/>
    <m/>
    <m/>
    <m/>
    <m/>
    <m/>
    <m/>
    <m/>
  </r>
  <r>
    <x v="18"/>
    <s v="SSEE"/>
    <n v="1556"/>
    <n v="1556"/>
    <n v="6"/>
    <n v="6"/>
    <m/>
    <m/>
    <m/>
    <m/>
    <m/>
    <m/>
    <m/>
    <m/>
    <m/>
  </r>
  <r>
    <x v="18"/>
    <s v="SSEE"/>
    <n v="0"/>
    <n v="0"/>
    <m/>
    <m/>
    <m/>
    <m/>
    <m/>
    <m/>
    <m/>
    <m/>
    <m/>
    <m/>
    <m/>
  </r>
  <r>
    <x v="18"/>
    <s v="SSEE"/>
    <n v="0"/>
    <n v="0"/>
    <m/>
    <m/>
    <m/>
    <m/>
    <m/>
    <m/>
    <m/>
    <m/>
    <m/>
    <m/>
    <m/>
  </r>
  <r>
    <x v="18"/>
    <s v="SSEE"/>
    <n v="343710"/>
    <n v="152810.1"/>
    <n v="1659"/>
    <n v="1630"/>
    <m/>
    <m/>
    <m/>
    <m/>
    <m/>
    <m/>
    <m/>
    <m/>
    <m/>
  </r>
  <r>
    <x v="18"/>
    <s v="SSEE"/>
    <n v="0"/>
    <n v="0"/>
    <m/>
    <m/>
    <m/>
    <m/>
    <m/>
    <m/>
    <m/>
    <m/>
    <m/>
    <m/>
    <m/>
  </r>
  <r>
    <x v="18"/>
    <s v="SSEE"/>
    <n v="0"/>
    <n v="0"/>
    <m/>
    <m/>
    <m/>
    <m/>
    <m/>
    <m/>
    <m/>
    <m/>
    <m/>
    <m/>
    <m/>
  </r>
  <r>
    <x v="18"/>
    <s v="SSEE"/>
    <n v="0"/>
    <n v="0"/>
    <m/>
    <m/>
    <m/>
    <m/>
    <m/>
    <m/>
    <m/>
    <m/>
    <m/>
    <m/>
    <m/>
  </r>
  <r>
    <x v="18"/>
    <s v="SSEE"/>
    <n v="0"/>
    <n v="0"/>
    <m/>
    <m/>
    <m/>
    <m/>
    <m/>
    <m/>
    <m/>
    <m/>
    <m/>
    <m/>
    <m/>
  </r>
  <r>
    <x v="18"/>
    <s v="SSEE"/>
    <n v="24478"/>
    <n v="24478"/>
    <n v="107"/>
    <n v="107"/>
    <m/>
    <m/>
    <m/>
    <m/>
    <m/>
    <n v="1"/>
    <m/>
    <m/>
    <m/>
  </r>
  <r>
    <x v="18"/>
    <s v="SSEE"/>
    <n v="0"/>
    <n v="0"/>
    <m/>
    <m/>
    <m/>
    <m/>
    <m/>
    <m/>
    <m/>
    <m/>
    <m/>
    <m/>
    <m/>
  </r>
  <r>
    <x v="19"/>
    <s v="Las Bambas"/>
    <n v="613.5"/>
    <n v="613.5"/>
    <n v="3"/>
    <n v="3"/>
    <m/>
    <m/>
    <m/>
    <m/>
    <m/>
    <m/>
    <m/>
    <m/>
    <m/>
  </r>
  <r>
    <x v="19"/>
    <s v="Las Bambas"/>
    <n v="1476"/>
    <n v="1476"/>
    <n v="8"/>
    <n v="8"/>
    <m/>
    <m/>
    <m/>
    <m/>
    <m/>
    <m/>
    <m/>
    <m/>
    <m/>
  </r>
  <r>
    <x v="19"/>
    <s v="Las Bambas"/>
    <n v="747"/>
    <n v="747"/>
    <n v="5"/>
    <n v="5"/>
    <m/>
    <m/>
    <m/>
    <m/>
    <m/>
    <m/>
    <m/>
    <m/>
    <m/>
  </r>
  <r>
    <x v="19"/>
    <s v="Las Bambas"/>
    <n v="198"/>
    <n v="198"/>
    <n v="1"/>
    <n v="1"/>
    <m/>
    <m/>
    <m/>
    <m/>
    <m/>
    <m/>
    <m/>
    <m/>
    <m/>
  </r>
  <r>
    <x v="19"/>
    <s v="Las Bambas"/>
    <n v="850.5"/>
    <n v="850.5"/>
    <n v="5"/>
    <n v="5"/>
    <m/>
    <m/>
    <m/>
    <m/>
    <m/>
    <m/>
    <m/>
    <m/>
    <m/>
  </r>
  <r>
    <x v="19"/>
    <s v="Las Bambas"/>
    <n v="378"/>
    <n v="378"/>
    <n v="2"/>
    <n v="2"/>
    <m/>
    <m/>
    <m/>
    <m/>
    <m/>
    <m/>
    <m/>
    <m/>
    <m/>
  </r>
  <r>
    <x v="19"/>
    <s v="Las Bambas"/>
    <n v="3060"/>
    <n v="3060"/>
    <n v="17"/>
    <n v="17"/>
    <m/>
    <m/>
    <m/>
    <m/>
    <m/>
    <m/>
    <m/>
    <m/>
    <m/>
  </r>
  <r>
    <x v="19"/>
    <s v="Las Bambas"/>
    <n v="396"/>
    <n v="396"/>
    <n v="2"/>
    <n v="2"/>
    <m/>
    <m/>
    <m/>
    <m/>
    <m/>
    <m/>
    <m/>
    <m/>
    <m/>
  </r>
  <r>
    <x v="19"/>
    <s v="Las Bambas"/>
    <n v="720"/>
    <n v="720"/>
    <n v="4"/>
    <n v="4"/>
    <m/>
    <m/>
    <m/>
    <m/>
    <m/>
    <m/>
    <m/>
    <m/>
    <m/>
  </r>
  <r>
    <x v="19"/>
    <s v="Las Bambas"/>
    <n v="4387.25"/>
    <n v="4387.25"/>
    <n v="27"/>
    <n v="27"/>
    <m/>
    <m/>
    <m/>
    <m/>
    <m/>
    <m/>
    <m/>
    <m/>
    <m/>
  </r>
  <r>
    <x v="19"/>
    <s v="Las Bambas"/>
    <n v="396"/>
    <n v="396"/>
    <n v="2"/>
    <n v="2"/>
    <m/>
    <m/>
    <m/>
    <m/>
    <m/>
    <m/>
    <m/>
    <m/>
    <m/>
  </r>
  <r>
    <x v="19"/>
    <s v="Las Bambas"/>
    <n v="1201.5"/>
    <n v="1201.5"/>
    <n v="6"/>
    <n v="6"/>
    <m/>
    <m/>
    <m/>
    <m/>
    <m/>
    <m/>
    <m/>
    <m/>
    <m/>
  </r>
  <r>
    <x v="19"/>
    <s v="Las Bambas"/>
    <n v="2539.5"/>
    <n v="2539.5"/>
    <n v="15"/>
    <n v="15"/>
    <m/>
    <m/>
    <m/>
    <m/>
    <m/>
    <m/>
    <m/>
    <m/>
    <m/>
  </r>
  <r>
    <x v="19"/>
    <s v="Las Bambas"/>
    <n v="702"/>
    <n v="702"/>
    <n v="4"/>
    <n v="4"/>
    <m/>
    <m/>
    <m/>
    <m/>
    <m/>
    <m/>
    <m/>
    <m/>
    <m/>
  </r>
  <r>
    <x v="19"/>
    <s v="Las Bambas"/>
    <n v="40190.75"/>
    <n v="40190.75"/>
    <n v="236"/>
    <n v="236"/>
    <m/>
    <m/>
    <m/>
    <m/>
    <m/>
    <m/>
    <m/>
    <m/>
    <m/>
  </r>
  <r>
    <x v="19"/>
    <s v="Las Bambas"/>
    <n v="16153.5"/>
    <n v="16153.5"/>
    <n v="90"/>
    <n v="90"/>
    <m/>
    <m/>
    <m/>
    <m/>
    <m/>
    <m/>
    <m/>
    <m/>
    <m/>
  </r>
  <r>
    <x v="19"/>
    <s v="Las Bambas"/>
    <n v="346.5"/>
    <n v="346.5"/>
    <n v="2"/>
    <n v="2"/>
    <m/>
    <m/>
    <m/>
    <m/>
    <m/>
    <m/>
    <m/>
    <m/>
    <m/>
  </r>
  <r>
    <x v="19"/>
    <s v="Las Bambas"/>
    <n v="60728.5"/>
    <n v="60728.5"/>
    <n v="380"/>
    <n v="380"/>
    <m/>
    <m/>
    <m/>
    <m/>
    <m/>
    <m/>
    <m/>
    <m/>
    <m/>
  </r>
  <r>
    <x v="19"/>
    <s v="Las Bambas"/>
    <n v="144731.75"/>
    <n v="144731.75"/>
    <n v="831"/>
    <n v="831"/>
    <m/>
    <m/>
    <m/>
    <m/>
    <m/>
    <m/>
    <m/>
    <m/>
    <m/>
  </r>
  <r>
    <x v="19"/>
    <s v="Las Bambas"/>
    <n v="220.5"/>
    <n v="220.5"/>
    <n v="1"/>
    <n v="1"/>
    <m/>
    <m/>
    <m/>
    <m/>
    <m/>
    <m/>
    <m/>
    <m/>
    <m/>
  </r>
  <r>
    <x v="19"/>
    <s v="Las Bambas"/>
    <n v="828"/>
    <n v="828"/>
    <n v="4"/>
    <n v="4"/>
    <m/>
    <m/>
    <m/>
    <m/>
    <m/>
    <m/>
    <m/>
    <m/>
    <m/>
  </r>
  <r>
    <x v="19"/>
    <s v="Las Bambas"/>
    <n v="798"/>
    <n v="798"/>
    <n v="4"/>
    <n v="4"/>
    <m/>
    <m/>
    <m/>
    <m/>
    <m/>
    <m/>
    <m/>
    <m/>
    <m/>
  </r>
  <r>
    <x v="19"/>
    <s v="Las Bambas"/>
    <n v="2677.5"/>
    <n v="2677.5"/>
    <n v="14"/>
    <n v="14"/>
    <m/>
    <m/>
    <m/>
    <m/>
    <m/>
    <m/>
    <m/>
    <m/>
    <m/>
  </r>
  <r>
    <x v="19"/>
    <s v="Las Bambas"/>
    <n v="598.5"/>
    <n v="598.5"/>
    <n v="3"/>
    <n v="3"/>
    <m/>
    <m/>
    <m/>
    <m/>
    <m/>
    <m/>
    <m/>
    <m/>
    <m/>
  </r>
  <r>
    <x v="19"/>
    <s v="Las Bambas"/>
    <n v="1039.5"/>
    <n v="1039.5"/>
    <n v="5"/>
    <n v="5"/>
    <m/>
    <m/>
    <m/>
    <m/>
    <m/>
    <m/>
    <m/>
    <m/>
    <m/>
  </r>
  <r>
    <x v="19"/>
    <s v="Las Bambas"/>
    <n v="2916"/>
    <n v="2916"/>
    <n v="15"/>
    <n v="15"/>
    <m/>
    <m/>
    <m/>
    <m/>
    <m/>
    <m/>
    <m/>
    <m/>
    <m/>
  </r>
  <r>
    <x v="19"/>
    <s v="Las Bambas"/>
    <n v="595.5"/>
    <n v="595.5"/>
    <n v="3"/>
    <n v="3"/>
    <m/>
    <m/>
    <m/>
    <m/>
    <m/>
    <m/>
    <m/>
    <m/>
    <m/>
  </r>
  <r>
    <x v="19"/>
    <s v="Las Bambas"/>
    <n v="2115"/>
    <n v="2115"/>
    <n v="12"/>
    <n v="12"/>
    <m/>
    <m/>
    <m/>
    <m/>
    <m/>
    <m/>
    <m/>
    <m/>
    <m/>
  </r>
  <r>
    <x v="19"/>
    <s v="Las Bambas"/>
    <n v="3129"/>
    <n v="3129"/>
    <n v="16"/>
    <n v="16"/>
    <m/>
    <m/>
    <m/>
    <m/>
    <m/>
    <m/>
    <m/>
    <m/>
    <m/>
  </r>
  <r>
    <x v="19"/>
    <s v="Las Bambas"/>
    <n v="5659.5"/>
    <n v="5659.5"/>
    <n v="31"/>
    <n v="31"/>
    <m/>
    <m/>
    <m/>
    <m/>
    <m/>
    <m/>
    <m/>
    <m/>
    <m/>
  </r>
  <r>
    <x v="19"/>
    <s v="Las Bambas"/>
    <n v="396"/>
    <n v="396"/>
    <n v="2"/>
    <n v="2"/>
    <m/>
    <m/>
    <m/>
    <m/>
    <m/>
    <m/>
    <m/>
    <m/>
    <m/>
  </r>
  <r>
    <x v="19"/>
    <s v="Las Bambas"/>
    <n v="1438.5"/>
    <n v="1438.5"/>
    <n v="8"/>
    <n v="8"/>
    <m/>
    <m/>
    <m/>
    <m/>
    <m/>
    <m/>
    <m/>
    <m/>
    <m/>
  </r>
  <r>
    <x v="19"/>
    <s v="Las Bambas"/>
    <n v="1224"/>
    <n v="1224"/>
    <n v="6"/>
    <n v="6"/>
    <m/>
    <m/>
    <m/>
    <m/>
    <m/>
    <m/>
    <m/>
    <m/>
    <m/>
  </r>
  <r>
    <x v="19"/>
    <s v="Las Bambas"/>
    <n v="990"/>
    <n v="990"/>
    <n v="5"/>
    <n v="5"/>
    <m/>
    <m/>
    <m/>
    <m/>
    <m/>
    <m/>
    <m/>
    <m/>
    <m/>
  </r>
  <r>
    <x v="19"/>
    <s v="Las Bambas"/>
    <n v="1674"/>
    <n v="1674"/>
    <n v="9"/>
    <n v="9"/>
    <m/>
    <m/>
    <m/>
    <m/>
    <m/>
    <m/>
    <m/>
    <m/>
    <m/>
  </r>
  <r>
    <x v="19"/>
    <s v="Las Bambas"/>
    <n v="6228.6546052631584"/>
    <n v="6228.6546052631584"/>
    <n v="32"/>
    <n v="32"/>
    <m/>
    <m/>
    <m/>
    <m/>
    <m/>
    <n v="1"/>
    <m/>
    <m/>
    <m/>
  </r>
  <r>
    <x v="19"/>
    <s v="Las Bambas"/>
    <n v="1674"/>
    <n v="1674"/>
    <n v="9"/>
    <n v="9"/>
    <m/>
    <m/>
    <m/>
    <m/>
    <m/>
    <m/>
    <m/>
    <m/>
    <m/>
  </r>
  <r>
    <x v="19"/>
    <s v="Las Bambas"/>
    <n v="189"/>
    <n v="189"/>
    <n v="1"/>
    <n v="1"/>
    <m/>
    <m/>
    <m/>
    <m/>
    <m/>
    <m/>
    <m/>
    <m/>
    <m/>
  </r>
  <r>
    <x v="19"/>
    <s v="Las Bambas"/>
    <n v="1398"/>
    <n v="1398"/>
    <n v="7"/>
    <n v="7"/>
    <m/>
    <m/>
    <m/>
    <m/>
    <m/>
    <m/>
    <m/>
    <m/>
    <m/>
  </r>
  <r>
    <x v="19"/>
    <s v="Las Bambas"/>
    <n v="4717.5"/>
    <n v="4717.5"/>
    <n v="26"/>
    <n v="26"/>
    <m/>
    <m/>
    <m/>
    <m/>
    <m/>
    <m/>
    <m/>
    <m/>
    <m/>
  </r>
  <r>
    <x v="19"/>
    <s v="Las Bambas"/>
    <n v="3330"/>
    <n v="3330"/>
    <n v="18"/>
    <n v="18"/>
    <m/>
    <m/>
    <m/>
    <m/>
    <m/>
    <m/>
    <m/>
    <m/>
    <m/>
  </r>
  <r>
    <x v="19"/>
    <s v="Las Bambas"/>
    <n v="558"/>
    <n v="558"/>
    <n v="3"/>
    <n v="3"/>
    <m/>
    <m/>
    <m/>
    <m/>
    <m/>
    <m/>
    <m/>
    <m/>
    <m/>
  </r>
  <r>
    <x v="19"/>
    <s v="Las Bambas"/>
    <n v="828"/>
    <n v="828"/>
    <n v="4"/>
    <n v="4"/>
    <m/>
    <m/>
    <m/>
    <m/>
    <m/>
    <m/>
    <m/>
    <m/>
    <m/>
  </r>
  <r>
    <x v="19"/>
    <s v="Las Bambas"/>
    <n v="168.06818181818181"/>
    <n v="168.06818181818181"/>
    <n v="1"/>
    <n v="1"/>
    <m/>
    <m/>
    <m/>
    <m/>
    <m/>
    <m/>
    <m/>
    <m/>
    <m/>
  </r>
  <r>
    <x v="19"/>
    <s v="Las Bambas"/>
    <n v="2215.5"/>
    <n v="2215.5"/>
    <n v="12"/>
    <n v="12"/>
    <m/>
    <m/>
    <m/>
    <m/>
    <m/>
    <m/>
    <m/>
    <m/>
    <m/>
  </r>
  <r>
    <x v="19"/>
    <s v="Las Bambas"/>
    <n v="333"/>
    <n v="333"/>
    <n v="2"/>
    <n v="2"/>
    <m/>
    <m/>
    <m/>
    <m/>
    <m/>
    <m/>
    <m/>
    <m/>
    <m/>
  </r>
  <r>
    <x v="19"/>
    <s v="Las Bambas"/>
    <n v="1057.5"/>
    <n v="1057.5"/>
    <n v="5"/>
    <n v="5"/>
    <m/>
    <m/>
    <m/>
    <m/>
    <m/>
    <m/>
    <m/>
    <m/>
    <m/>
  </r>
  <r>
    <x v="19"/>
    <s v="Las Bambas"/>
    <n v="3940.5"/>
    <n v="3940.5"/>
    <n v="21"/>
    <n v="21"/>
    <m/>
    <m/>
    <m/>
    <m/>
    <m/>
    <m/>
    <m/>
    <m/>
    <m/>
  </r>
  <r>
    <x v="19"/>
    <s v="Las Bambas"/>
    <n v="3861"/>
    <n v="3861"/>
    <n v="22"/>
    <n v="22"/>
    <m/>
    <m/>
    <m/>
    <m/>
    <m/>
    <m/>
    <m/>
    <m/>
    <m/>
  </r>
  <r>
    <x v="19"/>
    <s v="Las Bambas"/>
    <n v="513"/>
    <n v="513"/>
    <n v="3"/>
    <n v="3"/>
    <m/>
    <m/>
    <m/>
    <m/>
    <m/>
    <m/>
    <m/>
    <m/>
    <m/>
  </r>
  <r>
    <x v="19"/>
    <s v="Las Bambas"/>
    <n v="11652.75"/>
    <n v="11652.75"/>
    <n v="68"/>
    <n v="68"/>
    <m/>
    <m/>
    <m/>
    <m/>
    <m/>
    <m/>
    <m/>
    <m/>
    <m/>
  </r>
  <r>
    <x v="19"/>
    <s v="Las Bambas"/>
    <n v="1848"/>
    <n v="1848"/>
    <n v="11"/>
    <n v="11"/>
    <m/>
    <m/>
    <m/>
    <m/>
    <m/>
    <m/>
    <m/>
    <m/>
    <m/>
  </r>
  <r>
    <x v="19"/>
    <s v="Las Bambas"/>
    <n v="10395.5"/>
    <n v="10395.5"/>
    <n v="57"/>
    <n v="57"/>
    <m/>
    <m/>
    <m/>
    <m/>
    <m/>
    <m/>
    <m/>
    <m/>
    <m/>
  </r>
  <r>
    <x v="19"/>
    <s v="Las Bambas"/>
    <n v="5847"/>
    <n v="5847"/>
    <n v="30"/>
    <n v="30"/>
    <m/>
    <m/>
    <m/>
    <m/>
    <m/>
    <m/>
    <m/>
    <m/>
    <m/>
  </r>
  <r>
    <x v="19"/>
    <s v="Las Bambas"/>
    <n v="409.5"/>
    <n v="409.5"/>
    <n v="2"/>
    <n v="2"/>
    <m/>
    <m/>
    <m/>
    <m/>
    <m/>
    <m/>
    <m/>
    <m/>
    <m/>
  </r>
  <r>
    <x v="19"/>
    <s v="Las Bambas"/>
    <n v="1617"/>
    <n v="1617"/>
    <n v="8"/>
    <n v="8"/>
    <m/>
    <m/>
    <m/>
    <m/>
    <m/>
    <m/>
    <m/>
    <m/>
    <m/>
  </r>
  <r>
    <x v="19"/>
    <s v="Las Bambas"/>
    <n v="637.5"/>
    <n v="637.5"/>
    <n v="3"/>
    <n v="3"/>
    <m/>
    <m/>
    <m/>
    <m/>
    <m/>
    <m/>
    <m/>
    <m/>
    <m/>
  </r>
  <r>
    <x v="19"/>
    <s v="SSEE"/>
    <n v="0"/>
    <n v="0"/>
    <n v="0"/>
    <n v="0"/>
    <m/>
    <m/>
    <m/>
    <m/>
    <m/>
    <m/>
    <m/>
    <m/>
    <m/>
  </r>
  <r>
    <x v="19"/>
    <s v="SSEE"/>
    <n v="0"/>
    <n v="0"/>
    <n v="0"/>
    <n v="0"/>
    <m/>
    <m/>
    <m/>
    <m/>
    <m/>
    <m/>
    <m/>
    <m/>
    <m/>
  </r>
  <r>
    <x v="19"/>
    <s v="SSEE"/>
    <n v="0"/>
    <n v="0"/>
    <n v="0"/>
    <n v="0"/>
    <m/>
    <m/>
    <m/>
    <m/>
    <m/>
    <m/>
    <m/>
    <m/>
    <m/>
  </r>
  <r>
    <x v="19"/>
    <s v="SSEE"/>
    <n v="0"/>
    <n v="0"/>
    <n v="0"/>
    <n v="0"/>
    <m/>
    <m/>
    <m/>
    <m/>
    <m/>
    <m/>
    <m/>
    <m/>
    <m/>
  </r>
  <r>
    <x v="19"/>
    <s v="SSEE"/>
    <n v="0"/>
    <n v="0"/>
    <n v="0"/>
    <n v="0"/>
    <m/>
    <m/>
    <m/>
    <m/>
    <m/>
    <m/>
    <m/>
    <m/>
    <m/>
  </r>
  <r>
    <x v="19"/>
    <s v="SSEE"/>
    <n v="0"/>
    <n v="0"/>
    <n v="0"/>
    <n v="0"/>
    <m/>
    <m/>
    <m/>
    <m/>
    <m/>
    <m/>
    <m/>
    <m/>
    <m/>
  </r>
  <r>
    <x v="19"/>
    <s v="SSEE"/>
    <n v="0"/>
    <n v="0"/>
    <n v="0"/>
    <n v="0"/>
    <m/>
    <m/>
    <m/>
    <m/>
    <m/>
    <m/>
    <m/>
    <m/>
    <m/>
  </r>
  <r>
    <x v="19"/>
    <s v="SSEE"/>
    <n v="0"/>
    <n v="0"/>
    <n v="0"/>
    <n v="0"/>
    <m/>
    <m/>
    <m/>
    <m/>
    <m/>
    <m/>
    <m/>
    <m/>
    <m/>
  </r>
  <r>
    <x v="19"/>
    <s v="SSEE"/>
    <n v="5172"/>
    <n v="775.8"/>
    <n v="31"/>
    <n v="31"/>
    <m/>
    <m/>
    <m/>
    <m/>
    <m/>
    <m/>
    <m/>
    <m/>
    <m/>
  </r>
  <r>
    <x v="19"/>
    <s v="SSEE"/>
    <n v="21366"/>
    <n v="11716.800000000001"/>
    <n v="110"/>
    <n v="110"/>
    <m/>
    <m/>
    <m/>
    <m/>
    <n v="1"/>
    <n v="1"/>
    <m/>
    <m/>
    <m/>
  </r>
  <r>
    <x v="19"/>
    <s v="SSEE"/>
    <n v="0"/>
    <n v="0"/>
    <n v="0"/>
    <n v="0"/>
    <m/>
    <m/>
    <m/>
    <m/>
    <m/>
    <m/>
    <m/>
    <m/>
    <m/>
  </r>
  <r>
    <x v="19"/>
    <s v="SSEE"/>
    <n v="0"/>
    <n v="0"/>
    <n v="0"/>
    <n v="0"/>
    <m/>
    <m/>
    <m/>
    <m/>
    <m/>
    <m/>
    <m/>
    <m/>
    <m/>
  </r>
  <r>
    <x v="19"/>
    <s v="SSEE"/>
    <n v="0"/>
    <n v="0"/>
    <n v="0"/>
    <n v="0"/>
    <m/>
    <m/>
    <m/>
    <m/>
    <m/>
    <m/>
    <m/>
    <m/>
    <m/>
  </r>
  <r>
    <x v="19"/>
    <s v="SSEE"/>
    <n v="0"/>
    <n v="0"/>
    <n v="0"/>
    <n v="0"/>
    <m/>
    <m/>
    <m/>
    <m/>
    <m/>
    <m/>
    <m/>
    <m/>
    <m/>
  </r>
  <r>
    <x v="19"/>
    <s v="SSEE"/>
    <n v="24946"/>
    <n v="19501"/>
    <n v="116"/>
    <n v="86"/>
    <m/>
    <m/>
    <m/>
    <m/>
    <m/>
    <m/>
    <m/>
    <m/>
    <m/>
  </r>
  <r>
    <x v="19"/>
    <s v="SSEE"/>
    <n v="12444"/>
    <n v="12444"/>
    <n v="55"/>
    <n v="55"/>
    <m/>
    <m/>
    <m/>
    <m/>
    <m/>
    <m/>
    <m/>
    <m/>
    <m/>
  </r>
  <r>
    <x v="19"/>
    <s v="SSEE"/>
    <n v="0"/>
    <n v="0"/>
    <n v="0"/>
    <n v="0"/>
    <m/>
    <m/>
    <m/>
    <m/>
    <m/>
    <m/>
    <m/>
    <m/>
    <m/>
  </r>
  <r>
    <x v="19"/>
    <s v="SSEE"/>
    <n v="194659"/>
    <n v="198883"/>
    <n v="1144"/>
    <n v="1163"/>
    <m/>
    <m/>
    <m/>
    <m/>
    <m/>
    <m/>
    <m/>
    <m/>
    <m/>
  </r>
  <r>
    <x v="19"/>
    <s v="SSEE"/>
    <n v="156001"/>
    <n v="132190.79999999999"/>
    <n v="697"/>
    <n v="697"/>
    <m/>
    <m/>
    <m/>
    <m/>
    <m/>
    <m/>
    <m/>
    <m/>
    <m/>
  </r>
  <r>
    <x v="19"/>
    <s v="SSEE"/>
    <n v="186008"/>
    <n v="186008"/>
    <n v="988"/>
    <n v="988"/>
    <m/>
    <m/>
    <m/>
    <m/>
    <m/>
    <n v="1"/>
    <m/>
    <m/>
    <m/>
  </r>
  <r>
    <x v="19"/>
    <s v="SSEE"/>
    <n v="0"/>
    <n v="0"/>
    <n v="0"/>
    <n v="0"/>
    <m/>
    <m/>
    <m/>
    <m/>
    <n v="1"/>
    <m/>
    <m/>
    <m/>
    <m/>
  </r>
  <r>
    <x v="19"/>
    <s v="SSEE"/>
    <n v="0"/>
    <n v="0"/>
    <n v="0"/>
    <n v="0"/>
    <m/>
    <m/>
    <m/>
    <m/>
    <m/>
    <m/>
    <m/>
    <m/>
    <m/>
  </r>
  <r>
    <x v="19"/>
    <s v="SSEE"/>
    <n v="0"/>
    <n v="0"/>
    <n v="0"/>
    <n v="0"/>
    <m/>
    <m/>
    <m/>
    <m/>
    <m/>
    <m/>
    <m/>
    <m/>
    <m/>
  </r>
  <r>
    <x v="19"/>
    <s v="SSEE"/>
    <n v="0"/>
    <n v="0"/>
    <n v="0"/>
    <n v="0"/>
    <m/>
    <m/>
    <m/>
    <m/>
    <m/>
    <m/>
    <m/>
    <m/>
    <m/>
  </r>
  <r>
    <x v="19"/>
    <s v="SSEE"/>
    <n v="0"/>
    <n v="0"/>
    <n v="0"/>
    <n v="0"/>
    <m/>
    <m/>
    <m/>
    <m/>
    <m/>
    <m/>
    <m/>
    <m/>
    <m/>
  </r>
  <r>
    <x v="19"/>
    <s v="SSEE"/>
    <n v="721"/>
    <n v="721"/>
    <n v="4"/>
    <n v="4"/>
    <m/>
    <m/>
    <m/>
    <m/>
    <m/>
    <m/>
    <m/>
    <m/>
    <m/>
  </r>
  <r>
    <x v="19"/>
    <s v="SSEE"/>
    <n v="0"/>
    <n v="0"/>
    <n v="0"/>
    <n v="0"/>
    <m/>
    <m/>
    <m/>
    <m/>
    <m/>
    <m/>
    <m/>
    <m/>
    <m/>
  </r>
  <r>
    <x v="19"/>
    <s v="SSEE"/>
    <n v="420"/>
    <n v="420"/>
    <n v="2"/>
    <n v="2"/>
    <m/>
    <m/>
    <m/>
    <m/>
    <m/>
    <m/>
    <m/>
    <m/>
    <m/>
  </r>
  <r>
    <x v="19"/>
    <s v="SSEE"/>
    <n v="0"/>
    <n v="0"/>
    <n v="0"/>
    <n v="0"/>
    <m/>
    <m/>
    <m/>
    <m/>
    <m/>
    <m/>
    <m/>
    <m/>
    <m/>
  </r>
  <r>
    <x v="19"/>
    <s v="SSEE"/>
    <n v="10200"/>
    <n v="10200"/>
    <n v="59"/>
    <n v="59"/>
    <m/>
    <m/>
    <m/>
    <m/>
    <m/>
    <m/>
    <m/>
    <m/>
    <m/>
  </r>
  <r>
    <x v="19"/>
    <s v="SSEE"/>
    <n v="876"/>
    <n v="876"/>
    <n v="4"/>
    <n v="4"/>
    <m/>
    <m/>
    <m/>
    <m/>
    <m/>
    <m/>
    <m/>
    <m/>
    <m/>
  </r>
  <r>
    <x v="19"/>
    <s v="SSEE"/>
    <n v="1410"/>
    <n v="1410"/>
    <n v="6"/>
    <n v="6"/>
    <m/>
    <m/>
    <m/>
    <m/>
    <m/>
    <m/>
    <m/>
    <m/>
    <m/>
  </r>
  <r>
    <x v="19"/>
    <s v="SSEE"/>
    <n v="0"/>
    <n v="0"/>
    <n v="0"/>
    <n v="0"/>
    <m/>
    <m/>
    <m/>
    <m/>
    <m/>
    <m/>
    <m/>
    <m/>
    <m/>
  </r>
  <r>
    <x v="19"/>
    <s v="SSEE"/>
    <n v="0"/>
    <n v="0"/>
    <n v="0"/>
    <n v="0"/>
    <m/>
    <m/>
    <m/>
    <m/>
    <m/>
    <m/>
    <m/>
    <m/>
    <m/>
  </r>
  <r>
    <x v="19"/>
    <s v="SSEE"/>
    <n v="0"/>
    <n v="0"/>
    <n v="0"/>
    <n v="0"/>
    <m/>
    <m/>
    <m/>
    <m/>
    <m/>
    <m/>
    <m/>
    <m/>
    <m/>
  </r>
  <r>
    <x v="19"/>
    <s v="SSEE"/>
    <n v="82360"/>
    <n v="82360"/>
    <n v="356"/>
    <n v="356"/>
    <m/>
    <n v="1"/>
    <m/>
    <m/>
    <m/>
    <n v="1"/>
    <m/>
    <m/>
    <n v="3"/>
  </r>
  <r>
    <x v="19"/>
    <s v="SSEE"/>
    <n v="0"/>
    <n v="0"/>
    <n v="0"/>
    <n v="0"/>
    <m/>
    <m/>
    <m/>
    <m/>
    <m/>
    <m/>
    <m/>
    <m/>
    <m/>
  </r>
  <r>
    <x v="19"/>
    <s v="SSEE"/>
    <n v="89508"/>
    <n v="75960"/>
    <n v="414"/>
    <n v="354"/>
    <m/>
    <m/>
    <m/>
    <m/>
    <m/>
    <m/>
    <m/>
    <m/>
    <m/>
  </r>
  <r>
    <x v="19"/>
    <s v="SSEE"/>
    <n v="4036"/>
    <n v="4036"/>
    <n v="36"/>
    <n v="36"/>
    <m/>
    <m/>
    <m/>
    <m/>
    <m/>
    <m/>
    <m/>
    <m/>
    <m/>
  </r>
  <r>
    <x v="19"/>
    <s v="SSEE"/>
    <n v="0"/>
    <n v="0"/>
    <n v="0"/>
    <n v="0"/>
    <m/>
    <m/>
    <m/>
    <m/>
    <m/>
    <m/>
    <m/>
    <m/>
    <m/>
  </r>
  <r>
    <x v="19"/>
    <s v="SSEE"/>
    <n v="0"/>
    <n v="0"/>
    <n v="0"/>
    <n v="0"/>
    <m/>
    <m/>
    <m/>
    <m/>
    <m/>
    <m/>
    <m/>
    <m/>
    <m/>
  </r>
  <r>
    <x v="19"/>
    <s v="SSEE"/>
    <n v="0"/>
    <n v="0"/>
    <n v="0"/>
    <n v="0"/>
    <m/>
    <m/>
    <m/>
    <m/>
    <m/>
    <m/>
    <m/>
    <m/>
    <m/>
  </r>
  <r>
    <x v="19"/>
    <s v="SSEE"/>
    <n v="0"/>
    <n v="0"/>
    <n v="0"/>
    <n v="0"/>
    <m/>
    <m/>
    <m/>
    <m/>
    <m/>
    <m/>
    <m/>
    <m/>
    <m/>
  </r>
  <r>
    <x v="19"/>
    <s v="SSEE"/>
    <n v="0"/>
    <n v="0"/>
    <n v="0"/>
    <n v="0"/>
    <m/>
    <m/>
    <m/>
    <m/>
    <m/>
    <m/>
    <m/>
    <m/>
    <m/>
  </r>
  <r>
    <x v="19"/>
    <s v="SSEE"/>
    <n v="0"/>
    <n v="0"/>
    <n v="0"/>
    <n v="0"/>
    <m/>
    <m/>
    <m/>
    <m/>
    <m/>
    <m/>
    <m/>
    <m/>
    <m/>
  </r>
  <r>
    <x v="19"/>
    <s v="SSEE"/>
    <n v="0"/>
    <n v="0"/>
    <n v="0"/>
    <n v="0"/>
    <m/>
    <m/>
    <m/>
    <m/>
    <m/>
    <m/>
    <m/>
    <m/>
    <m/>
  </r>
  <r>
    <x v="19"/>
    <s v="SSEE"/>
    <n v="0"/>
    <n v="0"/>
    <n v="0"/>
    <n v="0"/>
    <m/>
    <m/>
    <m/>
    <m/>
    <m/>
    <m/>
    <m/>
    <m/>
    <m/>
  </r>
  <r>
    <x v="19"/>
    <s v="SSEE"/>
    <n v="4348"/>
    <n v="4348"/>
    <n v="27"/>
    <n v="27"/>
    <m/>
    <m/>
    <m/>
    <m/>
    <m/>
    <m/>
    <m/>
    <m/>
    <m/>
  </r>
  <r>
    <x v="19"/>
    <s v="SSEE"/>
    <n v="0"/>
    <n v="0"/>
    <n v="0"/>
    <n v="0"/>
    <m/>
    <m/>
    <m/>
    <m/>
    <m/>
    <m/>
    <m/>
    <m/>
    <m/>
  </r>
  <r>
    <x v="19"/>
    <s v="SSEE"/>
    <n v="0"/>
    <n v="0"/>
    <n v="0"/>
    <n v="0"/>
    <m/>
    <m/>
    <m/>
    <m/>
    <m/>
    <m/>
    <m/>
    <m/>
    <m/>
  </r>
  <r>
    <x v="19"/>
    <s v="SSEE"/>
    <n v="300752.37"/>
    <n v="220257.8"/>
    <n v="1601"/>
    <n v="1401"/>
    <m/>
    <m/>
    <m/>
    <m/>
    <m/>
    <n v="2"/>
    <m/>
    <m/>
    <m/>
  </r>
  <r>
    <x v="19"/>
    <s v="SSEE"/>
    <n v="0"/>
    <n v="0"/>
    <n v="0"/>
    <n v="0"/>
    <m/>
    <m/>
    <m/>
    <m/>
    <m/>
    <m/>
    <m/>
    <m/>
    <m/>
  </r>
  <r>
    <x v="19"/>
    <s v="SSEE"/>
    <n v="6760"/>
    <n v="0"/>
    <n v="38"/>
    <n v="0"/>
    <m/>
    <m/>
    <m/>
    <m/>
    <m/>
    <m/>
    <m/>
    <m/>
    <m/>
  </r>
  <r>
    <x v="19"/>
    <s v="SSEE"/>
    <n v="0"/>
    <n v="0"/>
    <n v="0"/>
    <n v="0"/>
    <m/>
    <m/>
    <m/>
    <m/>
    <m/>
    <m/>
    <m/>
    <m/>
    <m/>
  </r>
  <r>
    <x v="19"/>
    <s v="SSEE"/>
    <n v="0"/>
    <n v="0"/>
    <n v="0"/>
    <n v="0"/>
    <m/>
    <m/>
    <m/>
    <m/>
    <m/>
    <m/>
    <m/>
    <m/>
    <m/>
  </r>
  <r>
    <x v="19"/>
    <s v="SSEE"/>
    <n v="56112"/>
    <n v="55296"/>
    <n v="240"/>
    <n v="235"/>
    <m/>
    <m/>
    <m/>
    <m/>
    <m/>
    <m/>
    <m/>
    <m/>
    <m/>
  </r>
  <r>
    <x v="19"/>
    <s v="SSEE"/>
    <n v="0"/>
    <n v="0"/>
    <n v="0"/>
    <n v="3"/>
    <m/>
    <m/>
    <m/>
    <m/>
    <m/>
    <m/>
    <m/>
    <m/>
    <m/>
  </r>
  <r>
    <x v="20"/>
    <s v="Las Bambas"/>
    <n v="585"/>
    <n v="585"/>
    <n v="3"/>
    <n v="3"/>
    <m/>
    <m/>
    <m/>
    <m/>
    <m/>
    <m/>
    <m/>
    <m/>
    <m/>
  </r>
  <r>
    <x v="20"/>
    <s v="Las Bambas"/>
    <n v="1512"/>
    <n v="1512"/>
    <n v="8"/>
    <n v="8"/>
    <m/>
    <m/>
    <m/>
    <m/>
    <m/>
    <m/>
    <m/>
    <m/>
    <m/>
  </r>
  <r>
    <x v="20"/>
    <s v="Las Bambas"/>
    <n v="756"/>
    <n v="756"/>
    <n v="5"/>
    <n v="5"/>
    <m/>
    <m/>
    <m/>
    <m/>
    <m/>
    <m/>
    <m/>
    <m/>
    <m/>
  </r>
  <r>
    <x v="20"/>
    <s v="Las Bambas"/>
    <n v="189"/>
    <n v="189"/>
    <n v="1"/>
    <n v="1"/>
    <m/>
    <m/>
    <m/>
    <m/>
    <m/>
    <m/>
    <m/>
    <m/>
    <m/>
  </r>
  <r>
    <x v="20"/>
    <s v="Las Bambas"/>
    <n v="762"/>
    <n v="762"/>
    <n v="4"/>
    <n v="4"/>
    <m/>
    <m/>
    <m/>
    <m/>
    <m/>
    <m/>
    <m/>
    <m/>
    <m/>
  </r>
  <r>
    <x v="20"/>
    <s v="Las Bambas"/>
    <n v="378"/>
    <n v="378"/>
    <n v="2"/>
    <n v="2"/>
    <m/>
    <m/>
    <m/>
    <m/>
    <m/>
    <m/>
    <m/>
    <m/>
    <m/>
  </r>
  <r>
    <x v="20"/>
    <s v="Las Bambas"/>
    <n v="2799"/>
    <n v="2799"/>
    <n v="16"/>
    <n v="16"/>
    <m/>
    <m/>
    <m/>
    <m/>
    <m/>
    <m/>
    <m/>
    <m/>
    <m/>
  </r>
  <r>
    <x v="20"/>
    <s v="Las Bambas"/>
    <n v="378"/>
    <n v="378"/>
    <n v="2"/>
    <n v="2"/>
    <m/>
    <m/>
    <m/>
    <m/>
    <m/>
    <m/>
    <m/>
    <m/>
    <m/>
  </r>
  <r>
    <x v="20"/>
    <s v="Las Bambas"/>
    <n v="567"/>
    <n v="567"/>
    <n v="3"/>
    <n v="3"/>
    <m/>
    <m/>
    <m/>
    <m/>
    <m/>
    <m/>
    <m/>
    <m/>
    <m/>
  </r>
  <r>
    <x v="20"/>
    <s v="Las Bambas"/>
    <n v="4209"/>
    <n v="4209"/>
    <n v="26"/>
    <n v="26"/>
    <m/>
    <m/>
    <m/>
    <m/>
    <m/>
    <m/>
    <m/>
    <m/>
    <m/>
  </r>
  <r>
    <x v="20"/>
    <s v="Las Bambas"/>
    <n v="378"/>
    <n v="378"/>
    <n v="2"/>
    <n v="2"/>
    <m/>
    <m/>
    <m/>
    <m/>
    <m/>
    <m/>
    <m/>
    <m/>
    <m/>
  </r>
  <r>
    <x v="20"/>
    <s v="Las Bambas"/>
    <n v="1101"/>
    <n v="1101"/>
    <n v="6"/>
    <n v="6"/>
    <m/>
    <m/>
    <m/>
    <m/>
    <m/>
    <m/>
    <m/>
    <m/>
    <m/>
  </r>
  <r>
    <x v="20"/>
    <s v="Las Bambas"/>
    <n v="2614.5"/>
    <n v="2614.5"/>
    <n v="15"/>
    <n v="15"/>
    <m/>
    <m/>
    <m/>
    <m/>
    <m/>
    <m/>
    <m/>
    <m/>
    <m/>
  </r>
  <r>
    <x v="20"/>
    <s v="Las Bambas"/>
    <n v="756"/>
    <n v="756"/>
    <n v="4"/>
    <n v="4"/>
    <m/>
    <m/>
    <m/>
    <m/>
    <m/>
    <m/>
    <m/>
    <m/>
    <m/>
  </r>
  <r>
    <x v="20"/>
    <s v="Las Bambas"/>
    <n v="38525.25"/>
    <n v="38525.25"/>
    <n v="235"/>
    <n v="235"/>
    <m/>
    <m/>
    <m/>
    <m/>
    <m/>
    <n v="2"/>
    <m/>
    <m/>
    <m/>
  </r>
  <r>
    <x v="20"/>
    <s v="Las Bambas"/>
    <n v="15882.5"/>
    <n v="15882.5"/>
    <n v="89"/>
    <n v="89"/>
    <m/>
    <m/>
    <m/>
    <m/>
    <m/>
    <m/>
    <m/>
    <m/>
    <m/>
  </r>
  <r>
    <x v="20"/>
    <s v="Las Bambas"/>
    <n v="378"/>
    <n v="378"/>
    <n v="2"/>
    <n v="2"/>
    <m/>
    <m/>
    <m/>
    <m/>
    <m/>
    <m/>
    <m/>
    <m/>
    <m/>
  </r>
  <r>
    <x v="20"/>
    <s v="Las Bambas"/>
    <n v="64478"/>
    <n v="64478"/>
    <n v="384"/>
    <n v="384"/>
    <m/>
    <m/>
    <m/>
    <m/>
    <m/>
    <m/>
    <n v="1"/>
    <m/>
    <m/>
  </r>
  <r>
    <x v="20"/>
    <s v="Las Bambas"/>
    <n v="144111"/>
    <n v="144111"/>
    <n v="858"/>
    <n v="858"/>
    <m/>
    <m/>
    <m/>
    <m/>
    <n v="2"/>
    <n v="5"/>
    <n v="1"/>
    <m/>
    <m/>
  </r>
  <r>
    <x v="20"/>
    <s v="Las Bambas"/>
    <n v="588"/>
    <n v="588"/>
    <n v="3"/>
    <n v="3"/>
    <m/>
    <m/>
    <m/>
    <m/>
    <m/>
    <m/>
    <m/>
    <m/>
    <m/>
  </r>
  <r>
    <x v="20"/>
    <s v="Las Bambas"/>
    <n v="210"/>
    <n v="210"/>
    <n v="1"/>
    <n v="1"/>
    <m/>
    <m/>
    <m/>
    <m/>
    <m/>
    <m/>
    <m/>
    <m/>
    <m/>
  </r>
  <r>
    <x v="20"/>
    <s v="Las Bambas"/>
    <n v="798"/>
    <n v="798"/>
    <n v="4"/>
    <n v="4"/>
    <m/>
    <m/>
    <m/>
    <m/>
    <m/>
    <m/>
    <m/>
    <m/>
    <m/>
  </r>
  <r>
    <x v="20"/>
    <s v="Las Bambas"/>
    <n v="787.5"/>
    <n v="787.5"/>
    <n v="4"/>
    <n v="4"/>
    <m/>
    <m/>
    <m/>
    <m/>
    <m/>
    <m/>
    <m/>
    <m/>
    <m/>
  </r>
  <r>
    <x v="20"/>
    <s v="Las Bambas"/>
    <n v="2646"/>
    <n v="2646"/>
    <n v="14"/>
    <n v="14"/>
    <m/>
    <m/>
    <m/>
    <m/>
    <m/>
    <m/>
    <m/>
    <m/>
    <m/>
  </r>
  <r>
    <x v="20"/>
    <s v="Las Bambas"/>
    <n v="588"/>
    <n v="588"/>
    <n v="3"/>
    <n v="3"/>
    <m/>
    <m/>
    <m/>
    <m/>
    <m/>
    <m/>
    <m/>
    <m/>
    <m/>
  </r>
  <r>
    <x v="20"/>
    <s v="Las Bambas"/>
    <n v="1008"/>
    <n v="1008"/>
    <n v="5"/>
    <n v="5"/>
    <m/>
    <m/>
    <m/>
    <m/>
    <m/>
    <m/>
    <m/>
    <m/>
    <m/>
  </r>
  <r>
    <x v="20"/>
    <s v="Las Bambas"/>
    <n v="2637"/>
    <n v="2637"/>
    <n v="14"/>
    <n v="14"/>
    <m/>
    <m/>
    <m/>
    <m/>
    <m/>
    <m/>
    <m/>
    <m/>
    <m/>
  </r>
  <r>
    <x v="20"/>
    <s v="Las Bambas"/>
    <n v="540"/>
    <n v="540"/>
    <n v="3"/>
    <n v="3"/>
    <m/>
    <m/>
    <m/>
    <m/>
    <m/>
    <m/>
    <m/>
    <m/>
    <m/>
  </r>
  <r>
    <x v="20"/>
    <s v="Las Bambas"/>
    <n v="1794"/>
    <n v="1794"/>
    <n v="11"/>
    <n v="11"/>
    <m/>
    <m/>
    <m/>
    <m/>
    <m/>
    <m/>
    <m/>
    <m/>
    <m/>
  </r>
  <r>
    <x v="20"/>
    <s v="Las Bambas"/>
    <n v="3118.5"/>
    <n v="3118.5"/>
    <n v="16"/>
    <n v="16"/>
    <m/>
    <m/>
    <m/>
    <m/>
    <m/>
    <m/>
    <m/>
    <m/>
    <m/>
  </r>
  <r>
    <x v="20"/>
    <s v="Las Bambas"/>
    <n v="5512.5"/>
    <n v="5512.5"/>
    <n v="31"/>
    <n v="31"/>
    <m/>
    <m/>
    <m/>
    <m/>
    <m/>
    <m/>
    <m/>
    <m/>
    <m/>
  </r>
  <r>
    <x v="20"/>
    <s v="Las Bambas"/>
    <n v="198"/>
    <n v="198"/>
    <n v="2"/>
    <n v="2"/>
    <m/>
    <m/>
    <m/>
    <m/>
    <m/>
    <m/>
    <m/>
    <m/>
    <m/>
  </r>
  <r>
    <x v="20"/>
    <s v="Las Bambas"/>
    <n v="1428"/>
    <n v="1428"/>
    <n v="7"/>
    <n v="7"/>
    <m/>
    <m/>
    <m/>
    <m/>
    <m/>
    <m/>
    <m/>
    <m/>
    <m/>
  </r>
  <r>
    <x v="20"/>
    <s v="Las Bambas"/>
    <n v="1093.5"/>
    <n v="1093.5"/>
    <n v="6"/>
    <n v="6"/>
    <m/>
    <m/>
    <m/>
    <m/>
    <m/>
    <m/>
    <m/>
    <m/>
    <m/>
  </r>
  <r>
    <x v="20"/>
    <s v="Las Bambas"/>
    <n v="945"/>
    <n v="945"/>
    <n v="5"/>
    <n v="5"/>
    <m/>
    <m/>
    <m/>
    <m/>
    <m/>
    <m/>
    <m/>
    <m/>
    <m/>
  </r>
  <r>
    <x v="20"/>
    <s v="Las Bambas"/>
    <n v="1089"/>
    <n v="1089"/>
    <n v="6"/>
    <n v="6"/>
    <m/>
    <m/>
    <m/>
    <m/>
    <m/>
    <m/>
    <m/>
    <m/>
    <m/>
  </r>
  <r>
    <x v="20"/>
    <s v="Las Bambas"/>
    <n v="5842.5"/>
    <n v="5842.5"/>
    <n v="32"/>
    <n v="32"/>
    <m/>
    <m/>
    <m/>
    <m/>
    <m/>
    <m/>
    <m/>
    <m/>
    <m/>
  </r>
  <r>
    <x v="20"/>
    <s v="Las Bambas"/>
    <n v="1656"/>
    <n v="1656"/>
    <n v="9"/>
    <n v="9"/>
    <m/>
    <m/>
    <m/>
    <m/>
    <m/>
    <m/>
    <m/>
    <m/>
    <m/>
  </r>
  <r>
    <x v="20"/>
    <s v="Las Bambas"/>
    <n v="210"/>
    <n v="210"/>
    <n v="1"/>
    <n v="1"/>
    <m/>
    <m/>
    <m/>
    <m/>
    <m/>
    <m/>
    <m/>
    <m/>
    <m/>
  </r>
  <r>
    <x v="20"/>
    <s v="Las Bambas"/>
    <n v="1273.5"/>
    <n v="1273.5"/>
    <n v="7"/>
    <n v="7"/>
    <m/>
    <m/>
    <m/>
    <m/>
    <m/>
    <m/>
    <m/>
    <m/>
    <m/>
  </r>
  <r>
    <x v="20"/>
    <s v="Las Bambas"/>
    <n v="4800"/>
    <n v="4800"/>
    <n v="26"/>
    <n v="26"/>
    <m/>
    <m/>
    <m/>
    <m/>
    <m/>
    <m/>
    <m/>
    <m/>
    <m/>
  </r>
  <r>
    <x v="20"/>
    <s v="Las Bambas"/>
    <n v="3177"/>
    <n v="3177"/>
    <n v="18"/>
    <n v="18"/>
    <m/>
    <m/>
    <m/>
    <m/>
    <m/>
    <m/>
    <m/>
    <m/>
    <m/>
  </r>
  <r>
    <x v="20"/>
    <s v="Las Bambas"/>
    <n v="558"/>
    <n v="558"/>
    <n v="3"/>
    <n v="3"/>
    <m/>
    <m/>
    <m/>
    <m/>
    <m/>
    <m/>
    <m/>
    <m/>
    <m/>
  </r>
  <r>
    <x v="20"/>
    <s v="Las Bambas"/>
    <n v="798"/>
    <n v="798"/>
    <n v="4"/>
    <n v="4"/>
    <m/>
    <m/>
    <m/>
    <m/>
    <m/>
    <m/>
    <m/>
    <m/>
    <m/>
  </r>
  <r>
    <x v="20"/>
    <s v="Las Bambas"/>
    <n v="210"/>
    <n v="210"/>
    <n v="1"/>
    <n v="1"/>
    <m/>
    <m/>
    <m/>
    <m/>
    <m/>
    <m/>
    <m/>
    <m/>
    <m/>
  </r>
  <r>
    <x v="20"/>
    <s v="Las Bambas"/>
    <n v="2310"/>
    <n v="2310"/>
    <n v="12"/>
    <n v="12"/>
    <m/>
    <m/>
    <m/>
    <m/>
    <m/>
    <m/>
    <m/>
    <m/>
    <m/>
  </r>
  <r>
    <x v="20"/>
    <s v="Las Bambas"/>
    <n v="378"/>
    <n v="378"/>
    <n v="2"/>
    <n v="2"/>
    <m/>
    <m/>
    <m/>
    <m/>
    <m/>
    <m/>
    <m/>
    <m/>
    <m/>
  </r>
  <r>
    <x v="20"/>
    <s v="Las Bambas"/>
    <n v="798"/>
    <n v="798"/>
    <n v="4"/>
    <n v="4"/>
    <m/>
    <m/>
    <m/>
    <m/>
    <m/>
    <m/>
    <m/>
    <m/>
    <m/>
  </r>
  <r>
    <x v="20"/>
    <s v="Las Bambas"/>
    <n v="3573"/>
    <n v="3573"/>
    <n v="21"/>
    <n v="21"/>
    <m/>
    <m/>
    <m/>
    <m/>
    <m/>
    <m/>
    <m/>
    <m/>
    <m/>
  </r>
  <r>
    <x v="20"/>
    <s v="Las Bambas"/>
    <n v="4059"/>
    <n v="4059"/>
    <n v="23"/>
    <n v="23"/>
    <m/>
    <m/>
    <m/>
    <m/>
    <m/>
    <m/>
    <m/>
    <m/>
    <m/>
  </r>
  <r>
    <x v="20"/>
    <s v="Las Bambas"/>
    <n v="588"/>
    <n v="588"/>
    <n v="3"/>
    <n v="3"/>
    <m/>
    <m/>
    <m/>
    <m/>
    <m/>
    <m/>
    <m/>
    <m/>
    <m/>
  </r>
  <r>
    <x v="20"/>
    <s v="Las Bambas"/>
    <n v="12344.75"/>
    <n v="12344.75"/>
    <n v="68"/>
    <n v="68"/>
    <m/>
    <m/>
    <m/>
    <m/>
    <m/>
    <m/>
    <m/>
    <m/>
    <m/>
  </r>
  <r>
    <x v="20"/>
    <s v="Las Bambas"/>
    <n v="2152.5"/>
    <n v="2152.5"/>
    <n v="12"/>
    <n v="12"/>
    <m/>
    <m/>
    <m/>
    <m/>
    <m/>
    <m/>
    <m/>
    <m/>
    <m/>
  </r>
  <r>
    <x v="20"/>
    <s v="Las Bambas"/>
    <n v="10522.25"/>
    <n v="10522.25"/>
    <n v="57"/>
    <n v="57"/>
    <m/>
    <m/>
    <m/>
    <m/>
    <m/>
    <m/>
    <m/>
    <m/>
    <m/>
  </r>
  <r>
    <x v="20"/>
    <s v="Las Bambas"/>
    <n v="5628"/>
    <n v="5628"/>
    <n v="30"/>
    <n v="30"/>
    <m/>
    <m/>
    <m/>
    <m/>
    <m/>
    <m/>
    <m/>
    <m/>
    <m/>
  </r>
  <r>
    <x v="20"/>
    <s v="Las Bambas"/>
    <n v="399"/>
    <n v="399"/>
    <n v="2"/>
    <n v="2"/>
    <m/>
    <m/>
    <m/>
    <m/>
    <m/>
    <m/>
    <m/>
    <m/>
    <m/>
  </r>
  <r>
    <x v="20"/>
    <s v="Las Bambas"/>
    <n v="210"/>
    <n v="210"/>
    <n v="1"/>
    <n v="1"/>
    <m/>
    <m/>
    <m/>
    <m/>
    <m/>
    <m/>
    <m/>
    <m/>
    <m/>
  </r>
  <r>
    <x v="20"/>
    <s v="Las Bambas"/>
    <n v="1585.5"/>
    <n v="1585.5"/>
    <n v="8"/>
    <n v="8"/>
    <m/>
    <m/>
    <m/>
    <m/>
    <m/>
    <m/>
    <m/>
    <m/>
    <m/>
  </r>
  <r>
    <x v="20"/>
    <s v="Las Bambas"/>
    <n v="903"/>
    <n v="903"/>
    <n v="5"/>
    <n v="5"/>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8519"/>
    <n v="5604"/>
    <n v="43"/>
    <n v="28"/>
    <m/>
    <m/>
    <m/>
    <m/>
    <m/>
    <m/>
    <m/>
    <m/>
    <m/>
  </r>
  <r>
    <x v="20"/>
    <s v="SSEE"/>
    <n v="6888"/>
    <n v="6888"/>
    <n v="30"/>
    <n v="30"/>
    <m/>
    <n v="1"/>
    <m/>
    <m/>
    <m/>
    <m/>
    <n v="1"/>
    <m/>
    <n v="6"/>
  </r>
  <r>
    <x v="20"/>
    <s v="SSEE"/>
    <n v="0"/>
    <n v="0"/>
    <n v="0"/>
    <n v="0"/>
    <m/>
    <m/>
    <m/>
    <m/>
    <m/>
    <m/>
    <m/>
    <m/>
    <m/>
  </r>
  <r>
    <x v="20"/>
    <s v="SSEE"/>
    <n v="169818"/>
    <n v="165690"/>
    <n v="1171"/>
    <n v="1153"/>
    <m/>
    <m/>
    <m/>
    <m/>
    <m/>
    <m/>
    <n v="0"/>
    <m/>
    <m/>
  </r>
  <r>
    <x v="20"/>
    <s v="SSEE"/>
    <n v="103323"/>
    <n v="101379"/>
    <n v="515"/>
    <n v="503"/>
    <m/>
    <m/>
    <m/>
    <m/>
    <n v="1"/>
    <m/>
    <m/>
    <m/>
    <m/>
  </r>
  <r>
    <x v="20"/>
    <s v="SSEE"/>
    <n v="319149"/>
    <n v="319149"/>
    <n v="1797"/>
    <n v="1797"/>
    <m/>
    <m/>
    <m/>
    <n v="1"/>
    <m/>
    <n v="4"/>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315"/>
    <n v="315"/>
    <n v="2"/>
    <n v="2"/>
    <m/>
    <m/>
    <m/>
    <m/>
    <m/>
    <m/>
    <m/>
    <m/>
    <m/>
  </r>
  <r>
    <x v="20"/>
    <s v="SSEE"/>
    <n v="0"/>
    <n v="0"/>
    <n v="0"/>
    <n v="0"/>
    <m/>
    <m/>
    <m/>
    <m/>
    <m/>
    <m/>
    <m/>
    <m/>
    <m/>
  </r>
  <r>
    <x v="20"/>
    <s v="SSEE"/>
    <n v="0"/>
    <n v="0"/>
    <n v="0"/>
    <n v="0"/>
    <m/>
    <m/>
    <m/>
    <m/>
    <m/>
    <m/>
    <m/>
    <m/>
    <m/>
  </r>
  <r>
    <x v="20"/>
    <s v="SSEE"/>
    <n v="18480"/>
    <n v="18480"/>
    <n v="126"/>
    <n v="126"/>
    <m/>
    <m/>
    <m/>
    <m/>
    <m/>
    <m/>
    <m/>
    <m/>
    <m/>
  </r>
  <r>
    <x v="20"/>
    <s v="SSEE"/>
    <n v="800"/>
    <n v="800"/>
    <n v="4"/>
    <n v="4"/>
    <m/>
    <m/>
    <m/>
    <m/>
    <m/>
    <m/>
    <m/>
    <m/>
    <m/>
  </r>
  <r>
    <x v="20"/>
    <s v="SSEE"/>
    <n v="0"/>
    <n v="0"/>
    <n v="0"/>
    <n v="0"/>
    <m/>
    <m/>
    <m/>
    <m/>
    <m/>
    <m/>
    <m/>
    <m/>
    <m/>
  </r>
  <r>
    <x v="20"/>
    <s v="SSEE"/>
    <n v="0"/>
    <n v="0"/>
    <n v="0"/>
    <n v="0"/>
    <m/>
    <m/>
    <m/>
    <m/>
    <m/>
    <m/>
    <m/>
    <m/>
    <m/>
  </r>
  <r>
    <x v="20"/>
    <s v="SSEE"/>
    <n v="0"/>
    <n v="0"/>
    <n v="0"/>
    <n v="0"/>
    <m/>
    <m/>
    <m/>
    <m/>
    <m/>
    <m/>
    <m/>
    <m/>
    <m/>
  </r>
  <r>
    <x v="20"/>
    <s v="SSEE"/>
    <n v="0"/>
    <n v="0"/>
    <n v="0"/>
    <n v="0"/>
    <m/>
    <m/>
    <m/>
    <m/>
    <m/>
    <m/>
    <m/>
    <m/>
    <m/>
  </r>
  <r>
    <x v="20"/>
    <s v="SSEE"/>
    <n v="48"/>
    <n v="48"/>
    <n v="3"/>
    <n v="3"/>
    <m/>
    <m/>
    <m/>
    <m/>
    <m/>
    <m/>
    <m/>
    <m/>
    <m/>
  </r>
  <r>
    <x v="20"/>
    <s v="SSEE"/>
    <n v="6048"/>
    <n v="6048"/>
    <n v="26"/>
    <n v="26"/>
    <m/>
    <m/>
    <m/>
    <m/>
    <m/>
    <m/>
    <m/>
    <m/>
    <m/>
  </r>
  <r>
    <x v="20"/>
    <s v="SSEE"/>
    <n v="0"/>
    <n v="0"/>
    <n v="0"/>
    <n v="0"/>
    <m/>
    <m/>
    <m/>
    <m/>
    <m/>
    <m/>
    <m/>
    <m/>
    <m/>
  </r>
  <r>
    <x v="20"/>
    <s v="SSEE"/>
    <n v="74772"/>
    <n v="5929"/>
    <n v="364"/>
    <n v="30"/>
    <m/>
    <m/>
    <m/>
    <m/>
    <m/>
    <m/>
    <m/>
    <m/>
    <m/>
  </r>
  <r>
    <x v="20"/>
    <s v="SSEE"/>
    <n v="3356"/>
    <n v="3356"/>
    <n v="40"/>
    <n v="40"/>
    <m/>
    <m/>
    <m/>
    <m/>
    <m/>
    <m/>
    <m/>
    <m/>
    <m/>
  </r>
  <r>
    <x v="20"/>
    <s v="SSEE"/>
    <n v="9316"/>
    <n v="9316"/>
    <n v="189"/>
    <n v="189"/>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3030"/>
    <n v="3030"/>
    <n v="18"/>
    <n v="18"/>
    <m/>
    <m/>
    <m/>
    <m/>
    <m/>
    <m/>
    <m/>
    <m/>
    <m/>
  </r>
  <r>
    <x v="20"/>
    <s v="SSEE"/>
    <n v="1080"/>
    <n v="1080"/>
    <n v="6"/>
    <n v="6"/>
    <m/>
    <m/>
    <m/>
    <m/>
    <m/>
    <m/>
    <m/>
    <m/>
    <m/>
  </r>
  <r>
    <x v="20"/>
    <s v="SSEE"/>
    <n v="0"/>
    <n v="0"/>
    <n v="0"/>
    <n v="0"/>
    <m/>
    <m/>
    <m/>
    <m/>
    <m/>
    <m/>
    <m/>
    <m/>
    <m/>
  </r>
  <r>
    <x v="20"/>
    <s v="SSEE"/>
    <n v="471970"/>
    <n v="166834.20000000001"/>
    <n v="2431"/>
    <n v="911"/>
    <m/>
    <m/>
    <m/>
    <m/>
    <m/>
    <n v="1"/>
    <m/>
    <m/>
    <m/>
  </r>
  <r>
    <x v="20"/>
    <s v="SSEE"/>
    <n v="0"/>
    <n v="0"/>
    <n v="0"/>
    <n v="0"/>
    <m/>
    <m/>
    <m/>
    <m/>
    <m/>
    <m/>
    <m/>
    <m/>
    <m/>
  </r>
  <r>
    <x v="20"/>
    <s v="SSEE"/>
    <n v="0"/>
    <n v="0"/>
    <n v="0"/>
    <n v="0"/>
    <m/>
    <m/>
    <m/>
    <m/>
    <m/>
    <m/>
    <m/>
    <m/>
    <m/>
  </r>
  <r>
    <x v="20"/>
    <s v="SSEE"/>
    <n v="0"/>
    <n v="0"/>
    <n v="0"/>
    <n v="0"/>
    <m/>
    <m/>
    <m/>
    <m/>
    <m/>
    <m/>
    <m/>
    <m/>
    <m/>
  </r>
  <r>
    <x v="20"/>
    <s v="SSEE"/>
    <n v="0"/>
    <n v="0"/>
    <n v="0"/>
    <n v="0"/>
    <m/>
    <m/>
    <m/>
    <m/>
    <m/>
    <m/>
    <m/>
    <m/>
    <m/>
  </r>
  <r>
    <x v="20"/>
    <s v="SSEE"/>
    <n v="61398"/>
    <n v="61398"/>
    <n v="262"/>
    <n v="262"/>
    <m/>
    <m/>
    <m/>
    <m/>
    <m/>
    <n v="1"/>
    <m/>
    <m/>
    <m/>
  </r>
  <r>
    <x v="20"/>
    <s v="SSEE"/>
    <n v="0"/>
    <n v="0"/>
    <n v="0"/>
    <n v="0"/>
    <m/>
    <m/>
    <m/>
    <m/>
    <m/>
    <m/>
    <m/>
    <m/>
    <m/>
  </r>
  <r>
    <x v="21"/>
    <s v="Las Bambas"/>
    <n v="751.5"/>
    <n v="751.5"/>
    <n v="4"/>
    <n v="4"/>
    <m/>
    <m/>
    <m/>
    <m/>
    <m/>
    <m/>
    <m/>
    <m/>
    <m/>
  </r>
  <r>
    <x v="21"/>
    <s v="Las Bambas"/>
    <n v="1431"/>
    <n v="1431"/>
    <n v="8"/>
    <n v="8"/>
    <m/>
    <m/>
    <m/>
    <m/>
    <m/>
    <m/>
    <m/>
    <m/>
    <m/>
  </r>
  <r>
    <x v="21"/>
    <s v="Las Bambas"/>
    <n v="639"/>
    <n v="639"/>
    <n v="5"/>
    <n v="5"/>
    <m/>
    <m/>
    <m/>
    <m/>
    <m/>
    <m/>
    <m/>
    <m/>
    <m/>
  </r>
  <r>
    <x v="21"/>
    <s v="Las Bambas"/>
    <n v="189"/>
    <n v="189"/>
    <n v="1"/>
    <n v="1"/>
    <m/>
    <m/>
    <m/>
    <m/>
    <m/>
    <m/>
    <m/>
    <m/>
    <m/>
  </r>
  <r>
    <x v="21"/>
    <s v="Las Bambas"/>
    <n v="682.5"/>
    <n v="682.5"/>
    <n v="4"/>
    <n v="4"/>
    <m/>
    <m/>
    <m/>
    <m/>
    <m/>
    <m/>
    <m/>
    <m/>
    <m/>
  </r>
  <r>
    <x v="21"/>
    <s v="Las Bambas"/>
    <n v="414"/>
    <n v="414"/>
    <n v="2"/>
    <n v="2"/>
    <m/>
    <m/>
    <m/>
    <m/>
    <m/>
    <m/>
    <m/>
    <m/>
    <m/>
  </r>
  <r>
    <x v="21"/>
    <s v="Las Bambas"/>
    <n v="3213"/>
    <n v="3213"/>
    <n v="16"/>
    <n v="16"/>
    <m/>
    <m/>
    <m/>
    <m/>
    <m/>
    <m/>
    <m/>
    <m/>
    <m/>
  </r>
  <r>
    <x v="21"/>
    <s v="Las Bambas"/>
    <n v="414"/>
    <n v="414"/>
    <n v="2"/>
    <n v="2"/>
    <m/>
    <m/>
    <m/>
    <m/>
    <m/>
    <m/>
    <m/>
    <m/>
    <m/>
  </r>
  <r>
    <x v="21"/>
    <s v="Las Bambas"/>
    <n v="576"/>
    <n v="576"/>
    <n v="3"/>
    <n v="3"/>
    <m/>
    <m/>
    <m/>
    <m/>
    <m/>
    <m/>
    <m/>
    <m/>
    <m/>
  </r>
  <r>
    <x v="21"/>
    <s v="Las Bambas"/>
    <n v="4467.25"/>
    <n v="4467.25"/>
    <n v="26"/>
    <n v="26"/>
    <m/>
    <m/>
    <m/>
    <m/>
    <m/>
    <m/>
    <m/>
    <m/>
    <m/>
  </r>
  <r>
    <x v="21"/>
    <s v="Las Bambas"/>
    <n v="369"/>
    <n v="369"/>
    <n v="2"/>
    <n v="2"/>
    <m/>
    <m/>
    <m/>
    <m/>
    <m/>
    <m/>
    <m/>
    <m/>
    <m/>
  </r>
  <r>
    <x v="21"/>
    <s v="Las Bambas"/>
    <n v="1119"/>
    <n v="1119"/>
    <n v="6"/>
    <n v="6"/>
    <m/>
    <m/>
    <m/>
    <m/>
    <m/>
    <m/>
    <m/>
    <m/>
    <m/>
  </r>
  <r>
    <x v="21"/>
    <s v="Las Bambas"/>
    <n v="2770.5"/>
    <n v="2770.5"/>
    <n v="15"/>
    <n v="15"/>
    <m/>
    <m/>
    <m/>
    <m/>
    <m/>
    <m/>
    <m/>
    <m/>
    <m/>
  </r>
  <r>
    <x v="21"/>
    <s v="Las Bambas"/>
    <n v="783"/>
    <n v="783"/>
    <n v="4"/>
    <n v="4"/>
    <m/>
    <m/>
    <m/>
    <m/>
    <m/>
    <m/>
    <m/>
    <m/>
    <m/>
  </r>
  <r>
    <x v="21"/>
    <s v="Las Bambas"/>
    <n v="40389.75"/>
    <n v="40389.75"/>
    <n v="235"/>
    <n v="235"/>
    <m/>
    <m/>
    <m/>
    <m/>
    <m/>
    <m/>
    <m/>
    <m/>
    <m/>
  </r>
  <r>
    <x v="21"/>
    <s v="Las Bambas"/>
    <n v="15080.5"/>
    <n v="15080.5"/>
    <n v="89"/>
    <n v="89"/>
    <m/>
    <m/>
    <m/>
    <m/>
    <m/>
    <m/>
    <m/>
    <m/>
    <m/>
  </r>
  <r>
    <x v="21"/>
    <s v="Las Bambas"/>
    <n v="304.5"/>
    <n v="304.5"/>
    <n v="2"/>
    <n v="2"/>
    <m/>
    <m/>
    <m/>
    <m/>
    <m/>
    <m/>
    <m/>
    <m/>
    <m/>
  </r>
  <r>
    <x v="21"/>
    <s v="Las Bambas"/>
    <n v="60724.805"/>
    <n v="60724.805"/>
    <n v="384"/>
    <n v="384"/>
    <m/>
    <m/>
    <m/>
    <m/>
    <m/>
    <m/>
    <m/>
    <m/>
    <m/>
  </r>
  <r>
    <x v="21"/>
    <s v="Las Bambas"/>
    <n v="136430.5"/>
    <n v="136430.5"/>
    <n v="858"/>
    <n v="858"/>
    <m/>
    <m/>
    <m/>
    <m/>
    <n v="1"/>
    <n v="7"/>
    <n v="1"/>
    <m/>
    <m/>
  </r>
  <r>
    <x v="21"/>
    <s v="Las Bambas"/>
    <n v="637.5"/>
    <n v="637.5"/>
    <n v="3"/>
    <n v="3"/>
    <m/>
    <m/>
    <m/>
    <m/>
    <m/>
    <m/>
    <m/>
    <m/>
    <m/>
  </r>
  <r>
    <x v="21"/>
    <s v="Las Bambas"/>
    <n v="231"/>
    <n v="231"/>
    <n v="1"/>
    <n v="1"/>
    <m/>
    <m/>
    <m/>
    <m/>
    <m/>
    <m/>
    <m/>
    <m/>
    <m/>
  </r>
  <r>
    <x v="21"/>
    <s v="Las Bambas"/>
    <n v="868.5"/>
    <n v="868.5"/>
    <n v="4"/>
    <n v="4"/>
    <m/>
    <m/>
    <m/>
    <m/>
    <m/>
    <m/>
    <m/>
    <m/>
    <m/>
  </r>
  <r>
    <x v="21"/>
    <s v="Las Bambas"/>
    <n v="693"/>
    <n v="693"/>
    <n v="4"/>
    <n v="4"/>
    <m/>
    <m/>
    <m/>
    <m/>
    <m/>
    <m/>
    <m/>
    <m/>
    <m/>
  </r>
  <r>
    <x v="21"/>
    <s v="Las Bambas"/>
    <n v="2488.5"/>
    <n v="2488.5"/>
    <n v="14"/>
    <n v="14"/>
    <m/>
    <m/>
    <m/>
    <m/>
    <m/>
    <m/>
    <m/>
    <m/>
    <m/>
  </r>
  <r>
    <x v="21"/>
    <s v="Las Bambas"/>
    <n v="514.5"/>
    <n v="514.5"/>
    <n v="3"/>
    <n v="3"/>
    <m/>
    <m/>
    <m/>
    <m/>
    <m/>
    <m/>
    <m/>
    <m/>
    <m/>
  </r>
  <r>
    <x v="21"/>
    <s v="Las Bambas"/>
    <n v="1092"/>
    <n v="1092"/>
    <n v="5"/>
    <n v="5"/>
    <m/>
    <m/>
    <m/>
    <m/>
    <m/>
    <m/>
    <m/>
    <m/>
    <m/>
  </r>
  <r>
    <x v="21"/>
    <s v="Las Bambas"/>
    <n v="2040"/>
    <n v="2040"/>
    <n v="13"/>
    <n v="13"/>
    <m/>
    <m/>
    <m/>
    <m/>
    <m/>
    <m/>
    <m/>
    <m/>
    <m/>
  </r>
  <r>
    <x v="21"/>
    <s v="Las Bambas"/>
    <n v="783"/>
    <n v="783"/>
    <n v="4"/>
    <n v="4"/>
    <m/>
    <m/>
    <m/>
    <m/>
    <m/>
    <m/>
    <m/>
    <m/>
    <m/>
  </r>
  <r>
    <x v="21"/>
    <s v="Las Bambas"/>
    <n v="1839"/>
    <n v="1839"/>
    <n v="11"/>
    <n v="11"/>
    <m/>
    <m/>
    <m/>
    <m/>
    <m/>
    <m/>
    <m/>
    <m/>
    <m/>
  </r>
  <r>
    <x v="21"/>
    <s v="Las Bambas"/>
    <n v="3139.5"/>
    <n v="3139.5"/>
    <n v="16"/>
    <n v="16"/>
    <m/>
    <m/>
    <m/>
    <m/>
    <m/>
    <m/>
    <m/>
    <m/>
    <m/>
  </r>
  <r>
    <x v="21"/>
    <s v="Las Bambas"/>
    <n v="5596.5"/>
    <n v="5596.5"/>
    <n v="31"/>
    <n v="31"/>
    <m/>
    <m/>
    <m/>
    <m/>
    <m/>
    <m/>
    <m/>
    <m/>
    <m/>
  </r>
  <r>
    <x v="21"/>
    <s v="Las Bambas"/>
    <n v="438"/>
    <n v="438"/>
    <n v="2"/>
    <n v="2"/>
    <m/>
    <m/>
    <m/>
    <m/>
    <m/>
    <m/>
    <m/>
    <m/>
    <m/>
  </r>
  <r>
    <x v="21"/>
    <s v="Las Bambas"/>
    <n v="1344"/>
    <n v="1344"/>
    <n v="7"/>
    <n v="7"/>
    <m/>
    <m/>
    <m/>
    <m/>
    <m/>
    <m/>
    <m/>
    <m/>
    <m/>
  </r>
  <r>
    <x v="21"/>
    <s v="Las Bambas"/>
    <n v="823.5"/>
    <n v="823.5"/>
    <n v="5"/>
    <n v="5"/>
    <m/>
    <m/>
    <m/>
    <m/>
    <m/>
    <m/>
    <m/>
    <m/>
    <m/>
  </r>
  <r>
    <x v="21"/>
    <s v="Las Bambas"/>
    <n v="864"/>
    <n v="864"/>
    <n v="5"/>
    <n v="5"/>
    <m/>
    <m/>
    <m/>
    <m/>
    <m/>
    <m/>
    <m/>
    <m/>
    <m/>
  </r>
  <r>
    <x v="21"/>
    <s v="Las Bambas"/>
    <n v="1233"/>
    <n v="1233"/>
    <n v="6"/>
    <n v="6"/>
    <m/>
    <m/>
    <m/>
    <m/>
    <m/>
    <m/>
    <m/>
    <m/>
    <m/>
  </r>
  <r>
    <x v="21"/>
    <s v="Las Bambas"/>
    <n v="6239.25"/>
    <n v="6239.25"/>
    <n v="32"/>
    <n v="32"/>
    <m/>
    <m/>
    <m/>
    <m/>
    <m/>
    <n v="0"/>
    <m/>
    <m/>
    <m/>
  </r>
  <r>
    <x v="21"/>
    <s v="Las Bambas"/>
    <n v="1800"/>
    <n v="1800"/>
    <n v="9"/>
    <n v="9"/>
    <m/>
    <m/>
    <m/>
    <m/>
    <m/>
    <m/>
    <m/>
    <m/>
    <m/>
  </r>
  <r>
    <x v="21"/>
    <s v="Las Bambas"/>
    <n v="2047.5"/>
    <n v="2047.5"/>
    <n v="10"/>
    <n v="10"/>
    <m/>
    <m/>
    <m/>
    <m/>
    <m/>
    <m/>
    <m/>
    <m/>
    <m/>
  </r>
  <r>
    <x v="21"/>
    <s v="Las Bambas"/>
    <n v="1402.5"/>
    <n v="1402.5"/>
    <n v="7"/>
    <n v="7"/>
    <m/>
    <m/>
    <m/>
    <m/>
    <m/>
    <m/>
    <m/>
    <m/>
    <m/>
  </r>
  <r>
    <x v="21"/>
    <s v="Las Bambas"/>
    <n v="135"/>
    <n v="135"/>
    <n v="1"/>
    <n v="1"/>
    <m/>
    <m/>
    <m/>
    <m/>
    <m/>
    <m/>
    <m/>
    <m/>
    <m/>
  </r>
  <r>
    <x v="21"/>
    <s v="Las Bambas"/>
    <n v="3510"/>
    <n v="3510"/>
    <n v="18"/>
    <n v="18"/>
    <m/>
    <m/>
    <m/>
    <m/>
    <m/>
    <m/>
    <m/>
    <m/>
    <m/>
  </r>
  <r>
    <x v="21"/>
    <s v="Las Bambas"/>
    <n v="531"/>
    <n v="531"/>
    <n v="3"/>
    <n v="3"/>
    <m/>
    <m/>
    <m/>
    <m/>
    <m/>
    <m/>
    <m/>
    <m/>
    <m/>
  </r>
  <r>
    <x v="21"/>
    <s v="Las Bambas"/>
    <n v="3876"/>
    <n v="3876"/>
    <n v="20"/>
    <n v="20"/>
    <m/>
    <m/>
    <m/>
    <m/>
    <m/>
    <m/>
    <m/>
    <m/>
    <m/>
  </r>
  <r>
    <x v="21"/>
    <s v="Las Bambas"/>
    <n v="231"/>
    <n v="231"/>
    <n v="1"/>
    <n v="1"/>
    <m/>
    <m/>
    <m/>
    <m/>
    <m/>
    <m/>
    <m/>
    <m/>
    <m/>
  </r>
  <r>
    <x v="21"/>
    <s v="Las Bambas"/>
    <n v="2331"/>
    <n v="2331"/>
    <n v="12"/>
    <n v="12"/>
    <m/>
    <m/>
    <m/>
    <m/>
    <m/>
    <m/>
    <m/>
    <m/>
    <m/>
  </r>
  <r>
    <x v="21"/>
    <s v="Las Bambas"/>
    <n v="351"/>
    <n v="351"/>
    <n v="2"/>
    <n v="2"/>
    <m/>
    <m/>
    <m/>
    <m/>
    <m/>
    <m/>
    <m/>
    <m/>
    <m/>
  </r>
  <r>
    <x v="21"/>
    <s v="Las Bambas"/>
    <n v="696"/>
    <n v="696"/>
    <n v="4"/>
    <n v="4"/>
    <m/>
    <m/>
    <m/>
    <m/>
    <m/>
    <m/>
    <m/>
    <m/>
    <m/>
  </r>
  <r>
    <x v="21"/>
    <s v="Las Bambas"/>
    <n v="3562.5"/>
    <n v="3562.5"/>
    <n v="20"/>
    <n v="20"/>
    <m/>
    <m/>
    <m/>
    <m/>
    <m/>
    <m/>
    <m/>
    <m/>
    <m/>
  </r>
  <r>
    <x v="21"/>
    <s v="Las Bambas"/>
    <n v="4464"/>
    <n v="4464"/>
    <n v="23"/>
    <n v="23"/>
    <m/>
    <m/>
    <m/>
    <m/>
    <m/>
    <m/>
    <m/>
    <m/>
    <m/>
  </r>
  <r>
    <x v="21"/>
    <s v="Las Bambas"/>
    <n v="610.5"/>
    <n v="610.5"/>
    <n v="3"/>
    <n v="3"/>
    <m/>
    <m/>
    <m/>
    <m/>
    <m/>
    <m/>
    <m/>
    <m/>
    <m/>
  </r>
  <r>
    <x v="21"/>
    <s v="Las Bambas"/>
    <n v="10967.25"/>
    <n v="10967.25"/>
    <n v="70"/>
    <n v="70"/>
    <m/>
    <m/>
    <m/>
    <m/>
    <m/>
    <m/>
    <m/>
    <m/>
    <m/>
  </r>
  <r>
    <x v="21"/>
    <s v="Las Bambas"/>
    <n v="2089.5"/>
    <n v="2089.5"/>
    <n v="12"/>
    <n v="12"/>
    <m/>
    <m/>
    <m/>
    <m/>
    <m/>
    <m/>
    <m/>
    <m/>
    <m/>
  </r>
  <r>
    <x v="21"/>
    <s v="Las Bambas"/>
    <n v="9699.75"/>
    <n v="9699.75"/>
    <n v="56"/>
    <n v="56"/>
    <m/>
    <m/>
    <m/>
    <m/>
    <m/>
    <m/>
    <m/>
    <m/>
    <m/>
  </r>
  <r>
    <x v="21"/>
    <s v="Las Bambas"/>
    <n v="5341.5"/>
    <n v="5341.5"/>
    <n v="30"/>
    <n v="30"/>
    <m/>
    <m/>
    <m/>
    <m/>
    <m/>
    <m/>
    <m/>
    <m/>
    <m/>
  </r>
  <r>
    <x v="21"/>
    <s v="Las Bambas"/>
    <n v="399"/>
    <n v="399"/>
    <n v="2"/>
    <n v="2"/>
    <m/>
    <m/>
    <m/>
    <m/>
    <m/>
    <m/>
    <m/>
    <m/>
    <m/>
  </r>
  <r>
    <x v="21"/>
    <s v="Las Bambas"/>
    <n v="231"/>
    <n v="231"/>
    <n v="1"/>
    <n v="1"/>
    <m/>
    <m/>
    <m/>
    <m/>
    <m/>
    <m/>
    <m/>
    <m/>
    <m/>
  </r>
  <r>
    <x v="21"/>
    <s v="Las Bambas"/>
    <n v="1680"/>
    <n v="1680"/>
    <n v="8"/>
    <n v="8"/>
    <m/>
    <m/>
    <m/>
    <m/>
    <m/>
    <m/>
    <m/>
    <m/>
    <m/>
  </r>
  <r>
    <x v="21"/>
    <s v="Las Bambas"/>
    <n v="1104"/>
    <n v="1104"/>
    <n v="5"/>
    <n v="5"/>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6983"/>
    <n v="6048"/>
    <n v="18"/>
    <n v="12"/>
    <m/>
    <m/>
    <m/>
    <m/>
    <m/>
    <m/>
    <m/>
    <m/>
    <m/>
  </r>
  <r>
    <x v="21"/>
    <s v="SSEE"/>
    <n v="8960"/>
    <n v="8960"/>
    <n v="46"/>
    <n v="46"/>
    <m/>
    <m/>
    <m/>
    <m/>
    <m/>
    <m/>
    <m/>
    <m/>
    <m/>
  </r>
  <r>
    <x v="21"/>
    <s v="SSEE"/>
    <n v="0"/>
    <n v="0"/>
    <n v="0"/>
    <n v="0"/>
    <m/>
    <m/>
    <m/>
    <m/>
    <m/>
    <m/>
    <m/>
    <m/>
    <m/>
  </r>
  <r>
    <x v="21"/>
    <s v="SSEE"/>
    <n v="121052"/>
    <n v="121052"/>
    <n v="782"/>
    <n v="782"/>
    <m/>
    <m/>
    <m/>
    <m/>
    <n v="1"/>
    <n v="1"/>
    <m/>
    <m/>
    <m/>
  </r>
  <r>
    <x v="21"/>
    <s v="SSEE"/>
    <n v="50683.73"/>
    <n v="47107.729999999996"/>
    <n v="367"/>
    <n v="367"/>
    <m/>
    <m/>
    <m/>
    <m/>
    <m/>
    <m/>
    <m/>
    <m/>
    <m/>
  </r>
  <r>
    <x v="21"/>
    <s v="SSEE"/>
    <n v="0"/>
    <n v="0"/>
    <n v="0"/>
    <n v="0"/>
    <m/>
    <m/>
    <m/>
    <m/>
    <m/>
    <n v="1"/>
    <m/>
    <m/>
    <m/>
  </r>
  <r>
    <x v="21"/>
    <s v="SSEE"/>
    <n v="0"/>
    <n v="0"/>
    <n v="0"/>
    <n v="0"/>
    <m/>
    <m/>
    <m/>
    <n v="1"/>
    <m/>
    <n v="1"/>
    <m/>
    <m/>
    <m/>
  </r>
  <r>
    <x v="21"/>
    <s v="SSEE"/>
    <n v="0"/>
    <n v="0"/>
    <n v="0"/>
    <n v="0"/>
    <m/>
    <m/>
    <m/>
    <m/>
    <m/>
    <m/>
    <m/>
    <m/>
    <m/>
  </r>
  <r>
    <x v="21"/>
    <s v="SSEE"/>
    <n v="0"/>
    <n v="0"/>
    <n v="0"/>
    <n v="0"/>
    <m/>
    <m/>
    <m/>
    <m/>
    <m/>
    <m/>
    <m/>
    <m/>
    <m/>
  </r>
  <r>
    <x v="21"/>
    <s v="SSEE"/>
    <n v="0"/>
    <n v="0"/>
    <n v="0"/>
    <n v="0"/>
    <m/>
    <m/>
    <m/>
    <m/>
    <m/>
    <m/>
    <m/>
    <m/>
    <m/>
  </r>
  <r>
    <x v="21"/>
    <s v="SSEE"/>
    <n v="185360.5"/>
    <n v="185360.5"/>
    <n v="1330"/>
    <n v="1330"/>
    <m/>
    <m/>
    <m/>
    <m/>
    <n v="1"/>
    <n v="1"/>
    <m/>
    <m/>
    <m/>
  </r>
  <r>
    <x v="21"/>
    <s v="SSEE"/>
    <n v="0"/>
    <n v="0"/>
    <n v="0"/>
    <n v="0"/>
    <m/>
    <m/>
    <m/>
    <m/>
    <m/>
    <m/>
    <m/>
    <m/>
    <m/>
  </r>
  <r>
    <x v="21"/>
    <s v="SSEE"/>
    <n v="0"/>
    <n v="0"/>
    <n v="0"/>
    <n v="0"/>
    <m/>
    <m/>
    <m/>
    <m/>
    <m/>
    <m/>
    <m/>
    <m/>
    <m/>
  </r>
  <r>
    <x v="21"/>
    <s v="SSEE"/>
    <n v="0"/>
    <n v="0"/>
    <n v="0"/>
    <n v="0"/>
    <m/>
    <m/>
    <m/>
    <m/>
    <m/>
    <m/>
    <m/>
    <m/>
    <m/>
  </r>
  <r>
    <x v="21"/>
    <s v="SSEE"/>
    <n v="21496"/>
    <n v="21496"/>
    <n v="129"/>
    <n v="129"/>
    <m/>
    <m/>
    <m/>
    <m/>
    <m/>
    <m/>
    <m/>
    <m/>
    <m/>
  </r>
  <r>
    <x v="21"/>
    <s v="SSEE"/>
    <n v="10484"/>
    <n v="10484"/>
    <n v="58"/>
    <n v="4"/>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77477.25"/>
    <n v="77477.25"/>
    <n v="382"/>
    <n v="382"/>
    <m/>
    <m/>
    <m/>
    <m/>
    <m/>
    <n v="1"/>
    <m/>
    <m/>
    <m/>
  </r>
  <r>
    <x v="21"/>
    <s v="SSEE"/>
    <n v="0"/>
    <n v="0"/>
    <n v="0"/>
    <n v="0"/>
    <m/>
    <m/>
    <m/>
    <m/>
    <m/>
    <m/>
    <m/>
    <m/>
    <m/>
  </r>
  <r>
    <x v="21"/>
    <s v="SSEE"/>
    <n v="74068"/>
    <n v="28407"/>
    <n v="431"/>
    <n v="156"/>
    <m/>
    <m/>
    <m/>
    <m/>
    <m/>
    <m/>
    <m/>
    <m/>
    <m/>
  </r>
  <r>
    <x v="21"/>
    <s v="SSEE"/>
    <n v="1052"/>
    <n v="1052"/>
    <n v="24"/>
    <n v="24"/>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3576"/>
    <n v="3576"/>
    <n v="18"/>
    <n v="18"/>
    <m/>
    <m/>
    <m/>
    <m/>
    <m/>
    <m/>
    <m/>
    <m/>
    <m/>
  </r>
  <r>
    <x v="21"/>
    <s v="SSEE"/>
    <n v="4497"/>
    <n v="3048"/>
    <n v="23"/>
    <n v="16"/>
    <m/>
    <m/>
    <m/>
    <m/>
    <m/>
    <m/>
    <m/>
    <m/>
    <m/>
  </r>
  <r>
    <x v="21"/>
    <s v="SSEE"/>
    <n v="0"/>
    <n v="0"/>
    <n v="0"/>
    <n v="0"/>
    <m/>
    <m/>
    <m/>
    <m/>
    <m/>
    <m/>
    <m/>
    <m/>
    <m/>
  </r>
  <r>
    <x v="21"/>
    <s v="SSEE"/>
    <n v="304904"/>
    <n v="100507.6"/>
    <n v="448"/>
    <n v="502"/>
    <m/>
    <m/>
    <m/>
    <m/>
    <m/>
    <n v="1"/>
    <m/>
    <m/>
    <m/>
  </r>
  <r>
    <x v="21"/>
    <s v="SSEE"/>
    <n v="0"/>
    <n v="0"/>
    <n v="0"/>
    <n v="0"/>
    <m/>
    <m/>
    <m/>
    <m/>
    <m/>
    <m/>
    <m/>
    <m/>
    <m/>
  </r>
  <r>
    <x v="21"/>
    <s v="SSEE"/>
    <n v="0"/>
    <n v="0"/>
    <n v="0"/>
    <n v="0"/>
    <m/>
    <m/>
    <m/>
    <m/>
    <m/>
    <m/>
    <m/>
    <m/>
    <m/>
  </r>
  <r>
    <x v="21"/>
    <s v="SSEE"/>
    <n v="0"/>
    <n v="0"/>
    <n v="0"/>
    <n v="0"/>
    <m/>
    <m/>
    <m/>
    <m/>
    <m/>
    <m/>
    <m/>
    <m/>
    <m/>
  </r>
  <r>
    <x v="21"/>
    <s v="SSEE"/>
    <n v="0"/>
    <n v="0"/>
    <n v="0"/>
    <n v="0"/>
    <m/>
    <m/>
    <m/>
    <m/>
    <m/>
    <m/>
    <m/>
    <m/>
    <m/>
  </r>
  <r>
    <x v="21"/>
    <s v="SSEE"/>
    <n v="62647"/>
    <n v="62647"/>
    <n v="269"/>
    <n v="269"/>
    <m/>
    <m/>
    <m/>
    <m/>
    <n v="1"/>
    <m/>
    <m/>
    <m/>
    <m/>
  </r>
  <r>
    <x v="21"/>
    <s v="SSEE"/>
    <n v="0"/>
    <n v="0"/>
    <n v="0"/>
    <n v="0"/>
    <m/>
    <m/>
    <m/>
    <m/>
    <m/>
    <m/>
    <m/>
    <m/>
    <m/>
  </r>
  <r>
    <x v="22"/>
    <s v="Las Bambas"/>
    <n v="924.42857142857144"/>
    <n v="924.42857142857144"/>
    <n v="5"/>
    <n v="5"/>
    <m/>
    <m/>
    <m/>
    <m/>
    <m/>
    <m/>
    <m/>
    <m/>
    <m/>
  </r>
  <r>
    <x v="22"/>
    <s v="Las Bambas"/>
    <n v="1512"/>
    <n v="1512"/>
    <n v="8"/>
    <n v="8"/>
    <m/>
    <m/>
    <m/>
    <m/>
    <m/>
    <m/>
    <m/>
    <m/>
    <m/>
  </r>
  <r>
    <x v="22"/>
    <s v="Las Bambas"/>
    <n v="702"/>
    <n v="702"/>
    <n v="5"/>
    <n v="5"/>
    <m/>
    <m/>
    <m/>
    <m/>
    <m/>
    <m/>
    <m/>
    <m/>
    <m/>
  </r>
  <r>
    <x v="22"/>
    <s v="Las Bambas"/>
    <n v="189"/>
    <n v="189"/>
    <n v="1"/>
    <n v="1"/>
    <m/>
    <m/>
    <m/>
    <m/>
    <m/>
    <m/>
    <m/>
    <m/>
    <m/>
  </r>
  <r>
    <x v="22"/>
    <s v="Las Bambas"/>
    <n v="679.5"/>
    <n v="679.5"/>
    <n v="4"/>
    <n v="4"/>
    <m/>
    <m/>
    <m/>
    <m/>
    <m/>
    <m/>
    <m/>
    <m/>
    <m/>
  </r>
  <r>
    <x v="22"/>
    <s v="Las Bambas"/>
    <n v="378"/>
    <n v="378"/>
    <n v="2"/>
    <n v="2"/>
    <m/>
    <m/>
    <m/>
    <m/>
    <m/>
    <m/>
    <m/>
    <m/>
    <m/>
  </r>
  <r>
    <x v="22"/>
    <s v="Las Bambas"/>
    <n v="3024"/>
    <n v="3024"/>
    <n v="16"/>
    <n v="16"/>
    <m/>
    <m/>
    <m/>
    <m/>
    <m/>
    <m/>
    <m/>
    <m/>
    <m/>
  </r>
  <r>
    <x v="22"/>
    <s v="Las Bambas"/>
    <n v="378"/>
    <n v="378"/>
    <n v="2"/>
    <n v="2"/>
    <m/>
    <m/>
    <m/>
    <m/>
    <m/>
    <m/>
    <m/>
    <m/>
    <m/>
  </r>
  <r>
    <x v="22"/>
    <s v="Las Bambas"/>
    <n v="567"/>
    <n v="567"/>
    <n v="3"/>
    <n v="3"/>
    <m/>
    <m/>
    <m/>
    <m/>
    <m/>
    <m/>
    <m/>
    <m/>
    <m/>
  </r>
  <r>
    <x v="22"/>
    <s v="Las Bambas"/>
    <n v="4604"/>
    <n v="4604"/>
    <n v="26"/>
    <n v="26"/>
    <m/>
    <m/>
    <m/>
    <m/>
    <m/>
    <m/>
    <m/>
    <m/>
    <m/>
  </r>
  <r>
    <x v="22"/>
    <s v="Las Bambas"/>
    <n v="360"/>
    <n v="360"/>
    <n v="2"/>
    <n v="2"/>
    <m/>
    <m/>
    <m/>
    <m/>
    <m/>
    <m/>
    <m/>
    <m/>
    <m/>
  </r>
  <r>
    <x v="22"/>
    <s v="Las Bambas"/>
    <n v="1093.5"/>
    <n v="1093.5"/>
    <n v="6"/>
    <n v="6"/>
    <m/>
    <m/>
    <m/>
    <m/>
    <m/>
    <m/>
    <m/>
    <m/>
    <m/>
  </r>
  <r>
    <x v="22"/>
    <s v="Las Bambas"/>
    <n v="2929.5"/>
    <n v="2929.5"/>
    <n v="15"/>
    <n v="15"/>
    <m/>
    <m/>
    <m/>
    <m/>
    <m/>
    <m/>
    <m/>
    <m/>
    <m/>
  </r>
  <r>
    <x v="22"/>
    <s v="Las Bambas"/>
    <n v="756"/>
    <n v="756"/>
    <n v="4"/>
    <n v="4"/>
    <m/>
    <m/>
    <m/>
    <m/>
    <m/>
    <m/>
    <m/>
    <m/>
    <m/>
  </r>
  <r>
    <x v="22"/>
    <s v="Las Bambas"/>
    <n v="39718.5"/>
    <n v="39718.5"/>
    <n v="235"/>
    <n v="235"/>
    <m/>
    <m/>
    <m/>
    <m/>
    <m/>
    <n v="5"/>
    <m/>
    <m/>
    <m/>
  </r>
  <r>
    <x v="22"/>
    <s v="Las Bambas"/>
    <n v="15671.75"/>
    <n v="15671.75"/>
    <n v="88"/>
    <n v="88"/>
    <m/>
    <m/>
    <m/>
    <m/>
    <m/>
    <m/>
    <m/>
    <m/>
    <m/>
  </r>
  <r>
    <x v="22"/>
    <s v="Las Bambas"/>
    <n v="357"/>
    <n v="357"/>
    <n v="2"/>
    <n v="2"/>
    <m/>
    <m/>
    <m/>
    <m/>
    <m/>
    <m/>
    <m/>
    <m/>
    <m/>
  </r>
  <r>
    <x v="22"/>
    <s v="Las Bambas"/>
    <n v="62687.16"/>
    <n v="62687.16"/>
    <n v="386"/>
    <n v="386"/>
    <m/>
    <m/>
    <m/>
    <m/>
    <m/>
    <n v="1"/>
    <m/>
    <m/>
    <m/>
  </r>
  <r>
    <x v="22"/>
    <s v="Las Bambas"/>
    <n v="143584.25"/>
    <n v="143584.25"/>
    <n v="862"/>
    <n v="862"/>
    <m/>
    <m/>
    <m/>
    <m/>
    <m/>
    <n v="5"/>
    <m/>
    <m/>
    <m/>
  </r>
  <r>
    <x v="22"/>
    <s v="Las Bambas"/>
    <n v="588"/>
    <n v="588"/>
    <n v="3"/>
    <n v="3"/>
    <m/>
    <m/>
    <m/>
    <m/>
    <m/>
    <m/>
    <m/>
    <m/>
    <m/>
  </r>
  <r>
    <x v="22"/>
    <s v="Las Bambas"/>
    <n v="199.5"/>
    <n v="199.5"/>
    <n v="1"/>
    <n v="1"/>
    <m/>
    <m/>
    <m/>
    <m/>
    <m/>
    <m/>
    <m/>
    <m/>
    <m/>
  </r>
  <r>
    <x v="22"/>
    <s v="Las Bambas"/>
    <n v="787.5"/>
    <n v="787.5"/>
    <n v="4"/>
    <n v="4"/>
    <m/>
    <m/>
    <m/>
    <m/>
    <m/>
    <m/>
    <m/>
    <m/>
    <m/>
  </r>
  <r>
    <x v="22"/>
    <s v="Las Bambas"/>
    <n v="798"/>
    <n v="798"/>
    <n v="4"/>
    <n v="4"/>
    <m/>
    <m/>
    <m/>
    <m/>
    <m/>
    <m/>
    <m/>
    <m/>
    <m/>
  </r>
  <r>
    <x v="22"/>
    <s v="Las Bambas"/>
    <n v="2614.5"/>
    <n v="2614.5"/>
    <n v="14"/>
    <n v="14"/>
    <m/>
    <m/>
    <m/>
    <m/>
    <m/>
    <m/>
    <m/>
    <m/>
    <m/>
  </r>
  <r>
    <x v="22"/>
    <s v="Las Bambas"/>
    <n v="567"/>
    <n v="567"/>
    <n v="3"/>
    <n v="3"/>
    <m/>
    <m/>
    <m/>
    <m/>
    <m/>
    <m/>
    <m/>
    <m/>
    <m/>
  </r>
  <r>
    <x v="22"/>
    <s v="Las Bambas"/>
    <n v="997.5"/>
    <n v="997.5"/>
    <n v="5"/>
    <n v="5"/>
    <m/>
    <m/>
    <m/>
    <m/>
    <m/>
    <m/>
    <m/>
    <m/>
    <m/>
  </r>
  <r>
    <x v="22"/>
    <s v="Las Bambas"/>
    <n v="2499"/>
    <n v="2499"/>
    <n v="13"/>
    <n v="13"/>
    <m/>
    <m/>
    <m/>
    <m/>
    <m/>
    <m/>
    <m/>
    <m/>
    <m/>
  </r>
  <r>
    <x v="22"/>
    <s v="Las Bambas"/>
    <n v="702"/>
    <n v="702"/>
    <n v="4"/>
    <n v="4"/>
    <m/>
    <m/>
    <m/>
    <m/>
    <m/>
    <m/>
    <m/>
    <m/>
    <m/>
  </r>
  <r>
    <x v="22"/>
    <s v="Las Bambas"/>
    <n v="1774.5"/>
    <n v="1774.5"/>
    <n v="10"/>
    <n v="10"/>
    <m/>
    <m/>
    <m/>
    <m/>
    <m/>
    <m/>
    <m/>
    <m/>
    <m/>
  </r>
  <r>
    <x v="22"/>
    <s v="Las Bambas"/>
    <n v="4411"/>
    <n v="4411"/>
    <n v="27"/>
    <n v="27"/>
    <m/>
    <m/>
    <m/>
    <m/>
    <m/>
    <m/>
    <m/>
    <m/>
    <m/>
  </r>
  <r>
    <x v="22"/>
    <s v="Las Bambas"/>
    <n v="5901"/>
    <n v="5901"/>
    <n v="31"/>
    <n v="31"/>
    <m/>
    <m/>
    <m/>
    <m/>
    <m/>
    <m/>
    <m/>
    <m/>
    <m/>
  </r>
  <r>
    <x v="22"/>
    <s v="Las Bambas"/>
    <n v="189"/>
    <n v="189"/>
    <n v="1"/>
    <n v="1"/>
    <m/>
    <m/>
    <m/>
    <m/>
    <m/>
    <m/>
    <m/>
    <m/>
    <m/>
  </r>
  <r>
    <x v="22"/>
    <s v="Las Bambas"/>
    <n v="1333.5"/>
    <n v="1333.5"/>
    <n v="7"/>
    <n v="7"/>
    <m/>
    <m/>
    <m/>
    <m/>
    <m/>
    <m/>
    <m/>
    <m/>
    <m/>
  </r>
  <r>
    <x v="22"/>
    <s v="Las Bambas"/>
    <n v="882"/>
    <n v="882"/>
    <n v="5"/>
    <n v="5"/>
    <m/>
    <m/>
    <m/>
    <m/>
    <m/>
    <m/>
    <m/>
    <m/>
    <m/>
  </r>
  <r>
    <x v="22"/>
    <s v="Las Bambas"/>
    <n v="720"/>
    <n v="720"/>
    <n v="5"/>
    <n v="5"/>
    <m/>
    <m/>
    <m/>
    <m/>
    <m/>
    <m/>
    <m/>
    <m/>
    <m/>
  </r>
  <r>
    <x v="22"/>
    <s v="Las Bambas"/>
    <n v="1080"/>
    <n v="1080"/>
    <n v="6"/>
    <n v="6"/>
    <m/>
    <m/>
    <m/>
    <m/>
    <m/>
    <m/>
    <m/>
    <m/>
    <m/>
  </r>
  <r>
    <x v="22"/>
    <s v="Las Bambas"/>
    <n v="5932.25"/>
    <n v="5932.25"/>
    <n v="32"/>
    <n v="32"/>
    <m/>
    <m/>
    <m/>
    <m/>
    <m/>
    <n v="1"/>
    <m/>
    <m/>
    <m/>
  </r>
  <r>
    <x v="22"/>
    <s v="Las Bambas"/>
    <n v="1656"/>
    <n v="1656"/>
    <n v="9"/>
    <n v="9"/>
    <m/>
    <m/>
    <m/>
    <m/>
    <m/>
    <m/>
    <m/>
    <m/>
    <m/>
  </r>
  <r>
    <x v="22"/>
    <s v="Las Bambas"/>
    <n v="1921.5"/>
    <n v="1921.5"/>
    <n v="10"/>
    <n v="10"/>
    <m/>
    <m/>
    <m/>
    <m/>
    <m/>
    <m/>
    <m/>
    <m/>
    <m/>
  </r>
  <r>
    <x v="22"/>
    <s v="Las Bambas"/>
    <n v="1354.5"/>
    <n v="1354.5"/>
    <n v="7"/>
    <n v="7"/>
    <m/>
    <m/>
    <m/>
    <m/>
    <m/>
    <m/>
    <m/>
    <m/>
    <m/>
  </r>
  <r>
    <x v="22"/>
    <s v="Las Bambas"/>
    <n v="189"/>
    <n v="189"/>
    <n v="1"/>
    <n v="1"/>
    <m/>
    <m/>
    <m/>
    <m/>
    <m/>
    <m/>
    <m/>
    <m/>
    <m/>
  </r>
  <r>
    <x v="22"/>
    <s v="Las Bambas"/>
    <n v="3006"/>
    <n v="3006"/>
    <n v="17"/>
    <n v="17"/>
    <m/>
    <m/>
    <m/>
    <m/>
    <m/>
    <m/>
    <m/>
    <m/>
    <m/>
  </r>
  <r>
    <x v="22"/>
    <s v="Las Bambas"/>
    <n v="567"/>
    <n v="567"/>
    <n v="3"/>
    <n v="3"/>
    <m/>
    <m/>
    <m/>
    <m/>
    <m/>
    <m/>
    <m/>
    <m/>
    <m/>
  </r>
  <r>
    <x v="22"/>
    <s v="Las Bambas"/>
    <n v="3730.5"/>
    <n v="3730.5"/>
    <n v="20"/>
    <n v="20"/>
    <m/>
    <m/>
    <m/>
    <m/>
    <m/>
    <m/>
    <m/>
    <m/>
    <m/>
  </r>
  <r>
    <x v="22"/>
    <s v="Las Bambas"/>
    <n v="199.5"/>
    <n v="199.5"/>
    <n v="1"/>
    <n v="1"/>
    <m/>
    <m/>
    <m/>
    <m/>
    <m/>
    <m/>
    <m/>
    <m/>
    <m/>
  </r>
  <r>
    <x v="22"/>
    <s v="Las Bambas"/>
    <n v="2362.5"/>
    <n v="2362.5"/>
    <n v="12"/>
    <n v="12"/>
    <m/>
    <m/>
    <m/>
    <m/>
    <m/>
    <m/>
    <m/>
    <m/>
    <m/>
  </r>
  <r>
    <x v="22"/>
    <s v="Las Bambas"/>
    <n v="189"/>
    <n v="189"/>
    <n v="1"/>
    <n v="1"/>
    <m/>
    <m/>
    <m/>
    <m/>
    <m/>
    <m/>
    <m/>
    <m/>
    <m/>
  </r>
  <r>
    <x v="22"/>
    <s v="Las Bambas"/>
    <n v="694.5"/>
    <n v="694.5"/>
    <n v="4"/>
    <n v="4"/>
    <m/>
    <m/>
    <m/>
    <m/>
    <m/>
    <m/>
    <m/>
    <m/>
    <m/>
  </r>
  <r>
    <x v="22"/>
    <s v="Las Bambas"/>
    <n v="3589.5"/>
    <n v="3589.5"/>
    <n v="20"/>
    <n v="20"/>
    <m/>
    <m/>
    <m/>
    <m/>
    <m/>
    <m/>
    <m/>
    <m/>
    <m/>
  </r>
  <r>
    <x v="22"/>
    <s v="Las Bambas"/>
    <n v="3888"/>
    <n v="3888"/>
    <n v="23"/>
    <n v="23"/>
    <m/>
    <m/>
    <m/>
    <m/>
    <m/>
    <m/>
    <m/>
    <m/>
    <m/>
  </r>
  <r>
    <x v="22"/>
    <s v="Las Bambas"/>
    <n v="528"/>
    <n v="528"/>
    <n v="3"/>
    <n v="3"/>
    <m/>
    <m/>
    <m/>
    <m/>
    <m/>
    <m/>
    <m/>
    <m/>
    <m/>
  </r>
  <r>
    <x v="22"/>
    <s v="Las Bambas"/>
    <n v="14122.5"/>
    <n v="14122.5"/>
    <n v="82"/>
    <n v="82"/>
    <m/>
    <m/>
    <m/>
    <m/>
    <m/>
    <m/>
    <m/>
    <m/>
    <m/>
  </r>
  <r>
    <x v="22"/>
    <s v="Las Bambas"/>
    <n v="2289"/>
    <n v="2289"/>
    <n v="12"/>
    <n v="12"/>
    <m/>
    <m/>
    <m/>
    <m/>
    <m/>
    <m/>
    <m/>
    <m/>
    <m/>
  </r>
  <r>
    <x v="22"/>
    <s v="Las Bambas"/>
    <n v="7953"/>
    <n v="7953"/>
    <n v="48"/>
    <n v="48"/>
    <m/>
    <m/>
    <m/>
    <m/>
    <m/>
    <m/>
    <m/>
    <m/>
    <m/>
  </r>
  <r>
    <x v="22"/>
    <s v="Las Bambas"/>
    <n v="5017.5"/>
    <n v="5017.5"/>
    <n v="31"/>
    <n v="31"/>
    <m/>
    <m/>
    <m/>
    <m/>
    <m/>
    <m/>
    <m/>
    <m/>
    <m/>
  </r>
  <r>
    <x v="22"/>
    <s v="Las Bambas"/>
    <n v="409.5"/>
    <n v="409.5"/>
    <n v="2"/>
    <n v="2"/>
    <m/>
    <m/>
    <m/>
    <m/>
    <m/>
    <m/>
    <m/>
    <m/>
    <m/>
  </r>
  <r>
    <x v="22"/>
    <s v="Las Bambas"/>
    <n v="199.5"/>
    <n v="199.5"/>
    <n v="1"/>
    <n v="1"/>
    <m/>
    <m/>
    <m/>
    <m/>
    <m/>
    <m/>
    <m/>
    <m/>
    <m/>
  </r>
  <r>
    <x v="22"/>
    <s v="Las Bambas"/>
    <n v="1312.5"/>
    <n v="1312.5"/>
    <n v="7"/>
    <n v="7"/>
    <m/>
    <m/>
    <m/>
    <m/>
    <m/>
    <m/>
    <m/>
    <m/>
    <m/>
  </r>
  <r>
    <x v="22"/>
    <s v="Las Bambas"/>
    <n v="924.21428571428578"/>
    <n v="924.21428571428578"/>
    <n v="5"/>
    <n v="5"/>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8813"/>
    <n v="8813"/>
    <n v="50"/>
    <n v="50"/>
    <m/>
    <m/>
    <m/>
    <m/>
    <m/>
    <n v="1"/>
    <m/>
    <m/>
    <m/>
  </r>
  <r>
    <x v="22"/>
    <s v="SSEE"/>
    <n v="8532"/>
    <n v="8532"/>
    <n v="37"/>
    <n v="37"/>
    <m/>
    <m/>
    <m/>
    <m/>
    <m/>
    <m/>
    <m/>
    <m/>
    <m/>
  </r>
  <r>
    <x v="22"/>
    <s v="SSEE"/>
    <n v="0"/>
    <n v="0"/>
    <n v="0"/>
    <n v="0"/>
    <m/>
    <m/>
    <m/>
    <m/>
    <m/>
    <m/>
    <m/>
    <m/>
    <m/>
  </r>
  <r>
    <x v="22"/>
    <s v="SSEE"/>
    <n v="175201"/>
    <n v="175201"/>
    <n v="985"/>
    <n v="985"/>
    <m/>
    <m/>
    <m/>
    <m/>
    <m/>
    <n v="1"/>
    <m/>
    <m/>
    <m/>
  </r>
  <r>
    <x v="22"/>
    <s v="SSEE"/>
    <n v="134640.32000000001"/>
    <n v="132480.32000000001"/>
    <n v="627"/>
    <n v="615"/>
    <m/>
    <m/>
    <m/>
    <m/>
    <m/>
    <n v="2"/>
    <m/>
    <m/>
    <m/>
  </r>
  <r>
    <x v="22"/>
    <s v="SSEE"/>
    <n v="155595.5"/>
    <n v="155595.5"/>
    <n v="839"/>
    <n v="839"/>
    <m/>
    <m/>
    <m/>
    <m/>
    <m/>
    <m/>
    <m/>
    <m/>
    <m/>
  </r>
  <r>
    <x v="22"/>
    <s v="SSEE"/>
    <n v="220"/>
    <n v="220"/>
    <n v="5"/>
    <n v="5"/>
    <m/>
    <m/>
    <m/>
    <m/>
    <m/>
    <n v="1"/>
    <m/>
    <m/>
    <m/>
  </r>
  <r>
    <x v="22"/>
    <s v="SSEE"/>
    <n v="0"/>
    <n v="0"/>
    <n v="0"/>
    <n v="0"/>
    <m/>
    <m/>
    <m/>
    <m/>
    <m/>
    <n v="4"/>
    <m/>
    <m/>
    <m/>
  </r>
  <r>
    <x v="22"/>
    <s v="SSEE"/>
    <n v="0"/>
    <n v="0"/>
    <n v="0"/>
    <n v="0"/>
    <m/>
    <m/>
    <m/>
    <m/>
    <m/>
    <m/>
    <m/>
    <m/>
    <m/>
  </r>
  <r>
    <x v="22"/>
    <s v="SSEE"/>
    <n v="0"/>
    <n v="0"/>
    <n v="0"/>
    <n v="0"/>
    <m/>
    <m/>
    <m/>
    <m/>
    <m/>
    <m/>
    <m/>
    <m/>
    <m/>
  </r>
  <r>
    <x v="22"/>
    <s v="SSEE"/>
    <n v="0"/>
    <n v="0"/>
    <n v="0"/>
    <n v="0"/>
    <m/>
    <m/>
    <m/>
    <m/>
    <m/>
    <m/>
    <m/>
    <m/>
    <m/>
  </r>
  <r>
    <x v="22"/>
    <s v="SSEE"/>
    <n v="451"/>
    <n v="451"/>
    <n v="2"/>
    <n v="2"/>
    <m/>
    <m/>
    <m/>
    <m/>
    <m/>
    <m/>
    <m/>
    <m/>
    <m/>
  </r>
  <r>
    <x v="22"/>
    <s v="SSEE"/>
    <n v="0"/>
    <n v="0"/>
    <n v="0"/>
    <n v="0"/>
    <m/>
    <m/>
    <m/>
    <m/>
    <m/>
    <m/>
    <m/>
    <m/>
    <m/>
  </r>
  <r>
    <x v="22"/>
    <s v="SSEE"/>
    <n v="0"/>
    <n v="0"/>
    <n v="0"/>
    <n v="0"/>
    <m/>
    <m/>
    <m/>
    <m/>
    <m/>
    <m/>
    <m/>
    <m/>
    <m/>
  </r>
  <r>
    <x v="22"/>
    <s v="SSEE"/>
    <n v="24772"/>
    <n v="24772"/>
    <n v="111"/>
    <n v="111"/>
    <m/>
    <m/>
    <m/>
    <m/>
    <m/>
    <n v="1"/>
    <m/>
    <m/>
    <m/>
  </r>
  <r>
    <x v="22"/>
    <s v="SSEE"/>
    <n v="11176"/>
    <n v="11176"/>
    <n v="69"/>
    <n v="69"/>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106209"/>
    <n v="106209"/>
    <n v="406"/>
    <n v="406"/>
    <m/>
    <m/>
    <m/>
    <m/>
    <m/>
    <n v="1"/>
    <m/>
    <m/>
    <m/>
  </r>
  <r>
    <x v="22"/>
    <s v="SSEE"/>
    <n v="0"/>
    <n v="0"/>
    <n v="0"/>
    <n v="0"/>
    <m/>
    <m/>
    <m/>
    <m/>
    <m/>
    <m/>
    <m/>
    <m/>
    <m/>
  </r>
  <r>
    <x v="22"/>
    <s v="SSEE"/>
    <n v="85012"/>
    <n v="6083"/>
    <n v="399"/>
    <n v="29"/>
    <m/>
    <m/>
    <m/>
    <m/>
    <m/>
    <m/>
    <m/>
    <m/>
    <m/>
  </r>
  <r>
    <x v="22"/>
    <s v="SSEE"/>
    <n v="12019"/>
    <n v="12019"/>
    <n v="90"/>
    <n v="9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3132"/>
    <n v="3132"/>
    <n v="15"/>
    <n v="15"/>
    <m/>
    <m/>
    <m/>
    <m/>
    <m/>
    <m/>
    <m/>
    <m/>
    <m/>
  </r>
  <r>
    <x v="22"/>
    <s v="SSEE"/>
    <n v="1080"/>
    <n v="1080"/>
    <n v="5"/>
    <n v="5"/>
    <m/>
    <m/>
    <m/>
    <m/>
    <m/>
    <m/>
    <m/>
    <m/>
    <m/>
  </r>
  <r>
    <x v="22"/>
    <s v="SSEE"/>
    <n v="0"/>
    <n v="0"/>
    <n v="0"/>
    <n v="0"/>
    <m/>
    <m/>
    <m/>
    <m/>
    <m/>
    <m/>
    <m/>
    <m/>
    <m/>
  </r>
  <r>
    <x v="22"/>
    <s v="SSEE"/>
    <n v="395246"/>
    <n v="177460"/>
    <n v="1909"/>
    <n v="1401"/>
    <m/>
    <m/>
    <m/>
    <m/>
    <m/>
    <n v="1"/>
    <m/>
    <m/>
    <m/>
  </r>
  <r>
    <x v="22"/>
    <s v="SSEE"/>
    <n v="0"/>
    <n v="0"/>
    <n v="0"/>
    <n v="0"/>
    <m/>
    <m/>
    <m/>
    <m/>
    <m/>
    <m/>
    <m/>
    <m/>
    <m/>
  </r>
  <r>
    <x v="22"/>
    <s v="SSEE"/>
    <n v="0"/>
    <n v="0"/>
    <n v="0"/>
    <n v="0"/>
    <m/>
    <m/>
    <m/>
    <m/>
    <m/>
    <m/>
    <m/>
    <m/>
    <m/>
  </r>
  <r>
    <x v="22"/>
    <s v="SSEE"/>
    <n v="0"/>
    <n v="0"/>
    <n v="0"/>
    <n v="0"/>
    <m/>
    <m/>
    <m/>
    <m/>
    <m/>
    <m/>
    <m/>
    <m/>
    <m/>
  </r>
  <r>
    <x v="22"/>
    <s v="SSEE"/>
    <n v="0"/>
    <n v="0"/>
    <n v="0"/>
    <n v="0"/>
    <m/>
    <m/>
    <m/>
    <m/>
    <m/>
    <m/>
    <m/>
    <m/>
    <m/>
  </r>
  <r>
    <x v="22"/>
    <s v="SSEE"/>
    <n v="63624"/>
    <n v="63624"/>
    <n v="276"/>
    <n v="276"/>
    <m/>
    <m/>
    <m/>
    <m/>
    <m/>
    <m/>
    <m/>
    <m/>
    <m/>
  </r>
  <r>
    <x v="22"/>
    <s v="SSEE"/>
    <n v="0"/>
    <n v="0"/>
    <n v="0"/>
    <n v="0"/>
    <m/>
    <m/>
    <m/>
    <m/>
    <m/>
    <m/>
    <m/>
    <m/>
    <m/>
  </r>
  <r>
    <x v="23"/>
    <s v="Las Bambas"/>
    <n v="915"/>
    <n v="915"/>
    <n v="5"/>
    <n v="5"/>
    <m/>
    <m/>
    <m/>
    <m/>
    <m/>
    <m/>
    <m/>
    <m/>
    <m/>
  </r>
  <r>
    <x v="23"/>
    <s v="Las Bambas"/>
    <n v="1668.25"/>
    <n v="1668.25"/>
    <n v="9"/>
    <n v="9"/>
    <m/>
    <m/>
    <m/>
    <m/>
    <m/>
    <m/>
    <m/>
    <m/>
    <m/>
  </r>
  <r>
    <x v="23"/>
    <s v="Las Bambas"/>
    <n v="621"/>
    <n v="621"/>
    <n v="5"/>
    <n v="5"/>
    <m/>
    <m/>
    <m/>
    <m/>
    <m/>
    <m/>
    <m/>
    <m/>
    <m/>
  </r>
  <r>
    <x v="23"/>
    <s v="Las Bambas"/>
    <n v="366"/>
    <n v="366"/>
    <n v="2"/>
    <n v="2"/>
    <m/>
    <m/>
    <m/>
    <m/>
    <m/>
    <m/>
    <m/>
    <m/>
    <m/>
  </r>
  <r>
    <x v="23"/>
    <s v="Las Bambas"/>
    <n v="553.5"/>
    <n v="553.5"/>
    <n v="4"/>
    <n v="4"/>
    <m/>
    <m/>
    <m/>
    <m/>
    <m/>
    <m/>
    <m/>
    <m/>
    <m/>
  </r>
  <r>
    <x v="23"/>
    <s v="Las Bambas"/>
    <n v="306"/>
    <n v="306"/>
    <n v="2"/>
    <n v="2"/>
    <m/>
    <m/>
    <m/>
    <m/>
    <m/>
    <m/>
    <m/>
    <m/>
    <m/>
  </r>
  <r>
    <x v="23"/>
    <s v="Las Bambas"/>
    <n v="1692"/>
    <n v="1692"/>
    <n v="12"/>
    <n v="12"/>
    <m/>
    <m/>
    <m/>
    <m/>
    <m/>
    <m/>
    <m/>
    <m/>
    <m/>
  </r>
  <r>
    <x v="23"/>
    <s v="Las Bambas"/>
    <n v="0"/>
    <n v="0"/>
    <n v="1"/>
    <n v="1"/>
    <m/>
    <m/>
    <m/>
    <m/>
    <m/>
    <m/>
    <m/>
    <m/>
    <m/>
  </r>
  <r>
    <x v="23"/>
    <s v="Las Bambas"/>
    <n v="1116"/>
    <n v="1116"/>
    <n v="7"/>
    <n v="7"/>
    <m/>
    <m/>
    <m/>
    <m/>
    <m/>
    <m/>
    <m/>
    <m/>
    <m/>
  </r>
  <r>
    <x v="23"/>
    <s v="Las Bambas"/>
    <n v="4590.25"/>
    <n v="4590.25"/>
    <n v="27"/>
    <n v="27"/>
    <m/>
    <m/>
    <m/>
    <m/>
    <m/>
    <m/>
    <m/>
    <m/>
    <m/>
  </r>
  <r>
    <x v="23"/>
    <s v="Las Bambas"/>
    <n v="243"/>
    <n v="243"/>
    <n v="2"/>
    <n v="2"/>
    <m/>
    <m/>
    <m/>
    <m/>
    <m/>
    <m/>
    <m/>
    <m/>
    <m/>
  </r>
  <r>
    <x v="23"/>
    <s v="Las Bambas"/>
    <n v="978"/>
    <n v="978"/>
    <n v="6"/>
    <n v="6"/>
    <m/>
    <m/>
    <m/>
    <m/>
    <m/>
    <m/>
    <m/>
    <m/>
    <m/>
  </r>
  <r>
    <x v="23"/>
    <s v="Las Bambas"/>
    <n v="1984.5"/>
    <n v="1984.5"/>
    <n v="14"/>
    <n v="14"/>
    <m/>
    <m/>
    <m/>
    <m/>
    <m/>
    <m/>
    <m/>
    <m/>
    <m/>
  </r>
  <r>
    <x v="23"/>
    <s v="Las Bambas"/>
    <n v="711"/>
    <n v="711"/>
    <n v="4"/>
    <n v="4"/>
    <m/>
    <m/>
    <m/>
    <m/>
    <m/>
    <m/>
    <m/>
    <m/>
    <m/>
  </r>
  <r>
    <x v="23"/>
    <s v="Las Bambas"/>
    <n v="36734.5"/>
    <n v="36734.5"/>
    <n v="230"/>
    <n v="230"/>
    <m/>
    <m/>
    <m/>
    <m/>
    <m/>
    <n v="3"/>
    <m/>
    <m/>
    <m/>
  </r>
  <r>
    <x v="23"/>
    <s v="Las Bambas"/>
    <n v="14979.25"/>
    <n v="14979.25"/>
    <n v="86"/>
    <n v="86"/>
    <m/>
    <m/>
    <m/>
    <m/>
    <m/>
    <m/>
    <m/>
    <m/>
    <m/>
  </r>
  <r>
    <x v="23"/>
    <s v="Las Bambas"/>
    <n v="388.5"/>
    <n v="388.5"/>
    <n v="2"/>
    <n v="2"/>
    <m/>
    <m/>
    <m/>
    <m/>
    <m/>
    <m/>
    <m/>
    <m/>
    <m/>
  </r>
  <r>
    <x v="23"/>
    <s v="Las Bambas"/>
    <n v="63792.75"/>
    <n v="63792.75"/>
    <n v="386"/>
    <n v="386"/>
    <m/>
    <m/>
    <m/>
    <m/>
    <m/>
    <m/>
    <m/>
    <m/>
    <m/>
  </r>
  <r>
    <x v="23"/>
    <s v="Las Bambas"/>
    <n v="151182.75"/>
    <n v="151182.75"/>
    <n v="865"/>
    <n v="865"/>
    <m/>
    <n v="1"/>
    <m/>
    <m/>
    <n v="1"/>
    <n v="6"/>
    <m/>
    <m/>
    <n v="12"/>
  </r>
  <r>
    <x v="23"/>
    <s v="Las Bambas"/>
    <n v="357"/>
    <n v="357"/>
    <n v="2"/>
    <n v="2"/>
    <m/>
    <m/>
    <m/>
    <m/>
    <m/>
    <m/>
    <m/>
    <m/>
    <m/>
  </r>
  <r>
    <x v="23"/>
    <s v="Las Bambas"/>
    <n v="643.5"/>
    <n v="643.5"/>
    <n v="4"/>
    <n v="4"/>
    <m/>
    <m/>
    <m/>
    <m/>
    <m/>
    <m/>
    <m/>
    <m/>
    <m/>
  </r>
  <r>
    <x v="23"/>
    <s v="Las Bambas"/>
    <n v="1039.5"/>
    <n v="1039.5"/>
    <n v="5"/>
    <n v="5"/>
    <m/>
    <m/>
    <m/>
    <m/>
    <m/>
    <m/>
    <m/>
    <m/>
    <m/>
  </r>
  <r>
    <x v="23"/>
    <s v="Las Bambas"/>
    <n v="1743"/>
    <n v="1743"/>
    <n v="11"/>
    <n v="11"/>
    <m/>
    <m/>
    <m/>
    <m/>
    <m/>
    <m/>
    <m/>
    <m/>
    <m/>
  </r>
  <r>
    <x v="23"/>
    <s v="Las Bambas"/>
    <n v="556.5"/>
    <n v="556.5"/>
    <n v="3"/>
    <n v="3"/>
    <m/>
    <m/>
    <m/>
    <m/>
    <m/>
    <m/>
    <m/>
    <m/>
    <m/>
  </r>
  <r>
    <x v="23"/>
    <s v="Las Bambas"/>
    <n v="1281"/>
    <n v="1281"/>
    <n v="6"/>
    <n v="6"/>
    <m/>
    <m/>
    <m/>
    <m/>
    <m/>
    <m/>
    <m/>
    <m/>
    <m/>
  </r>
  <r>
    <x v="23"/>
    <s v="Las Bambas"/>
    <n v="1713"/>
    <n v="1713"/>
    <n v="12"/>
    <n v="12"/>
    <m/>
    <m/>
    <m/>
    <m/>
    <m/>
    <m/>
    <m/>
    <m/>
    <m/>
  </r>
  <r>
    <x v="23"/>
    <s v="Las Bambas"/>
    <n v="603"/>
    <n v="603"/>
    <n v="5"/>
    <n v="5"/>
    <m/>
    <m/>
    <m/>
    <m/>
    <m/>
    <m/>
    <m/>
    <m/>
    <m/>
  </r>
  <r>
    <x v="23"/>
    <s v="Las Bambas"/>
    <n v="1222.5"/>
    <n v="1222.5"/>
    <n v="10"/>
    <n v="10"/>
    <m/>
    <m/>
    <m/>
    <m/>
    <m/>
    <m/>
    <m/>
    <m/>
    <m/>
  </r>
  <r>
    <x v="23"/>
    <s v="Las Bambas"/>
    <n v="4428.5"/>
    <n v="4428.5"/>
    <n v="26"/>
    <n v="26"/>
    <m/>
    <m/>
    <m/>
    <m/>
    <m/>
    <m/>
    <m/>
    <m/>
    <m/>
  </r>
  <r>
    <x v="23"/>
    <s v="Las Bambas"/>
    <n v="5103"/>
    <n v="5103"/>
    <n v="31"/>
    <n v="31"/>
    <m/>
    <m/>
    <m/>
    <m/>
    <m/>
    <m/>
    <m/>
    <m/>
    <m/>
  </r>
  <r>
    <x v="23"/>
    <s v="Las Bambas"/>
    <n v="310.5"/>
    <n v="310.5"/>
    <n v="2"/>
    <n v="2"/>
    <m/>
    <m/>
    <m/>
    <m/>
    <m/>
    <m/>
    <m/>
    <m/>
    <m/>
  </r>
  <r>
    <x v="23"/>
    <s v="Las Bambas"/>
    <n v="966"/>
    <n v="966"/>
    <n v="7"/>
    <n v="7"/>
    <m/>
    <m/>
    <m/>
    <m/>
    <m/>
    <m/>
    <m/>
    <m/>
    <m/>
  </r>
  <r>
    <x v="23"/>
    <s v="Las Bambas"/>
    <n v="816"/>
    <n v="816"/>
    <n v="5"/>
    <n v="5"/>
    <m/>
    <m/>
    <m/>
    <m/>
    <m/>
    <m/>
    <m/>
    <m/>
    <m/>
  </r>
  <r>
    <x v="23"/>
    <s v="Las Bambas"/>
    <n v="819"/>
    <n v="819"/>
    <n v="5"/>
    <n v="5"/>
    <m/>
    <m/>
    <m/>
    <m/>
    <m/>
    <m/>
    <m/>
    <m/>
    <m/>
  </r>
  <r>
    <x v="23"/>
    <s v="Las Bambas"/>
    <n v="685.5"/>
    <n v="685.5"/>
    <n v="6"/>
    <n v="6"/>
    <m/>
    <m/>
    <m/>
    <m/>
    <m/>
    <m/>
    <m/>
    <m/>
    <m/>
  </r>
  <r>
    <x v="23"/>
    <s v="Las Bambas"/>
    <n v="6464.75"/>
    <n v="6464.75"/>
    <n v="36"/>
    <n v="36"/>
    <m/>
    <m/>
    <m/>
    <m/>
    <m/>
    <n v="1"/>
    <m/>
    <m/>
    <m/>
  </r>
  <r>
    <x v="23"/>
    <s v="Las Bambas"/>
    <n v="1534.5"/>
    <n v="1534.5"/>
    <n v="10"/>
    <n v="10"/>
    <m/>
    <m/>
    <m/>
    <m/>
    <m/>
    <m/>
    <m/>
    <m/>
    <m/>
  </r>
  <r>
    <x v="23"/>
    <s v="Las Bambas"/>
    <n v="1612.5"/>
    <n v="1612.5"/>
    <n v="11"/>
    <n v="11"/>
    <m/>
    <m/>
    <m/>
    <m/>
    <m/>
    <m/>
    <m/>
    <m/>
    <m/>
  </r>
  <r>
    <x v="23"/>
    <s v="Las Bambas"/>
    <n v="1356"/>
    <n v="1356"/>
    <n v="7"/>
    <n v="7"/>
    <m/>
    <m/>
    <m/>
    <m/>
    <m/>
    <m/>
    <m/>
    <m/>
    <m/>
  </r>
  <r>
    <x v="23"/>
    <s v="Las Bambas"/>
    <n v="198"/>
    <n v="198"/>
    <n v="1"/>
    <n v="1"/>
    <m/>
    <m/>
    <m/>
    <m/>
    <m/>
    <m/>
    <m/>
    <m/>
    <m/>
  </r>
  <r>
    <x v="23"/>
    <s v="Las Bambas"/>
    <n v="1890"/>
    <n v="1890"/>
    <n v="13"/>
    <n v="13"/>
    <m/>
    <m/>
    <m/>
    <m/>
    <m/>
    <m/>
    <m/>
    <m/>
    <m/>
  </r>
  <r>
    <x v="23"/>
    <s v="Las Bambas"/>
    <n v="279"/>
    <n v="279"/>
    <n v="2"/>
    <n v="2"/>
    <m/>
    <m/>
    <m/>
    <m/>
    <m/>
    <m/>
    <m/>
    <m/>
    <m/>
  </r>
  <r>
    <x v="23"/>
    <s v="Las Bambas"/>
    <n v="3274.5"/>
    <n v="3274.5"/>
    <n v="20"/>
    <n v="20"/>
    <m/>
    <m/>
    <m/>
    <m/>
    <m/>
    <m/>
    <m/>
    <m/>
    <m/>
  </r>
  <r>
    <x v="23"/>
    <s v="Las Bambas"/>
    <n v="336"/>
    <n v="336"/>
    <n v="3"/>
    <n v="3"/>
    <m/>
    <m/>
    <m/>
    <m/>
    <m/>
    <m/>
    <m/>
    <m/>
    <m/>
  </r>
  <r>
    <x v="23"/>
    <s v="Las Bambas"/>
    <n v="777"/>
    <n v="777"/>
    <n v="7"/>
    <n v="7"/>
    <m/>
    <m/>
    <m/>
    <m/>
    <m/>
    <m/>
    <m/>
    <m/>
    <m/>
  </r>
  <r>
    <x v="23"/>
    <s v="Las Bambas"/>
    <n v="198"/>
    <n v="198"/>
    <n v="1"/>
    <n v="1"/>
    <m/>
    <m/>
    <m/>
    <m/>
    <m/>
    <m/>
    <m/>
    <m/>
    <m/>
  </r>
  <r>
    <x v="23"/>
    <s v="Las Bambas"/>
    <n v="1110"/>
    <n v="1110"/>
    <n v="6"/>
    <n v="6"/>
    <m/>
    <m/>
    <m/>
    <m/>
    <m/>
    <m/>
    <m/>
    <m/>
    <m/>
  </r>
  <r>
    <x v="23"/>
    <s v="Las Bambas"/>
    <n v="3580.5"/>
    <n v="3580.5"/>
    <n v="19"/>
    <n v="19"/>
    <m/>
    <m/>
    <m/>
    <m/>
    <m/>
    <n v="1"/>
    <m/>
    <m/>
    <m/>
  </r>
  <r>
    <x v="23"/>
    <s v="Las Bambas"/>
    <n v="4095"/>
    <n v="4095"/>
    <n v="22"/>
    <n v="22"/>
    <m/>
    <m/>
    <m/>
    <m/>
    <m/>
    <m/>
    <m/>
    <m/>
    <m/>
  </r>
  <r>
    <x v="23"/>
    <s v="Las Bambas"/>
    <n v="441"/>
    <n v="441"/>
    <n v="3"/>
    <n v="3"/>
    <m/>
    <m/>
    <m/>
    <m/>
    <m/>
    <m/>
    <m/>
    <m/>
    <m/>
  </r>
  <r>
    <x v="23"/>
    <s v="Las Bambas"/>
    <n v="13675.25"/>
    <n v="13675.25"/>
    <n v="79"/>
    <n v="79"/>
    <m/>
    <m/>
    <m/>
    <m/>
    <m/>
    <n v="1"/>
    <m/>
    <m/>
    <m/>
  </r>
  <r>
    <x v="23"/>
    <s v="Las Bambas"/>
    <n v="3927"/>
    <n v="3927"/>
    <n v="22"/>
    <n v="22"/>
    <m/>
    <m/>
    <m/>
    <m/>
    <m/>
    <m/>
    <m/>
    <m/>
    <m/>
  </r>
  <r>
    <x v="23"/>
    <s v="Las Bambas"/>
    <n v="6245.25"/>
    <n v="6245.25"/>
    <n v="42"/>
    <n v="42"/>
    <m/>
    <m/>
    <m/>
    <m/>
    <m/>
    <m/>
    <m/>
    <m/>
    <m/>
  </r>
  <r>
    <x v="23"/>
    <s v="Las Bambas"/>
    <n v="4588.5"/>
    <n v="4588.5"/>
    <n v="27"/>
    <n v="27"/>
    <m/>
    <m/>
    <m/>
    <m/>
    <m/>
    <m/>
    <m/>
    <m/>
    <m/>
  </r>
  <r>
    <x v="23"/>
    <s v="Las Bambas"/>
    <n v="0"/>
    <n v="0"/>
    <n v="1"/>
    <n v="1"/>
    <m/>
    <m/>
    <m/>
    <m/>
    <m/>
    <m/>
    <m/>
    <m/>
    <m/>
  </r>
  <r>
    <x v="23"/>
    <s v="Las Bambas"/>
    <n v="556.5"/>
    <n v="556.5"/>
    <n v="3"/>
    <n v="3"/>
    <m/>
    <m/>
    <m/>
    <m/>
    <m/>
    <m/>
    <m/>
    <m/>
    <m/>
  </r>
  <r>
    <x v="23"/>
    <s v="Las Bambas"/>
    <n v="1140.5"/>
    <n v="1140.5"/>
    <n v="7"/>
    <n v="7"/>
    <m/>
    <m/>
    <m/>
    <m/>
    <m/>
    <m/>
    <m/>
    <m/>
    <m/>
  </r>
  <r>
    <x v="23"/>
    <s v="Las Bambas"/>
    <n v="495"/>
    <n v="495"/>
    <n v="3"/>
    <n v="3"/>
    <m/>
    <m/>
    <m/>
    <m/>
    <m/>
    <m/>
    <m/>
    <m/>
    <m/>
  </r>
  <r>
    <x v="23"/>
    <s v="Las Bambas"/>
    <n v="153"/>
    <n v="153"/>
    <n v="1"/>
    <n v="1"/>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88556"/>
    <n v="15243.599999999999"/>
    <n v="379"/>
    <n v="427"/>
    <m/>
    <m/>
    <m/>
    <m/>
    <m/>
    <n v="1"/>
    <m/>
    <m/>
    <m/>
  </r>
  <r>
    <x v="23"/>
    <s v="SSEE"/>
    <n v="0"/>
    <n v="0"/>
    <n v="0"/>
    <n v="0"/>
    <m/>
    <m/>
    <m/>
    <m/>
    <m/>
    <m/>
    <m/>
    <m/>
    <m/>
  </r>
  <r>
    <x v="23"/>
    <s v="SSEE"/>
    <n v="0"/>
    <n v="0"/>
    <n v="0"/>
    <n v="0"/>
    <m/>
    <m/>
    <m/>
    <m/>
    <m/>
    <m/>
    <m/>
    <m/>
    <m/>
  </r>
  <r>
    <x v="23"/>
    <s v="SSEE"/>
    <n v="0"/>
    <n v="0"/>
    <n v="0"/>
    <n v="0"/>
    <m/>
    <m/>
    <m/>
    <m/>
    <m/>
    <m/>
    <m/>
    <m/>
    <m/>
  </r>
  <r>
    <x v="23"/>
    <s v="SSEE"/>
    <n v="0"/>
    <n v="0"/>
    <n v="0"/>
    <n v="0"/>
    <m/>
    <m/>
    <m/>
    <m/>
    <m/>
    <m/>
    <m/>
    <m/>
    <m/>
  </r>
  <r>
    <x v="23"/>
    <s v="SSEE"/>
    <n v="7535"/>
    <n v="7535"/>
    <n v="42"/>
    <n v="42"/>
    <m/>
    <m/>
    <m/>
    <m/>
    <m/>
    <m/>
    <m/>
    <m/>
    <m/>
  </r>
  <r>
    <x v="23"/>
    <s v="SSEE"/>
    <n v="12348"/>
    <n v="12348"/>
    <n v="69"/>
    <n v="69"/>
    <m/>
    <m/>
    <m/>
    <m/>
    <m/>
    <m/>
    <m/>
    <m/>
    <m/>
  </r>
  <r>
    <x v="23"/>
    <s v="SSEE"/>
    <n v="0"/>
    <n v="0"/>
    <n v="0"/>
    <n v="0"/>
    <m/>
    <m/>
    <m/>
    <m/>
    <m/>
    <m/>
    <m/>
    <m/>
    <m/>
  </r>
  <r>
    <x v="23"/>
    <s v="SSEE"/>
    <n v="360"/>
    <n v="360"/>
    <n v="3"/>
    <n v="3"/>
    <m/>
    <m/>
    <m/>
    <m/>
    <m/>
    <n v="1"/>
    <m/>
    <m/>
    <m/>
  </r>
  <r>
    <x v="23"/>
    <s v="SSEE"/>
    <n v="175265.08000000002"/>
    <n v="155357.08000000002"/>
    <n v="789"/>
    <n v="711"/>
    <m/>
    <m/>
    <m/>
    <m/>
    <m/>
    <m/>
    <m/>
    <m/>
    <m/>
  </r>
  <r>
    <x v="23"/>
    <s v="SSEE"/>
    <n v="31429"/>
    <n v="31429"/>
    <n v="197"/>
    <n v="197"/>
    <m/>
    <m/>
    <m/>
    <m/>
    <m/>
    <m/>
    <m/>
    <m/>
    <m/>
  </r>
  <r>
    <x v="23"/>
    <s v="SSEE"/>
    <n v="100010"/>
    <n v="100010"/>
    <n v="549"/>
    <n v="549"/>
    <m/>
    <m/>
    <m/>
    <n v="1"/>
    <m/>
    <m/>
    <m/>
    <m/>
    <m/>
  </r>
  <r>
    <x v="23"/>
    <s v="SSEE"/>
    <n v="120969.5"/>
    <n v="127809.5"/>
    <n v="729"/>
    <n v="759"/>
    <m/>
    <m/>
    <m/>
    <m/>
    <m/>
    <n v="3"/>
    <m/>
    <m/>
    <m/>
  </r>
  <r>
    <x v="23"/>
    <s v="SSEE"/>
    <n v="0"/>
    <n v="0"/>
    <n v="0"/>
    <n v="0"/>
    <m/>
    <m/>
    <m/>
    <m/>
    <m/>
    <m/>
    <m/>
    <m/>
    <m/>
  </r>
  <r>
    <x v="23"/>
    <s v="SSEE"/>
    <n v="0"/>
    <n v="0"/>
    <n v="0"/>
    <n v="0"/>
    <m/>
    <m/>
    <m/>
    <m/>
    <m/>
    <m/>
    <m/>
    <m/>
    <m/>
  </r>
  <r>
    <x v="23"/>
    <s v="SSEE"/>
    <n v="105498"/>
    <n v="105498"/>
    <n v="468"/>
    <n v="468"/>
    <m/>
    <m/>
    <m/>
    <m/>
    <m/>
    <n v="2"/>
    <m/>
    <m/>
    <m/>
  </r>
  <r>
    <x v="23"/>
    <s v="SSEE"/>
    <n v="308"/>
    <n v="308"/>
    <n v="2"/>
    <n v="2"/>
    <m/>
    <m/>
    <m/>
    <m/>
    <m/>
    <m/>
    <m/>
    <m/>
    <m/>
  </r>
  <r>
    <x v="23"/>
    <s v="SSEE"/>
    <n v="0"/>
    <n v="0"/>
    <n v="0"/>
    <n v="0"/>
    <m/>
    <m/>
    <m/>
    <m/>
    <m/>
    <m/>
    <m/>
    <m/>
    <m/>
  </r>
  <r>
    <x v="23"/>
    <s v="SSEE"/>
    <n v="0"/>
    <n v="0"/>
    <n v="0"/>
    <n v="0"/>
    <m/>
    <m/>
    <m/>
    <m/>
    <m/>
    <m/>
    <m/>
    <m/>
    <m/>
  </r>
  <r>
    <x v="23"/>
    <s v="SSEE"/>
    <n v="27036"/>
    <n v="27036"/>
    <n v="135"/>
    <n v="135"/>
    <m/>
    <m/>
    <m/>
    <m/>
    <m/>
    <m/>
    <m/>
    <m/>
    <m/>
  </r>
  <r>
    <x v="23"/>
    <s v="SSEE"/>
    <n v="10892"/>
    <n v="10892"/>
    <n v="61"/>
    <n v="61"/>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50856"/>
    <n v="50856"/>
    <n v="287"/>
    <n v="287"/>
    <m/>
    <m/>
    <m/>
    <m/>
    <m/>
    <m/>
    <m/>
    <m/>
    <m/>
  </r>
  <r>
    <x v="23"/>
    <s v="SSEE"/>
    <n v="0"/>
    <n v="0"/>
    <n v="0"/>
    <n v="0"/>
    <m/>
    <m/>
    <m/>
    <m/>
    <m/>
    <m/>
    <m/>
    <m/>
    <m/>
  </r>
  <r>
    <x v="23"/>
    <s v="SSEE"/>
    <n v="0"/>
    <n v="0"/>
    <n v="0"/>
    <n v="0"/>
    <m/>
    <m/>
    <m/>
    <m/>
    <m/>
    <m/>
    <m/>
    <m/>
    <m/>
  </r>
  <r>
    <x v="23"/>
    <s v="SSEE"/>
    <n v="2168"/>
    <n v="2168"/>
    <n v="27"/>
    <n v="27"/>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206717"/>
    <n v="115899"/>
    <n v="953"/>
    <n v="541"/>
    <m/>
    <m/>
    <m/>
    <m/>
    <n v="2"/>
    <n v="1"/>
    <m/>
    <m/>
    <m/>
  </r>
  <r>
    <x v="23"/>
    <s v="SSEE"/>
    <n v="0"/>
    <n v="0"/>
    <n v="0"/>
    <n v="0"/>
    <m/>
    <m/>
    <m/>
    <m/>
    <m/>
    <m/>
    <m/>
    <m/>
    <m/>
  </r>
  <r>
    <x v="23"/>
    <s v="SSEE"/>
    <n v="0"/>
    <n v="0"/>
    <n v="0"/>
    <n v="0"/>
    <m/>
    <m/>
    <m/>
    <m/>
    <m/>
    <m/>
    <m/>
    <m/>
    <m/>
  </r>
  <r>
    <x v="23"/>
    <s v="SSEE"/>
    <n v="0"/>
    <n v="0"/>
    <n v="0"/>
    <n v="0"/>
    <m/>
    <m/>
    <m/>
    <m/>
    <m/>
    <m/>
    <m/>
    <m/>
    <m/>
  </r>
  <r>
    <x v="23"/>
    <s v="SSEE"/>
    <n v="0"/>
    <n v="0"/>
    <n v="0"/>
    <n v="0"/>
    <m/>
    <m/>
    <m/>
    <m/>
    <m/>
    <m/>
    <m/>
    <m/>
    <m/>
  </r>
  <r>
    <x v="23"/>
    <s v="SSEE"/>
    <n v="2136"/>
    <n v="2136"/>
    <n v="13"/>
    <n v="13"/>
    <m/>
    <m/>
    <m/>
    <m/>
    <m/>
    <m/>
    <m/>
    <m/>
    <m/>
  </r>
  <r>
    <x v="23"/>
    <s v="SSEE"/>
    <n v="0"/>
    <n v="0"/>
    <n v="0"/>
    <n v="0"/>
    <m/>
    <m/>
    <m/>
    <m/>
    <m/>
    <m/>
    <m/>
    <m/>
    <m/>
  </r>
  <r>
    <x v="24"/>
    <s v="Las Bambas"/>
    <n v="974.0322580645161"/>
    <n v="974.0322580645161"/>
    <m/>
    <m/>
    <m/>
    <m/>
    <m/>
    <m/>
    <m/>
    <m/>
    <m/>
    <m/>
    <m/>
  </r>
  <r>
    <x v="24"/>
    <s v="Las Bambas"/>
    <n v="1775.8790322580646"/>
    <n v="1775.8790322580646"/>
    <m/>
    <m/>
    <m/>
    <m/>
    <m/>
    <m/>
    <m/>
    <m/>
    <m/>
    <m/>
    <m/>
  </r>
  <r>
    <x v="24"/>
    <s v="Las Bambas"/>
    <n v="661.06451612903231"/>
    <n v="661.06451612903231"/>
    <m/>
    <m/>
    <m/>
    <m/>
    <m/>
    <m/>
    <m/>
    <m/>
    <m/>
    <m/>
    <m/>
  </r>
  <r>
    <x v="24"/>
    <s v="Las Bambas"/>
    <n v="389.61290322580646"/>
    <n v="389.61290322580646"/>
    <m/>
    <m/>
    <m/>
    <m/>
    <m/>
    <m/>
    <m/>
    <m/>
    <m/>
    <m/>
    <m/>
  </r>
  <r>
    <x v="24"/>
    <s v="Las Bambas"/>
    <n v="589.20967741935488"/>
    <n v="589.20967741935488"/>
    <m/>
    <m/>
    <m/>
    <m/>
    <m/>
    <m/>
    <m/>
    <m/>
    <m/>
    <m/>
    <m/>
  </r>
  <r>
    <x v="24"/>
    <s v="Las Bambas"/>
    <n v="325.74193548387098"/>
    <n v="325.74193548387098"/>
    <m/>
    <m/>
    <m/>
    <m/>
    <m/>
    <m/>
    <m/>
    <m/>
    <m/>
    <m/>
    <m/>
  </r>
  <r>
    <x v="24"/>
    <s v="Las Bambas"/>
    <n v="1801.1612903225807"/>
    <n v="1801.1612903225807"/>
    <m/>
    <m/>
    <m/>
    <m/>
    <m/>
    <m/>
    <m/>
    <m/>
    <m/>
    <m/>
    <m/>
  </r>
  <r>
    <x v="24"/>
    <s v="Las Bambas"/>
    <n v="0"/>
    <n v="0"/>
    <m/>
    <m/>
    <m/>
    <m/>
    <m/>
    <m/>
    <m/>
    <m/>
    <m/>
    <m/>
    <m/>
  </r>
  <r>
    <x v="24"/>
    <s v="Las Bambas"/>
    <n v="1188"/>
    <n v="1188"/>
    <m/>
    <m/>
    <m/>
    <m/>
    <m/>
    <m/>
    <m/>
    <m/>
    <m/>
    <m/>
    <m/>
  </r>
  <r>
    <x v="24"/>
    <s v="Las Bambas"/>
    <n v="4886.3951612903229"/>
    <n v="4886.3951612903229"/>
    <m/>
    <m/>
    <m/>
    <m/>
    <m/>
    <m/>
    <m/>
    <m/>
    <m/>
    <m/>
    <m/>
  </r>
  <r>
    <x v="24"/>
    <s v="Las Bambas"/>
    <n v="258.67741935483872"/>
    <n v="258.67741935483872"/>
    <m/>
    <m/>
    <m/>
    <m/>
    <m/>
    <m/>
    <m/>
    <m/>
    <m/>
    <m/>
    <m/>
  </r>
  <r>
    <x v="24"/>
    <s v="Las Bambas"/>
    <n v="1041.0967741935483"/>
    <n v="1041.0967741935483"/>
    <m/>
    <m/>
    <m/>
    <m/>
    <m/>
    <m/>
    <m/>
    <m/>
    <m/>
    <m/>
    <m/>
  </r>
  <r>
    <x v="24"/>
    <s v="Las Bambas"/>
    <n v="2112.5322580645161"/>
    <n v="2112.5322580645161"/>
    <m/>
    <m/>
    <m/>
    <m/>
    <m/>
    <m/>
    <m/>
    <m/>
    <m/>
    <m/>
    <m/>
  </r>
  <r>
    <x v="24"/>
    <s v="Las Bambas"/>
    <n v="756.87096774193549"/>
    <n v="756.87096774193549"/>
    <m/>
    <m/>
    <m/>
    <m/>
    <m/>
    <m/>
    <m/>
    <m/>
    <m/>
    <m/>
    <m/>
  </r>
  <r>
    <x v="24"/>
    <s v="Las Bambas"/>
    <n v="39104.467741935485"/>
    <n v="39104.467741935485"/>
    <m/>
    <m/>
    <m/>
    <m/>
    <m/>
    <m/>
    <m/>
    <n v="2"/>
    <m/>
    <m/>
    <m/>
  </r>
  <r>
    <x v="24"/>
    <s v="Las Bambas"/>
    <n v="15945.653225806451"/>
    <n v="15945.653225806451"/>
    <m/>
    <m/>
    <m/>
    <m/>
    <m/>
    <m/>
    <m/>
    <n v="1"/>
    <m/>
    <m/>
    <m/>
  </r>
  <r>
    <x v="24"/>
    <s v="Las Bambas"/>
    <n v="413.56451612903226"/>
    <n v="413.56451612903226"/>
    <m/>
    <m/>
    <m/>
    <m/>
    <m/>
    <m/>
    <m/>
    <m/>
    <m/>
    <m/>
    <m/>
  </r>
  <r>
    <x v="24"/>
    <s v="Las Bambas"/>
    <n v="67908.411290322576"/>
    <n v="67908.411290322576"/>
    <m/>
    <m/>
    <m/>
    <m/>
    <m/>
    <m/>
    <n v="1"/>
    <m/>
    <m/>
    <m/>
    <m/>
  </r>
  <r>
    <x v="24"/>
    <s v="Las Bambas"/>
    <n v="160936.47580645161"/>
    <n v="160936.47580645161"/>
    <m/>
    <m/>
    <m/>
    <m/>
    <n v="1"/>
    <m/>
    <m/>
    <m/>
    <m/>
    <m/>
    <m/>
  </r>
  <r>
    <x v="24"/>
    <s v="Las Bambas"/>
    <n v="380.03225806451616"/>
    <n v="380.03225806451616"/>
    <m/>
    <m/>
    <m/>
    <m/>
    <m/>
    <m/>
    <m/>
    <m/>
    <m/>
    <m/>
    <m/>
  </r>
  <r>
    <x v="24"/>
    <s v="Las Bambas"/>
    <n v="685.01612903225805"/>
    <n v="685.01612903225805"/>
    <m/>
    <m/>
    <m/>
    <m/>
    <m/>
    <m/>
    <m/>
    <m/>
    <m/>
    <m/>
    <m/>
  </r>
  <r>
    <x v="24"/>
    <s v="Las Bambas"/>
    <n v="1106.5645161290322"/>
    <n v="1106.5645161290322"/>
    <m/>
    <m/>
    <m/>
    <m/>
    <m/>
    <m/>
    <m/>
    <m/>
    <m/>
    <m/>
    <m/>
  </r>
  <r>
    <x v="24"/>
    <s v="Las Bambas"/>
    <n v="1855.4516129032259"/>
    <n v="1855.4516129032259"/>
    <m/>
    <m/>
    <m/>
    <m/>
    <m/>
    <m/>
    <m/>
    <m/>
    <m/>
    <m/>
    <m/>
  </r>
  <r>
    <x v="24"/>
    <s v="Las Bambas"/>
    <n v="592.40322580645159"/>
    <n v="592.40322580645159"/>
    <m/>
    <m/>
    <m/>
    <m/>
    <m/>
    <m/>
    <m/>
    <m/>
    <m/>
    <m/>
    <m/>
  </r>
  <r>
    <x v="24"/>
    <s v="Las Bambas"/>
    <n v="1363.6451612903227"/>
    <n v="1363.6451612903227"/>
    <m/>
    <m/>
    <m/>
    <m/>
    <m/>
    <m/>
    <m/>
    <m/>
    <m/>
    <m/>
    <m/>
  </r>
  <r>
    <x v="24"/>
    <s v="Las Bambas"/>
    <n v="1823.516129032258"/>
    <n v="1823.516129032258"/>
    <m/>
    <m/>
    <m/>
    <m/>
    <m/>
    <m/>
    <m/>
    <m/>
    <m/>
    <m/>
    <m/>
  </r>
  <r>
    <x v="24"/>
    <s v="Las Bambas"/>
    <n v="641.90322580645159"/>
    <n v="641.90322580645159"/>
    <m/>
    <m/>
    <m/>
    <m/>
    <m/>
    <m/>
    <m/>
    <m/>
    <m/>
    <m/>
    <m/>
  </r>
  <r>
    <x v="24"/>
    <s v="Las Bambas"/>
    <n v="1301.3709677419354"/>
    <n v="1301.3709677419354"/>
    <m/>
    <m/>
    <m/>
    <m/>
    <m/>
    <m/>
    <m/>
    <m/>
    <m/>
    <m/>
    <m/>
  </r>
  <r>
    <x v="24"/>
    <s v="Las Bambas"/>
    <n v="4714.2096774193551"/>
    <n v="4714.2096774193551"/>
    <m/>
    <m/>
    <m/>
    <m/>
    <m/>
    <m/>
    <m/>
    <m/>
    <m/>
    <m/>
    <m/>
  </r>
  <r>
    <x v="24"/>
    <s v="Las Bambas"/>
    <n v="5432.2258064516127"/>
    <n v="5432.2258064516127"/>
    <m/>
    <m/>
    <m/>
    <m/>
    <m/>
    <m/>
    <m/>
    <m/>
    <m/>
    <m/>
    <m/>
  </r>
  <r>
    <x v="24"/>
    <s v="Las Bambas"/>
    <n v="330.53225806451616"/>
    <n v="330.53225806451616"/>
    <m/>
    <m/>
    <m/>
    <m/>
    <m/>
    <m/>
    <m/>
    <m/>
    <m/>
    <m/>
    <m/>
  </r>
  <r>
    <x v="24"/>
    <s v="Las Bambas"/>
    <n v="1028.3225806451612"/>
    <n v="1028.3225806451612"/>
    <m/>
    <m/>
    <m/>
    <m/>
    <m/>
    <m/>
    <m/>
    <m/>
    <m/>
    <m/>
    <m/>
  </r>
  <r>
    <x v="24"/>
    <s v="Las Bambas"/>
    <n v="868.64516129032256"/>
    <n v="868.64516129032256"/>
    <m/>
    <m/>
    <m/>
    <m/>
    <m/>
    <m/>
    <m/>
    <m/>
    <m/>
    <m/>
    <m/>
  </r>
  <r>
    <x v="24"/>
    <s v="Las Bambas"/>
    <n v="871.83870967741939"/>
    <n v="871.83870967741939"/>
    <m/>
    <m/>
    <m/>
    <m/>
    <m/>
    <m/>
    <m/>
    <m/>
    <m/>
    <m/>
    <m/>
  </r>
  <r>
    <x v="24"/>
    <s v="Las Bambas"/>
    <n v="729.72580645161293"/>
    <n v="729.72580645161293"/>
    <m/>
    <m/>
    <m/>
    <m/>
    <m/>
    <m/>
    <m/>
    <m/>
    <m/>
    <m/>
    <m/>
  </r>
  <r>
    <x v="24"/>
    <s v="Las Bambas"/>
    <n v="6881.8306451612907"/>
    <n v="6881.8306451612907"/>
    <m/>
    <m/>
    <m/>
    <m/>
    <m/>
    <m/>
    <m/>
    <m/>
    <m/>
    <m/>
    <m/>
  </r>
  <r>
    <x v="24"/>
    <s v="Las Bambas"/>
    <n v="1633.5"/>
    <n v="1633.5"/>
    <m/>
    <m/>
    <m/>
    <m/>
    <m/>
    <m/>
    <m/>
    <m/>
    <m/>
    <m/>
    <m/>
  </r>
  <r>
    <x v="24"/>
    <s v="Las Bambas"/>
    <n v="1716.5322580645161"/>
    <n v="1716.5322580645161"/>
    <m/>
    <m/>
    <m/>
    <m/>
    <m/>
    <m/>
    <m/>
    <m/>
    <m/>
    <m/>
    <m/>
  </r>
  <r>
    <x v="24"/>
    <s v="Las Bambas"/>
    <n v="1443.483870967742"/>
    <n v="1443.483870967742"/>
    <m/>
    <m/>
    <m/>
    <m/>
    <m/>
    <m/>
    <m/>
    <m/>
    <m/>
    <m/>
    <m/>
  </r>
  <r>
    <x v="24"/>
    <s v="Las Bambas"/>
    <n v="210.7741935483871"/>
    <n v="210.7741935483871"/>
    <m/>
    <m/>
    <m/>
    <m/>
    <m/>
    <m/>
    <m/>
    <m/>
    <m/>
    <m/>
    <m/>
  </r>
  <r>
    <x v="24"/>
    <s v="Las Bambas"/>
    <n v="2011.9354838709678"/>
    <n v="2011.9354838709678"/>
    <m/>
    <m/>
    <m/>
    <m/>
    <m/>
    <m/>
    <m/>
    <m/>
    <m/>
    <m/>
    <m/>
  </r>
  <r>
    <x v="24"/>
    <s v="Las Bambas"/>
    <n v="297"/>
    <n v="297"/>
    <m/>
    <m/>
    <m/>
    <m/>
    <m/>
    <m/>
    <m/>
    <m/>
    <m/>
    <m/>
    <m/>
  </r>
  <r>
    <x v="24"/>
    <s v="Las Bambas"/>
    <n v="3485.7580645161293"/>
    <n v="3485.7580645161293"/>
    <m/>
    <m/>
    <m/>
    <m/>
    <m/>
    <m/>
    <m/>
    <m/>
    <m/>
    <m/>
    <m/>
  </r>
  <r>
    <x v="24"/>
    <s v="Las Bambas"/>
    <n v="357.67741935483872"/>
    <n v="357.67741935483872"/>
    <m/>
    <m/>
    <m/>
    <m/>
    <m/>
    <m/>
    <m/>
    <m/>
    <m/>
    <m/>
    <m/>
  </r>
  <r>
    <x v="24"/>
    <s v="Las Bambas"/>
    <n v="827.12903225806451"/>
    <n v="827.12903225806451"/>
    <m/>
    <m/>
    <m/>
    <m/>
    <m/>
    <m/>
    <m/>
    <m/>
    <m/>
    <m/>
    <m/>
  </r>
  <r>
    <x v="24"/>
    <s v="Las Bambas"/>
    <n v="210.7741935483871"/>
    <n v="210.7741935483871"/>
    <m/>
    <m/>
    <m/>
    <m/>
    <m/>
    <m/>
    <m/>
    <m/>
    <m/>
    <m/>
    <m/>
  </r>
  <r>
    <x v="24"/>
    <s v="Las Bambas"/>
    <n v="1181.6129032258063"/>
    <n v="1181.6129032258063"/>
    <m/>
    <m/>
    <m/>
    <m/>
    <m/>
    <m/>
    <m/>
    <m/>
    <m/>
    <m/>
    <m/>
  </r>
  <r>
    <x v="24"/>
    <s v="Las Bambas"/>
    <n v="3811.5"/>
    <n v="3811.5"/>
    <m/>
    <m/>
    <m/>
    <m/>
    <m/>
    <m/>
    <m/>
    <m/>
    <m/>
    <m/>
    <m/>
  </r>
  <r>
    <x v="24"/>
    <s v="Las Bambas"/>
    <n v="4359.1935483870966"/>
    <n v="4359.1935483870966"/>
    <m/>
    <m/>
    <m/>
    <m/>
    <m/>
    <m/>
    <m/>
    <m/>
    <m/>
    <m/>
    <m/>
  </r>
  <r>
    <x v="24"/>
    <s v="Las Bambas"/>
    <n v="469.45161290322579"/>
    <n v="469.45161290322579"/>
    <m/>
    <m/>
    <m/>
    <m/>
    <m/>
    <m/>
    <m/>
    <m/>
    <m/>
    <m/>
    <m/>
  </r>
  <r>
    <x v="24"/>
    <s v="Las Bambas"/>
    <n v="14557.524193548386"/>
    <n v="14557.524193548386"/>
    <m/>
    <m/>
    <m/>
    <m/>
    <m/>
    <m/>
    <m/>
    <m/>
    <m/>
    <m/>
    <m/>
  </r>
  <r>
    <x v="24"/>
    <s v="Las Bambas"/>
    <n v="4180.3548387096771"/>
    <n v="4180.3548387096771"/>
    <m/>
    <m/>
    <m/>
    <m/>
    <m/>
    <m/>
    <m/>
    <m/>
    <m/>
    <m/>
    <m/>
  </r>
  <r>
    <x v="24"/>
    <s v="Las Bambas"/>
    <n v="6648.1693548387093"/>
    <n v="6648.1693548387093"/>
    <m/>
    <m/>
    <m/>
    <m/>
    <m/>
    <m/>
    <m/>
    <m/>
    <m/>
    <m/>
    <m/>
  </r>
  <r>
    <x v="24"/>
    <s v="Las Bambas"/>
    <n v="4884.5322580645161"/>
    <n v="4884.5322580645161"/>
    <m/>
    <m/>
    <m/>
    <m/>
    <m/>
    <m/>
    <m/>
    <m/>
    <m/>
    <m/>
    <m/>
  </r>
  <r>
    <x v="24"/>
    <s v="Las Bambas"/>
    <n v="0"/>
    <n v="0"/>
    <m/>
    <m/>
    <m/>
    <m/>
    <m/>
    <m/>
    <m/>
    <m/>
    <m/>
    <m/>
    <m/>
  </r>
  <r>
    <x v="24"/>
    <s v="Las Bambas"/>
    <n v="592.40322580645159"/>
    <n v="592.40322580645159"/>
    <m/>
    <m/>
    <m/>
    <m/>
    <m/>
    <m/>
    <m/>
    <m/>
    <m/>
    <m/>
    <m/>
  </r>
  <r>
    <x v="24"/>
    <s v="Las Bambas"/>
    <n v="1214.0806451612902"/>
    <n v="1214.0806451612902"/>
    <m/>
    <m/>
    <m/>
    <m/>
    <m/>
    <m/>
    <m/>
    <m/>
    <m/>
    <m/>
    <m/>
  </r>
  <r>
    <x v="24"/>
    <s v="Las Bambas"/>
    <n v="526.93548387096769"/>
    <n v="526.93548387096769"/>
    <m/>
    <m/>
    <m/>
    <m/>
    <m/>
    <m/>
    <m/>
    <m/>
    <m/>
    <m/>
    <m/>
  </r>
  <r>
    <x v="24"/>
    <s v="Las Bambas"/>
    <n v="162.87096774193549"/>
    <n v="162.87096774193549"/>
    <m/>
    <m/>
    <m/>
    <m/>
    <m/>
    <m/>
    <m/>
    <m/>
    <m/>
    <m/>
    <m/>
  </r>
  <r>
    <x v="24"/>
    <s v="SSEE"/>
    <n v="0"/>
    <n v="0"/>
    <m/>
    <m/>
    <m/>
    <m/>
    <m/>
    <m/>
    <m/>
    <m/>
    <m/>
    <m/>
    <m/>
  </r>
  <r>
    <x v="24"/>
    <s v="SSEE"/>
    <n v="0"/>
    <n v="0"/>
    <m/>
    <m/>
    <m/>
    <m/>
    <m/>
    <m/>
    <m/>
    <m/>
    <m/>
    <m/>
    <m/>
  </r>
  <r>
    <x v="24"/>
    <s v="SSEE"/>
    <n v="0"/>
    <n v="0"/>
    <m/>
    <m/>
    <m/>
    <m/>
    <m/>
    <m/>
    <m/>
    <m/>
    <m/>
    <m/>
    <m/>
  </r>
  <r>
    <x v="24"/>
    <s v="SSEE"/>
    <n v="0"/>
    <n v="0"/>
    <m/>
    <m/>
    <m/>
    <m/>
    <m/>
    <m/>
    <m/>
    <m/>
    <m/>
    <m/>
    <m/>
  </r>
  <r>
    <x v="24"/>
    <s v="SSEE"/>
    <n v="0"/>
    <n v="0"/>
    <m/>
    <m/>
    <m/>
    <m/>
    <m/>
    <m/>
    <m/>
    <m/>
    <m/>
    <m/>
    <m/>
  </r>
  <r>
    <x v="24"/>
    <s v="SSEE"/>
    <n v="0"/>
    <n v="0"/>
    <m/>
    <m/>
    <m/>
    <m/>
    <m/>
    <m/>
    <m/>
    <m/>
    <m/>
    <m/>
    <m/>
  </r>
  <r>
    <x v="24"/>
    <s v="SSEE"/>
    <n v="0"/>
    <n v="0"/>
    <m/>
    <m/>
    <m/>
    <m/>
    <m/>
    <m/>
    <m/>
    <m/>
    <m/>
    <m/>
    <m/>
  </r>
  <r>
    <x v="24"/>
    <s v="SSEE"/>
    <n v="0"/>
    <n v="0"/>
    <m/>
    <m/>
    <m/>
    <m/>
    <m/>
    <m/>
    <m/>
    <m/>
    <m/>
    <m/>
    <m/>
  </r>
  <r>
    <x v="24"/>
    <s v="SSEE"/>
    <n v="0"/>
    <n v="0"/>
    <m/>
    <m/>
    <m/>
    <m/>
    <m/>
    <m/>
    <m/>
    <m/>
    <m/>
    <m/>
    <m/>
  </r>
  <r>
    <x v="24"/>
    <s v="SSEE"/>
    <n v="94269.290322580651"/>
    <n v="16227.058064516126"/>
    <m/>
    <m/>
    <m/>
    <m/>
    <m/>
    <m/>
    <m/>
    <m/>
    <m/>
    <m/>
    <m/>
  </r>
  <r>
    <x v="24"/>
    <s v="SSEE"/>
    <n v="0"/>
    <n v="0"/>
    <m/>
    <m/>
    <m/>
    <m/>
    <m/>
    <m/>
    <m/>
    <m/>
    <m/>
    <m/>
    <m/>
  </r>
  <r>
    <x v="24"/>
    <s v="SSEE"/>
    <n v="0"/>
    <n v="0"/>
    <m/>
    <m/>
    <m/>
    <m/>
    <m/>
    <m/>
    <m/>
    <m/>
    <m/>
    <m/>
    <m/>
  </r>
  <r>
    <x v="24"/>
    <s v="SSEE"/>
    <n v="0"/>
    <n v="0"/>
    <m/>
    <m/>
    <m/>
    <m/>
    <m/>
    <m/>
    <m/>
    <m/>
    <m/>
    <m/>
    <m/>
  </r>
  <r>
    <x v="24"/>
    <s v="SSEE"/>
    <n v="0"/>
    <n v="0"/>
    <m/>
    <m/>
    <m/>
    <m/>
    <m/>
    <m/>
    <m/>
    <m/>
    <m/>
    <m/>
    <m/>
  </r>
  <r>
    <x v="24"/>
    <s v="SSEE"/>
    <n v="8021.1290322580644"/>
    <n v="8021.1290322580644"/>
    <m/>
    <m/>
    <m/>
    <m/>
    <m/>
    <m/>
    <n v="1"/>
    <m/>
    <m/>
    <m/>
    <m/>
  </r>
  <r>
    <x v="24"/>
    <s v="SSEE"/>
    <n v="13144.645161290322"/>
    <n v="13144.645161290322"/>
    <m/>
    <m/>
    <m/>
    <m/>
    <m/>
    <m/>
    <m/>
    <m/>
    <m/>
    <m/>
    <m/>
  </r>
  <r>
    <x v="24"/>
    <s v="SSEE"/>
    <n v="0"/>
    <n v="0"/>
    <m/>
    <m/>
    <m/>
    <m/>
    <m/>
    <m/>
    <m/>
    <m/>
    <m/>
    <m/>
    <m/>
  </r>
  <r>
    <x v="24"/>
    <s v="SSEE"/>
    <n v="383.22580645161293"/>
    <n v="383.22580645161293"/>
    <m/>
    <m/>
    <m/>
    <m/>
    <m/>
    <m/>
    <n v="1"/>
    <n v="4"/>
    <m/>
    <m/>
    <m/>
  </r>
  <r>
    <x v="24"/>
    <s v="SSEE"/>
    <n v="186572.50451612906"/>
    <n v="165380.11741935485"/>
    <m/>
    <m/>
    <m/>
    <m/>
    <m/>
    <m/>
    <n v="1"/>
    <n v="1"/>
    <m/>
    <m/>
    <m/>
  </r>
  <r>
    <x v="24"/>
    <s v="SSEE"/>
    <n v="33456.677419354841"/>
    <n v="33456.677419354841"/>
    <m/>
    <m/>
    <m/>
    <m/>
    <m/>
    <m/>
    <m/>
    <m/>
    <m/>
    <m/>
    <m/>
  </r>
  <r>
    <x v="24"/>
    <s v="SSEE"/>
    <n v="106462.25806451614"/>
    <n v="106462.25806451614"/>
    <m/>
    <m/>
    <m/>
    <m/>
    <m/>
    <m/>
    <m/>
    <m/>
    <m/>
    <m/>
    <m/>
  </r>
  <r>
    <x v="24"/>
    <s v="SSEE"/>
    <n v="128773.98387096774"/>
    <n v="136055.27419354839"/>
    <m/>
    <m/>
    <m/>
    <m/>
    <m/>
    <m/>
    <m/>
    <n v="3"/>
    <m/>
    <m/>
    <m/>
  </r>
  <r>
    <x v="24"/>
    <s v="SSEE"/>
    <n v="0"/>
    <n v="0"/>
    <m/>
    <m/>
    <m/>
    <m/>
    <m/>
    <m/>
    <m/>
    <m/>
    <m/>
    <m/>
    <m/>
  </r>
  <r>
    <x v="24"/>
    <s v="SSEE"/>
    <n v="0"/>
    <n v="0"/>
    <m/>
    <m/>
    <m/>
    <m/>
    <m/>
    <m/>
    <m/>
    <m/>
    <m/>
    <m/>
    <m/>
  </r>
  <r>
    <x v="24"/>
    <s v="SSEE"/>
    <n v="112304.32258064517"/>
    <n v="112304.32258064517"/>
    <m/>
    <m/>
    <m/>
    <m/>
    <m/>
    <m/>
    <n v="3"/>
    <m/>
    <m/>
    <m/>
    <m/>
  </r>
  <r>
    <x v="24"/>
    <s v="SSEE"/>
    <n v="327.87096774193549"/>
    <n v="327.87096774193549"/>
    <m/>
    <m/>
    <m/>
    <m/>
    <m/>
    <m/>
    <m/>
    <m/>
    <m/>
    <m/>
    <m/>
  </r>
  <r>
    <x v="24"/>
    <s v="SSEE"/>
    <n v="0"/>
    <n v="0"/>
    <m/>
    <m/>
    <m/>
    <m/>
    <m/>
    <m/>
    <m/>
    <m/>
    <m/>
    <m/>
    <m/>
  </r>
  <r>
    <x v="24"/>
    <s v="SSEE"/>
    <n v="0"/>
    <n v="0"/>
    <m/>
    <m/>
    <m/>
    <m/>
    <m/>
    <m/>
    <m/>
    <m/>
    <m/>
    <m/>
    <m/>
  </r>
  <r>
    <x v="24"/>
    <s v="SSEE"/>
    <n v="28780.258064516129"/>
    <n v="28780.258064516129"/>
    <m/>
    <m/>
    <m/>
    <m/>
    <m/>
    <m/>
    <m/>
    <m/>
    <m/>
    <m/>
    <m/>
  </r>
  <r>
    <x v="24"/>
    <s v="SSEE"/>
    <n v="11594.709677419354"/>
    <n v="11594.709677419354"/>
    <m/>
    <m/>
    <m/>
    <m/>
    <m/>
    <m/>
    <m/>
    <m/>
    <m/>
    <m/>
    <m/>
  </r>
  <r>
    <x v="24"/>
    <s v="SSEE"/>
    <n v="0"/>
    <n v="0"/>
    <m/>
    <m/>
    <m/>
    <m/>
    <m/>
    <m/>
    <m/>
    <n v="1"/>
    <m/>
    <m/>
    <m/>
  </r>
  <r>
    <x v="24"/>
    <s v="SSEE"/>
    <n v="0"/>
    <n v="0"/>
    <m/>
    <m/>
    <m/>
    <m/>
    <m/>
    <m/>
    <m/>
    <m/>
    <m/>
    <m/>
    <m/>
  </r>
  <r>
    <x v="24"/>
    <s v="SSEE"/>
    <n v="0"/>
    <n v="0"/>
    <m/>
    <m/>
    <m/>
    <m/>
    <m/>
    <m/>
    <m/>
    <m/>
    <m/>
    <m/>
    <m/>
  </r>
  <r>
    <x v="24"/>
    <s v="SSEE"/>
    <n v="0"/>
    <n v="0"/>
    <m/>
    <m/>
    <m/>
    <m/>
    <m/>
    <m/>
    <m/>
    <m/>
    <m/>
    <m/>
    <m/>
  </r>
  <r>
    <x v="24"/>
    <s v="SSEE"/>
    <n v="0"/>
    <n v="0"/>
    <m/>
    <m/>
    <m/>
    <m/>
    <m/>
    <m/>
    <m/>
    <m/>
    <m/>
    <m/>
    <m/>
  </r>
  <r>
    <x v="24"/>
    <s v="SSEE"/>
    <n v="54137.032258064515"/>
    <n v="54137.032258064515"/>
    <m/>
    <m/>
    <m/>
    <m/>
    <m/>
    <m/>
    <m/>
    <m/>
    <m/>
    <m/>
    <m/>
  </r>
  <r>
    <x v="24"/>
    <s v="SSEE"/>
    <n v="0"/>
    <n v="0"/>
    <m/>
    <m/>
    <m/>
    <m/>
    <m/>
    <m/>
    <m/>
    <m/>
    <m/>
    <m/>
    <m/>
  </r>
  <r>
    <x v="24"/>
    <s v="SSEE"/>
    <n v="0"/>
    <n v="0"/>
    <m/>
    <m/>
    <m/>
    <m/>
    <m/>
    <m/>
    <m/>
    <m/>
    <m/>
    <m/>
    <m/>
  </r>
  <r>
    <x v="24"/>
    <s v="SSEE"/>
    <n v="2307.8709677419356"/>
    <n v="2307.8709677419356"/>
    <m/>
    <m/>
    <m/>
    <m/>
    <m/>
    <m/>
    <m/>
    <m/>
    <m/>
    <m/>
    <m/>
  </r>
  <r>
    <x v="24"/>
    <s v="SSEE"/>
    <n v="0"/>
    <n v="0"/>
    <m/>
    <m/>
    <m/>
    <m/>
    <m/>
    <m/>
    <m/>
    <m/>
    <m/>
    <m/>
    <m/>
  </r>
  <r>
    <x v="24"/>
    <s v="SSEE"/>
    <n v="0"/>
    <n v="0"/>
    <m/>
    <m/>
    <m/>
    <m/>
    <m/>
    <m/>
    <m/>
    <m/>
    <m/>
    <m/>
    <m/>
  </r>
  <r>
    <x v="24"/>
    <s v="SSEE"/>
    <n v="0"/>
    <n v="0"/>
    <m/>
    <m/>
    <m/>
    <m/>
    <m/>
    <m/>
    <m/>
    <m/>
    <m/>
    <m/>
    <m/>
  </r>
  <r>
    <x v="24"/>
    <s v="SSEE"/>
    <n v="0"/>
    <n v="0"/>
    <m/>
    <m/>
    <m/>
    <m/>
    <m/>
    <m/>
    <m/>
    <m/>
    <m/>
    <m/>
    <m/>
  </r>
  <r>
    <x v="24"/>
    <s v="SSEE"/>
    <n v="0"/>
    <n v="0"/>
    <m/>
    <m/>
    <m/>
    <m/>
    <m/>
    <m/>
    <m/>
    <m/>
    <m/>
    <m/>
    <m/>
  </r>
  <r>
    <x v="24"/>
    <s v="SSEE"/>
    <n v="0"/>
    <n v="0"/>
    <m/>
    <m/>
    <m/>
    <m/>
    <m/>
    <m/>
    <m/>
    <m/>
    <m/>
    <m/>
    <m/>
  </r>
  <r>
    <x v="24"/>
    <s v="SSEE"/>
    <n v="0"/>
    <n v="0"/>
    <m/>
    <m/>
    <m/>
    <m/>
    <m/>
    <m/>
    <m/>
    <m/>
    <m/>
    <m/>
    <m/>
  </r>
  <r>
    <x v="24"/>
    <s v="SSEE"/>
    <n v="0"/>
    <n v="0"/>
    <m/>
    <m/>
    <m/>
    <m/>
    <m/>
    <m/>
    <m/>
    <m/>
    <m/>
    <m/>
    <m/>
  </r>
  <r>
    <x v="24"/>
    <s v="SSEE"/>
    <n v="0"/>
    <n v="0"/>
    <m/>
    <m/>
    <m/>
    <m/>
    <m/>
    <m/>
    <m/>
    <m/>
    <m/>
    <m/>
    <m/>
  </r>
  <r>
    <x v="24"/>
    <s v="SSEE"/>
    <n v="0"/>
    <n v="0"/>
    <m/>
    <m/>
    <m/>
    <m/>
    <m/>
    <m/>
    <m/>
    <m/>
    <m/>
    <m/>
    <m/>
  </r>
  <r>
    <x v="24"/>
    <s v="SSEE"/>
    <n v="0"/>
    <n v="0"/>
    <m/>
    <m/>
    <m/>
    <m/>
    <m/>
    <m/>
    <m/>
    <m/>
    <m/>
    <m/>
    <m/>
  </r>
  <r>
    <x v="24"/>
    <s v="SSEE"/>
    <n v="220053.5806451613"/>
    <n v="123376.35483870968"/>
    <m/>
    <m/>
    <m/>
    <m/>
    <m/>
    <m/>
    <m/>
    <n v="2"/>
    <m/>
    <m/>
    <m/>
  </r>
  <r>
    <x v="24"/>
    <s v="SSEE"/>
    <n v="0"/>
    <n v="0"/>
    <m/>
    <m/>
    <m/>
    <m/>
    <m/>
    <m/>
    <m/>
    <m/>
    <m/>
    <m/>
    <m/>
  </r>
  <r>
    <x v="24"/>
    <s v="SSEE"/>
    <n v="0"/>
    <n v="0"/>
    <m/>
    <m/>
    <m/>
    <m/>
    <m/>
    <m/>
    <m/>
    <m/>
    <m/>
    <m/>
    <m/>
  </r>
  <r>
    <x v="24"/>
    <s v="SSEE"/>
    <n v="0"/>
    <n v="0"/>
    <m/>
    <m/>
    <m/>
    <m/>
    <m/>
    <m/>
    <m/>
    <m/>
    <m/>
    <m/>
    <m/>
  </r>
  <r>
    <x v="24"/>
    <s v="SSEE"/>
    <n v="0"/>
    <n v="0"/>
    <m/>
    <m/>
    <m/>
    <m/>
    <m/>
    <m/>
    <m/>
    <m/>
    <m/>
    <m/>
    <m/>
  </r>
  <r>
    <x v="24"/>
    <s v="SSEE"/>
    <n v="2273.8064516129034"/>
    <n v="2273.8064516129034"/>
    <m/>
    <m/>
    <m/>
    <m/>
    <m/>
    <m/>
    <m/>
    <m/>
    <m/>
    <m/>
    <m/>
  </r>
  <r>
    <x v="24"/>
    <s v="SSEE"/>
    <n v="0"/>
    <n v="0"/>
    <m/>
    <m/>
    <m/>
    <m/>
    <m/>
    <m/>
    <m/>
    <m/>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8">
  <r>
    <x v="0"/>
    <x v="0"/>
    <x v="0"/>
    <n v="298712"/>
    <n v="298712"/>
    <n v="1821"/>
    <n v="1821"/>
    <m/>
    <m/>
    <m/>
    <n v="1"/>
    <n v="1"/>
    <m/>
    <n v="1"/>
    <m/>
    <m/>
    <m/>
    <m/>
  </r>
  <r>
    <x v="0"/>
    <x v="0"/>
    <x v="1"/>
    <n v="1399046"/>
    <n v="1037086"/>
    <n v="8366"/>
    <n v="6321"/>
    <m/>
    <m/>
    <m/>
    <m/>
    <n v="1"/>
    <m/>
    <m/>
    <m/>
    <m/>
    <m/>
    <m/>
  </r>
  <r>
    <x v="0"/>
    <x v="1"/>
    <x v="0"/>
    <n v="275205"/>
    <n v="275205"/>
    <n v="1849"/>
    <n v="1849"/>
    <m/>
    <m/>
    <m/>
    <m/>
    <n v="1"/>
    <m/>
    <n v="1"/>
    <n v="1"/>
    <m/>
    <m/>
    <m/>
  </r>
  <r>
    <x v="0"/>
    <x v="1"/>
    <x v="1"/>
    <n v="1141278.05"/>
    <n v="832376"/>
    <n v="7716"/>
    <n v="6863"/>
    <m/>
    <m/>
    <m/>
    <m/>
    <m/>
    <m/>
    <m/>
    <m/>
    <m/>
    <m/>
    <m/>
  </r>
  <r>
    <x v="0"/>
    <x v="2"/>
    <x v="0"/>
    <n v="319180.75"/>
    <n v="319180.75"/>
    <n v="1862"/>
    <n v="1862"/>
    <m/>
    <m/>
    <m/>
    <m/>
    <n v="1"/>
    <n v="12"/>
    <m/>
    <n v="1"/>
    <m/>
    <m/>
    <m/>
  </r>
  <r>
    <x v="0"/>
    <x v="2"/>
    <x v="1"/>
    <n v="1214932.5"/>
    <n v="878397.85000000009"/>
    <n v="7335"/>
    <n v="6608"/>
    <m/>
    <m/>
    <m/>
    <m/>
    <m/>
    <n v="7"/>
    <m/>
    <m/>
    <m/>
    <m/>
    <m/>
  </r>
  <r>
    <x v="0"/>
    <x v="3"/>
    <x v="0"/>
    <n v="317657"/>
    <n v="317657"/>
    <n v="1881"/>
    <n v="1881"/>
    <m/>
    <m/>
    <m/>
    <m/>
    <m/>
    <n v="11"/>
    <n v="1"/>
    <n v="2"/>
    <m/>
    <m/>
    <m/>
  </r>
  <r>
    <x v="0"/>
    <x v="3"/>
    <x v="1"/>
    <n v="1555360"/>
    <n v="1170307.7"/>
    <n v="9893"/>
    <n v="9012"/>
    <m/>
    <m/>
    <m/>
    <m/>
    <m/>
    <n v="3"/>
    <m/>
    <m/>
    <m/>
    <m/>
    <m/>
  </r>
  <r>
    <x v="0"/>
    <x v="4"/>
    <x v="0"/>
    <n v="332346"/>
    <n v="332346"/>
    <n v="1888"/>
    <n v="1888"/>
    <m/>
    <n v="1"/>
    <m/>
    <n v="1"/>
    <m/>
    <n v="10"/>
    <n v="1"/>
    <n v="1"/>
    <n v="17"/>
    <m/>
    <m/>
  </r>
  <r>
    <x v="0"/>
    <x v="4"/>
    <x v="1"/>
    <n v="1339521"/>
    <n v="935379"/>
    <n v="7621"/>
    <n v="7155"/>
    <m/>
    <m/>
    <m/>
    <m/>
    <n v="2"/>
    <n v="10"/>
    <m/>
    <m/>
    <m/>
    <m/>
    <m/>
  </r>
  <r>
    <x v="0"/>
    <x v="5"/>
    <x v="0"/>
    <n v="323831.75"/>
    <n v="323831.75"/>
    <n v="1909"/>
    <n v="1909"/>
    <m/>
    <n v="1"/>
    <m/>
    <m/>
    <n v="3"/>
    <n v="9"/>
    <n v="1"/>
    <n v="1"/>
    <n v="15"/>
    <n v="94"/>
    <n v="30"/>
  </r>
  <r>
    <x v="0"/>
    <x v="5"/>
    <x v="1"/>
    <n v="1315611"/>
    <n v="940724.54999999993"/>
    <n v="7385"/>
    <n v="7155"/>
    <m/>
    <m/>
    <m/>
    <m/>
    <m/>
    <n v="6"/>
    <m/>
    <m/>
    <m/>
    <m/>
    <m/>
  </r>
  <r>
    <x v="0"/>
    <x v="6"/>
    <x v="0"/>
    <n v="361847.25"/>
    <n v="361847.25"/>
    <n v="1907"/>
    <n v="1907"/>
    <m/>
    <m/>
    <m/>
    <m/>
    <m/>
    <n v="3"/>
    <n v="1"/>
    <n v="2"/>
    <m/>
    <m/>
    <n v="56"/>
  </r>
  <r>
    <x v="0"/>
    <x v="6"/>
    <x v="1"/>
    <n v="1482257"/>
    <n v="1133284.95"/>
    <n v="9248"/>
    <n v="9083"/>
    <m/>
    <m/>
    <m/>
    <m/>
    <n v="1"/>
    <m/>
    <m/>
    <m/>
    <m/>
    <m/>
    <m/>
  </r>
  <r>
    <x v="0"/>
    <x v="7"/>
    <x v="0"/>
    <n v="333041"/>
    <n v="333041"/>
    <n v="1905"/>
    <n v="1905"/>
    <m/>
    <m/>
    <m/>
    <m/>
    <n v="1"/>
    <n v="3"/>
    <n v="2"/>
    <n v="1"/>
    <m/>
    <m/>
    <n v="29"/>
  </r>
  <r>
    <x v="0"/>
    <x v="7"/>
    <x v="1"/>
    <n v="1433013"/>
    <n v="1433013"/>
    <n v="8212"/>
    <n v="8212"/>
    <m/>
    <m/>
    <m/>
    <m/>
    <n v="1"/>
    <n v="1"/>
    <m/>
    <m/>
    <m/>
    <m/>
    <m/>
  </r>
  <r>
    <x v="0"/>
    <x v="8"/>
    <x v="0"/>
    <n v="324155"/>
    <n v="324155"/>
    <n v="1903"/>
    <n v="1903"/>
    <m/>
    <m/>
    <m/>
    <m/>
    <m/>
    <n v="2"/>
    <n v="1"/>
    <m/>
    <m/>
    <m/>
    <m/>
  </r>
  <r>
    <x v="0"/>
    <x v="8"/>
    <x v="1"/>
    <n v="1314211"/>
    <n v="1006814"/>
    <n v="8124"/>
    <n v="8124"/>
    <m/>
    <m/>
    <m/>
    <n v="1"/>
    <n v="3"/>
    <n v="2"/>
    <m/>
    <m/>
    <m/>
    <m/>
    <m/>
  </r>
  <r>
    <x v="0"/>
    <x v="9"/>
    <x v="0"/>
    <n v="341342"/>
    <n v="341342"/>
    <n v="1897"/>
    <n v="1897"/>
    <m/>
    <m/>
    <m/>
    <m/>
    <m/>
    <n v="2"/>
    <n v="3"/>
    <m/>
    <m/>
    <m/>
    <m/>
  </r>
  <r>
    <x v="0"/>
    <x v="9"/>
    <x v="1"/>
    <n v="1463012"/>
    <n v="1059010"/>
    <n v="8684"/>
    <n v="8684"/>
    <m/>
    <n v="1"/>
    <m/>
    <n v="1"/>
    <n v="3"/>
    <n v="4"/>
    <m/>
    <m/>
    <n v="24"/>
    <m/>
    <m/>
  </r>
  <r>
    <x v="0"/>
    <x v="10"/>
    <x v="0"/>
    <n v="332069"/>
    <n v="332069"/>
    <n v="1908"/>
    <n v="1908"/>
    <m/>
    <m/>
    <m/>
    <m/>
    <n v="2"/>
    <n v="2"/>
    <n v="1"/>
    <m/>
    <m/>
    <m/>
    <m/>
  </r>
  <r>
    <x v="0"/>
    <x v="10"/>
    <x v="1"/>
    <n v="1281798"/>
    <n v="1251944"/>
    <n v="7294"/>
    <n v="7294"/>
    <m/>
    <m/>
    <m/>
    <n v="1"/>
    <n v="1"/>
    <n v="1"/>
    <m/>
    <m/>
    <m/>
    <m/>
    <n v="30"/>
  </r>
  <r>
    <x v="0"/>
    <x v="11"/>
    <x v="0"/>
    <n v="331817"/>
    <n v="331817"/>
    <n v="1917"/>
    <n v="1917"/>
    <m/>
    <m/>
    <m/>
    <m/>
    <m/>
    <n v="8"/>
    <m/>
    <m/>
    <m/>
    <m/>
    <m/>
  </r>
  <r>
    <x v="0"/>
    <x v="11"/>
    <x v="1"/>
    <n v="1419251"/>
    <n v="1419251"/>
    <n v="9764"/>
    <n v="9764"/>
    <m/>
    <m/>
    <m/>
    <m/>
    <n v="3"/>
    <n v="4"/>
    <m/>
    <m/>
    <m/>
    <m/>
    <m/>
  </r>
  <r>
    <x v="1"/>
    <x v="12"/>
    <x v="0"/>
    <n v="1858.5"/>
    <n v="1858.5"/>
    <n v="9"/>
    <n v="9"/>
    <m/>
    <m/>
    <m/>
    <m/>
    <m/>
    <m/>
    <m/>
    <m/>
    <m/>
    <m/>
    <m/>
  </r>
  <r>
    <x v="1"/>
    <x v="12"/>
    <x v="1"/>
    <n v="0"/>
    <n v="0"/>
    <n v="0"/>
    <n v="0"/>
    <m/>
    <m/>
    <m/>
    <m/>
    <m/>
    <m/>
    <m/>
    <m/>
    <m/>
    <m/>
    <m/>
  </r>
  <r>
    <x v="2"/>
    <x v="12"/>
    <x v="0"/>
    <n v="849"/>
    <n v="849"/>
    <n v="4"/>
    <n v="4"/>
    <m/>
    <m/>
    <m/>
    <m/>
    <m/>
    <m/>
    <m/>
    <m/>
    <m/>
    <m/>
    <m/>
  </r>
  <r>
    <x v="2"/>
    <x v="12"/>
    <x v="1"/>
    <n v="0"/>
    <n v="0"/>
    <n v="0"/>
    <n v="0"/>
    <m/>
    <m/>
    <m/>
    <m/>
    <m/>
    <m/>
    <m/>
    <m/>
    <m/>
    <m/>
    <m/>
  </r>
  <r>
    <x v="3"/>
    <x v="12"/>
    <x v="0"/>
    <n v="396"/>
    <n v="396"/>
    <n v="2"/>
    <n v="2"/>
    <m/>
    <m/>
    <m/>
    <m/>
    <m/>
    <m/>
    <m/>
    <m/>
    <m/>
    <m/>
    <m/>
  </r>
  <r>
    <x v="3"/>
    <x v="12"/>
    <x v="1"/>
    <n v="552"/>
    <n v="552"/>
    <n v="2"/>
    <n v="2"/>
    <m/>
    <m/>
    <m/>
    <m/>
    <m/>
    <m/>
    <m/>
    <m/>
    <m/>
    <m/>
    <m/>
  </r>
  <r>
    <x v="4"/>
    <x v="12"/>
    <x v="0"/>
    <n v="990"/>
    <n v="990"/>
    <n v="6"/>
    <n v="6"/>
    <m/>
    <m/>
    <m/>
    <m/>
    <m/>
    <m/>
    <m/>
    <m/>
    <m/>
    <m/>
    <m/>
  </r>
  <r>
    <x v="4"/>
    <x v="12"/>
    <x v="1"/>
    <n v="0"/>
    <n v="0"/>
    <n v="0"/>
    <n v="0"/>
    <m/>
    <m/>
    <m/>
    <m/>
    <m/>
    <m/>
    <m/>
    <m/>
    <m/>
    <m/>
    <m/>
  </r>
  <r>
    <x v="5"/>
    <x v="12"/>
    <x v="0"/>
    <n v="1954.5"/>
    <n v="1954.5"/>
    <n v="10"/>
    <n v="10"/>
    <m/>
    <m/>
    <m/>
    <m/>
    <m/>
    <m/>
    <m/>
    <m/>
    <m/>
    <m/>
    <m/>
  </r>
  <r>
    <x v="5"/>
    <x v="12"/>
    <x v="1"/>
    <n v="4320"/>
    <n v="4320"/>
    <n v="43"/>
    <n v="43"/>
    <m/>
    <m/>
    <m/>
    <m/>
    <m/>
    <m/>
    <m/>
    <m/>
    <m/>
    <m/>
    <m/>
  </r>
  <r>
    <x v="6"/>
    <x v="12"/>
    <x v="0"/>
    <n v="2745"/>
    <n v="2745"/>
    <n v="14"/>
    <n v="14"/>
    <m/>
    <m/>
    <m/>
    <m/>
    <m/>
    <m/>
    <m/>
    <m/>
    <m/>
    <m/>
    <m/>
  </r>
  <r>
    <x v="6"/>
    <x v="12"/>
    <x v="1"/>
    <n v="0"/>
    <n v="0"/>
    <n v="0"/>
    <n v="0"/>
    <m/>
    <m/>
    <m/>
    <m/>
    <m/>
    <m/>
    <m/>
    <m/>
    <m/>
    <m/>
    <m/>
  </r>
  <r>
    <x v="7"/>
    <x v="12"/>
    <x v="0"/>
    <n v="2502"/>
    <n v="2502"/>
    <n v="14"/>
    <n v="14"/>
    <m/>
    <m/>
    <m/>
    <m/>
    <m/>
    <m/>
    <m/>
    <m/>
    <m/>
    <m/>
    <m/>
  </r>
  <r>
    <x v="7"/>
    <x v="12"/>
    <x v="1"/>
    <n v="0"/>
    <n v="0"/>
    <n v="0"/>
    <n v="0"/>
    <m/>
    <m/>
    <m/>
    <m/>
    <m/>
    <m/>
    <m/>
    <m/>
    <m/>
    <m/>
    <m/>
  </r>
  <r>
    <x v="8"/>
    <x v="12"/>
    <x v="0"/>
    <n v="7098"/>
    <n v="7098"/>
    <n v="38"/>
    <n v="38"/>
    <m/>
    <m/>
    <m/>
    <m/>
    <m/>
    <m/>
    <m/>
    <m/>
    <m/>
    <m/>
    <m/>
  </r>
  <r>
    <x v="8"/>
    <x v="12"/>
    <x v="1"/>
    <n v="51409"/>
    <n v="51409"/>
    <n v="259"/>
    <n v="259"/>
    <m/>
    <m/>
    <m/>
    <m/>
    <m/>
    <n v="1"/>
    <m/>
    <m/>
    <m/>
    <m/>
    <m/>
  </r>
  <r>
    <x v="9"/>
    <x v="12"/>
    <x v="0"/>
    <n v="2739"/>
    <n v="2739"/>
    <n v="14"/>
    <n v="14"/>
    <m/>
    <m/>
    <m/>
    <m/>
    <m/>
    <m/>
    <m/>
    <m/>
    <m/>
    <m/>
    <m/>
  </r>
  <r>
    <x v="9"/>
    <x v="12"/>
    <x v="1"/>
    <n v="0"/>
    <n v="0"/>
    <n v="0"/>
    <n v="0"/>
    <m/>
    <m/>
    <m/>
    <m/>
    <m/>
    <m/>
    <m/>
    <m/>
    <m/>
    <m/>
    <m/>
  </r>
  <r>
    <x v="10"/>
    <x v="12"/>
    <x v="0"/>
    <n v="1687.5"/>
    <n v="1687.5"/>
    <n v="11"/>
    <n v="11"/>
    <m/>
    <m/>
    <m/>
    <m/>
    <m/>
    <m/>
    <m/>
    <m/>
    <m/>
    <m/>
    <m/>
  </r>
  <r>
    <x v="10"/>
    <x v="12"/>
    <x v="1"/>
    <n v="0"/>
    <n v="0"/>
    <n v="0"/>
    <n v="0"/>
    <m/>
    <m/>
    <m/>
    <m/>
    <m/>
    <m/>
    <m/>
    <m/>
    <m/>
    <m/>
    <m/>
  </r>
  <r>
    <x v="11"/>
    <x v="12"/>
    <x v="0"/>
    <n v="1708.5"/>
    <n v="1708.5"/>
    <n v="9"/>
    <n v="9"/>
    <m/>
    <m/>
    <m/>
    <m/>
    <m/>
    <m/>
    <m/>
    <m/>
    <m/>
    <m/>
    <m/>
  </r>
  <r>
    <x v="11"/>
    <x v="12"/>
    <x v="1"/>
    <n v="0"/>
    <n v="0"/>
    <n v="0"/>
    <n v="0"/>
    <m/>
    <m/>
    <m/>
    <m/>
    <m/>
    <m/>
    <m/>
    <m/>
    <m/>
    <m/>
    <m/>
  </r>
  <r>
    <x v="12"/>
    <x v="12"/>
    <x v="0"/>
    <n v="1626"/>
    <n v="1626"/>
    <n v="8"/>
    <n v="8"/>
    <m/>
    <m/>
    <m/>
    <m/>
    <m/>
    <m/>
    <m/>
    <m/>
    <m/>
    <m/>
    <m/>
  </r>
  <r>
    <x v="12"/>
    <x v="12"/>
    <x v="1"/>
    <n v="0"/>
    <n v="0"/>
    <n v="0"/>
    <n v="0"/>
    <m/>
    <m/>
    <m/>
    <m/>
    <m/>
    <m/>
    <m/>
    <m/>
    <m/>
    <m/>
    <m/>
  </r>
  <r>
    <x v="13"/>
    <x v="12"/>
    <x v="0"/>
    <n v="864"/>
    <n v="864"/>
    <n v="5"/>
    <n v="5"/>
    <m/>
    <m/>
    <m/>
    <m/>
    <m/>
    <m/>
    <m/>
    <m/>
    <m/>
    <m/>
    <m/>
  </r>
  <r>
    <x v="13"/>
    <x v="12"/>
    <x v="1"/>
    <n v="0"/>
    <n v="0"/>
    <n v="0"/>
    <n v="0"/>
    <m/>
    <m/>
    <m/>
    <m/>
    <m/>
    <m/>
    <m/>
    <m/>
    <m/>
    <m/>
    <m/>
  </r>
  <r>
    <x v="14"/>
    <x v="12"/>
    <x v="0"/>
    <n v="126"/>
    <n v="126"/>
    <n v="1"/>
    <n v="1"/>
    <m/>
    <m/>
    <m/>
    <m/>
    <m/>
    <m/>
    <m/>
    <m/>
    <m/>
    <m/>
    <m/>
  </r>
  <r>
    <x v="14"/>
    <x v="12"/>
    <x v="1"/>
    <n v="93349"/>
    <n v="22376.400000000001"/>
    <n v="442"/>
    <n v="114"/>
    <m/>
    <m/>
    <m/>
    <m/>
    <m/>
    <m/>
    <m/>
    <m/>
    <m/>
    <m/>
    <m/>
  </r>
  <r>
    <x v="15"/>
    <x v="12"/>
    <x v="0"/>
    <n v="13971.5"/>
    <n v="13971.5"/>
    <n v="72"/>
    <n v="72"/>
    <m/>
    <m/>
    <m/>
    <m/>
    <m/>
    <m/>
    <m/>
    <m/>
    <m/>
    <m/>
    <m/>
  </r>
  <r>
    <x v="15"/>
    <x v="12"/>
    <x v="1"/>
    <n v="406638.48333333334"/>
    <n v="116179.15"/>
    <n v="2136"/>
    <n v="1950"/>
    <m/>
    <m/>
    <m/>
    <m/>
    <m/>
    <n v="4"/>
    <m/>
    <m/>
    <m/>
    <m/>
    <m/>
  </r>
  <r>
    <x v="16"/>
    <x v="12"/>
    <x v="0"/>
    <n v="20896.25"/>
    <n v="20896.25"/>
    <n v="126"/>
    <n v="126"/>
    <m/>
    <m/>
    <m/>
    <m/>
    <m/>
    <n v="1"/>
    <m/>
    <m/>
    <m/>
    <m/>
    <m/>
  </r>
  <r>
    <x v="16"/>
    <x v="12"/>
    <x v="1"/>
    <n v="177572"/>
    <n v="177572"/>
    <n v="1035"/>
    <n v="1035"/>
    <m/>
    <m/>
    <m/>
    <m/>
    <m/>
    <m/>
    <m/>
    <m/>
    <m/>
    <m/>
    <m/>
  </r>
  <r>
    <x v="16"/>
    <x v="12"/>
    <x v="0"/>
    <n v="28722.25"/>
    <n v="28722.25"/>
    <n v="181"/>
    <n v="181"/>
    <m/>
    <m/>
    <m/>
    <m/>
    <m/>
    <m/>
    <m/>
    <m/>
    <m/>
    <m/>
    <m/>
  </r>
  <r>
    <x v="16"/>
    <x v="12"/>
    <x v="1"/>
    <n v="74041"/>
    <n v="74041"/>
    <n v="1072"/>
    <n v="1072"/>
    <m/>
    <m/>
    <m/>
    <m/>
    <m/>
    <n v="1"/>
    <m/>
    <m/>
    <m/>
    <m/>
    <m/>
  </r>
  <r>
    <x v="17"/>
    <x v="12"/>
    <x v="0"/>
    <n v="2667"/>
    <n v="2667"/>
    <n v="14"/>
    <n v="14"/>
    <m/>
    <m/>
    <m/>
    <m/>
    <m/>
    <m/>
    <m/>
    <m/>
    <m/>
    <m/>
    <m/>
  </r>
  <r>
    <x v="17"/>
    <x v="12"/>
    <x v="1"/>
    <n v="2068"/>
    <n v="2068"/>
    <n v="19"/>
    <n v="19"/>
    <m/>
    <m/>
    <m/>
    <m/>
    <m/>
    <m/>
    <m/>
    <m/>
    <m/>
    <m/>
    <m/>
  </r>
  <r>
    <x v="18"/>
    <x v="12"/>
    <x v="0"/>
    <n v="121690.75"/>
    <n v="121690.75"/>
    <n v="736"/>
    <n v="736"/>
    <m/>
    <m/>
    <m/>
    <m/>
    <m/>
    <n v="2"/>
    <m/>
    <m/>
    <m/>
    <m/>
    <m/>
  </r>
  <r>
    <x v="18"/>
    <x v="12"/>
    <x v="1"/>
    <n v="70625"/>
    <n v="70625"/>
    <n v="367"/>
    <n v="367"/>
    <m/>
    <m/>
    <m/>
    <m/>
    <m/>
    <n v="1"/>
    <m/>
    <m/>
    <m/>
    <m/>
    <m/>
  </r>
  <r>
    <x v="19"/>
    <x v="12"/>
    <x v="0"/>
    <n v="1249.5"/>
    <n v="1249.5"/>
    <n v="6"/>
    <n v="6"/>
    <m/>
    <m/>
    <m/>
    <m/>
    <m/>
    <m/>
    <m/>
    <m/>
    <m/>
    <m/>
    <m/>
  </r>
  <r>
    <x v="19"/>
    <x v="12"/>
    <x v="1"/>
    <n v="1148"/>
    <n v="1148"/>
    <n v="12"/>
    <n v="12"/>
    <m/>
    <m/>
    <m/>
    <m/>
    <m/>
    <m/>
    <m/>
    <m/>
    <m/>
    <m/>
    <m/>
  </r>
  <r>
    <x v="20"/>
    <x v="12"/>
    <x v="0"/>
    <n v="3618"/>
    <n v="3618"/>
    <n v="21"/>
    <n v="21"/>
    <m/>
    <m/>
    <m/>
    <m/>
    <m/>
    <m/>
    <m/>
    <m/>
    <m/>
    <m/>
    <m/>
  </r>
  <r>
    <x v="20"/>
    <x v="12"/>
    <x v="1"/>
    <n v="129666"/>
    <n v="129666"/>
    <n v="598"/>
    <n v="598"/>
    <m/>
    <m/>
    <m/>
    <m/>
    <m/>
    <m/>
    <m/>
    <m/>
    <m/>
    <m/>
    <m/>
  </r>
  <r>
    <x v="21"/>
    <x v="12"/>
    <x v="0"/>
    <n v="37138.25"/>
    <n v="37138.25"/>
    <n v="228"/>
    <n v="228"/>
    <m/>
    <m/>
    <n v="1"/>
    <m/>
    <m/>
    <m/>
    <m/>
    <m/>
    <m/>
    <m/>
    <m/>
  </r>
  <r>
    <x v="21"/>
    <x v="12"/>
    <x v="1"/>
    <n v="14416"/>
    <n v="14416"/>
    <n v="104"/>
    <n v="104"/>
    <m/>
    <m/>
    <m/>
    <m/>
    <m/>
    <n v="1"/>
    <m/>
    <m/>
    <m/>
    <m/>
    <m/>
  </r>
  <r>
    <x v="22"/>
    <x v="12"/>
    <x v="0"/>
    <n v="414"/>
    <n v="414"/>
    <n v="2"/>
    <n v="2"/>
    <m/>
    <m/>
    <m/>
    <m/>
    <m/>
    <m/>
    <m/>
    <m/>
    <m/>
    <m/>
    <m/>
  </r>
  <r>
    <x v="22"/>
    <x v="12"/>
    <x v="1"/>
    <n v="0"/>
    <n v="0"/>
    <n v="0"/>
    <n v="0"/>
    <m/>
    <m/>
    <m/>
    <m/>
    <m/>
    <m/>
    <m/>
    <m/>
    <m/>
    <m/>
    <m/>
  </r>
  <r>
    <x v="23"/>
    <x v="12"/>
    <x v="0"/>
    <n v="1386"/>
    <n v="1386"/>
    <n v="7"/>
    <n v="7"/>
    <m/>
    <m/>
    <m/>
    <m/>
    <m/>
    <m/>
    <m/>
    <m/>
    <m/>
    <m/>
    <m/>
  </r>
  <r>
    <x v="23"/>
    <x v="12"/>
    <x v="1"/>
    <n v="28868"/>
    <n v="28868"/>
    <n v="138"/>
    <n v="138"/>
    <m/>
    <m/>
    <m/>
    <m/>
    <n v="1"/>
    <m/>
    <m/>
    <m/>
    <m/>
    <m/>
    <m/>
  </r>
  <r>
    <x v="24"/>
    <x v="12"/>
    <x v="0"/>
    <n v="2730"/>
    <n v="2730"/>
    <n v="15"/>
    <n v="15"/>
    <m/>
    <m/>
    <m/>
    <m/>
    <m/>
    <m/>
    <m/>
    <m/>
    <m/>
    <m/>
    <m/>
  </r>
  <r>
    <x v="24"/>
    <x v="12"/>
    <x v="1"/>
    <n v="2278"/>
    <n v="2278"/>
    <n v="13"/>
    <n v="13"/>
    <m/>
    <m/>
    <m/>
    <m/>
    <m/>
    <m/>
    <m/>
    <m/>
    <m/>
    <m/>
    <m/>
  </r>
  <r>
    <x v="25"/>
    <x v="12"/>
    <x v="0"/>
    <n v="16727.75"/>
    <n v="16727.75"/>
    <n v="102"/>
    <n v="102"/>
    <m/>
    <m/>
    <m/>
    <m/>
    <m/>
    <m/>
    <m/>
    <m/>
    <m/>
    <m/>
    <m/>
  </r>
  <r>
    <x v="25"/>
    <x v="12"/>
    <x v="1"/>
    <n v="0"/>
    <n v="0"/>
    <n v="0"/>
    <n v="0"/>
    <m/>
    <m/>
    <m/>
    <m/>
    <m/>
    <m/>
    <m/>
    <m/>
    <m/>
    <m/>
    <m/>
  </r>
  <r>
    <x v="26"/>
    <x v="12"/>
    <x v="0"/>
    <n v="5932.5"/>
    <n v="5932.5"/>
    <n v="31"/>
    <n v="31"/>
    <m/>
    <m/>
    <m/>
    <m/>
    <m/>
    <n v="1"/>
    <m/>
    <m/>
    <m/>
    <m/>
    <m/>
  </r>
  <r>
    <x v="26"/>
    <x v="12"/>
    <x v="1"/>
    <n v="9960"/>
    <n v="9960"/>
    <n v="57"/>
    <n v="57"/>
    <m/>
    <m/>
    <m/>
    <m/>
    <m/>
    <m/>
    <m/>
    <m/>
    <m/>
    <m/>
    <m/>
  </r>
  <r>
    <x v="27"/>
    <x v="12"/>
    <x v="0"/>
    <n v="5425.5"/>
    <n v="5425.5"/>
    <n v="27"/>
    <n v="27"/>
    <m/>
    <m/>
    <m/>
    <m/>
    <m/>
    <m/>
    <m/>
    <m/>
    <m/>
    <m/>
    <m/>
  </r>
  <r>
    <x v="27"/>
    <x v="12"/>
    <x v="1"/>
    <n v="0"/>
    <n v="0"/>
    <n v="0"/>
    <n v="0"/>
    <m/>
    <m/>
    <m/>
    <m/>
    <m/>
    <m/>
    <m/>
    <m/>
    <m/>
    <m/>
    <m/>
  </r>
  <r>
    <x v="28"/>
    <x v="12"/>
    <x v="0"/>
    <n v="14895.5"/>
    <n v="14895.5"/>
    <n v="85"/>
    <n v="85"/>
    <m/>
    <m/>
    <m/>
    <m/>
    <m/>
    <m/>
    <m/>
    <m/>
    <m/>
    <m/>
    <m/>
  </r>
  <r>
    <x v="28"/>
    <x v="12"/>
    <x v="1"/>
    <n v="45568"/>
    <n v="45568"/>
    <n v="266"/>
    <n v="266"/>
    <m/>
    <m/>
    <m/>
    <m/>
    <m/>
    <m/>
    <m/>
    <m/>
    <m/>
    <m/>
    <m/>
  </r>
  <r>
    <x v="29"/>
    <x v="12"/>
    <x v="0"/>
    <n v="1350"/>
    <n v="1350"/>
    <n v="7"/>
    <n v="7"/>
    <m/>
    <m/>
    <m/>
    <m/>
    <m/>
    <m/>
    <m/>
    <m/>
    <m/>
    <m/>
    <m/>
  </r>
  <r>
    <x v="29"/>
    <x v="12"/>
    <x v="1"/>
    <n v="0"/>
    <n v="0"/>
    <n v="0"/>
    <n v="0"/>
    <m/>
    <m/>
    <m/>
    <m/>
    <m/>
    <m/>
    <m/>
    <m/>
    <m/>
    <m/>
    <m/>
  </r>
  <r>
    <x v="30"/>
    <x v="12"/>
    <x v="0"/>
    <n v="3555"/>
    <n v="3555"/>
    <n v="20"/>
    <n v="20"/>
    <m/>
    <m/>
    <m/>
    <m/>
    <m/>
    <m/>
    <m/>
    <m/>
    <m/>
    <m/>
    <m/>
  </r>
  <r>
    <x v="30"/>
    <x v="12"/>
    <x v="1"/>
    <n v="0"/>
    <n v="0"/>
    <n v="0"/>
    <n v="0"/>
    <m/>
    <m/>
    <m/>
    <m/>
    <m/>
    <m/>
    <m/>
    <m/>
    <m/>
    <m/>
    <m/>
  </r>
  <r>
    <x v="31"/>
    <x v="12"/>
    <x v="0"/>
    <n v="438"/>
    <n v="438"/>
    <n v="2"/>
    <n v="2"/>
    <m/>
    <m/>
    <m/>
    <m/>
    <m/>
    <m/>
    <m/>
    <m/>
    <m/>
    <m/>
    <m/>
  </r>
  <r>
    <x v="31"/>
    <x v="12"/>
    <x v="1"/>
    <n v="0"/>
    <n v="0"/>
    <n v="0"/>
    <n v="0"/>
    <m/>
    <m/>
    <m/>
    <m/>
    <m/>
    <m/>
    <m/>
    <m/>
    <m/>
    <m/>
    <m/>
  </r>
  <r>
    <x v="32"/>
    <x v="12"/>
    <x v="0"/>
    <n v="951.6521739130435"/>
    <n v="951.6521739130435"/>
    <n v="5"/>
    <n v="5"/>
    <m/>
    <m/>
    <m/>
    <m/>
    <m/>
    <m/>
    <m/>
    <m/>
    <m/>
    <m/>
    <m/>
  </r>
  <r>
    <x v="32"/>
    <x v="12"/>
    <x v="1"/>
    <n v="0"/>
    <n v="0"/>
    <n v="0"/>
    <n v="0"/>
    <m/>
    <m/>
    <m/>
    <m/>
    <m/>
    <m/>
    <m/>
    <m/>
    <m/>
    <m/>
    <m/>
  </r>
  <r>
    <x v="33"/>
    <x v="12"/>
    <x v="0"/>
    <n v="3875.75"/>
    <n v="3875.75"/>
    <n v="22"/>
    <n v="22"/>
    <m/>
    <m/>
    <m/>
    <m/>
    <m/>
    <m/>
    <m/>
    <m/>
    <m/>
    <m/>
    <m/>
  </r>
  <r>
    <x v="33"/>
    <x v="12"/>
    <x v="1"/>
    <n v="8760"/>
    <n v="8760"/>
    <n v="53"/>
    <n v="53"/>
    <m/>
    <m/>
    <m/>
    <m/>
    <m/>
    <m/>
    <m/>
    <m/>
    <m/>
    <m/>
    <m/>
  </r>
  <r>
    <x v="34"/>
    <x v="12"/>
    <x v="0"/>
    <n v="1369.5"/>
    <n v="1369.5"/>
    <n v="8"/>
    <n v="8"/>
    <m/>
    <m/>
    <m/>
    <m/>
    <m/>
    <m/>
    <m/>
    <m/>
    <m/>
    <m/>
    <m/>
  </r>
  <r>
    <x v="34"/>
    <x v="12"/>
    <x v="1"/>
    <n v="0"/>
    <n v="0"/>
    <n v="0"/>
    <n v="0"/>
    <m/>
    <m/>
    <m/>
    <m/>
    <m/>
    <m/>
    <m/>
    <m/>
    <m/>
    <m/>
    <m/>
  </r>
  <r>
    <x v="35"/>
    <x v="12"/>
    <x v="0"/>
    <n v="459"/>
    <n v="459"/>
    <n v="3"/>
    <n v="3"/>
    <m/>
    <m/>
    <m/>
    <m/>
    <m/>
    <m/>
    <m/>
    <m/>
    <m/>
    <m/>
    <m/>
  </r>
  <r>
    <x v="35"/>
    <x v="12"/>
    <x v="1"/>
    <n v="0"/>
    <n v="0"/>
    <n v="0"/>
    <n v="0"/>
    <m/>
    <m/>
    <m/>
    <m/>
    <m/>
    <m/>
    <m/>
    <m/>
    <m/>
    <m/>
    <m/>
  </r>
  <r>
    <x v="36"/>
    <x v="12"/>
    <x v="0"/>
    <n v="603"/>
    <n v="603"/>
    <n v="3"/>
    <n v="3"/>
    <m/>
    <m/>
    <m/>
    <m/>
    <m/>
    <m/>
    <m/>
    <m/>
    <m/>
    <m/>
    <m/>
  </r>
  <r>
    <x v="36"/>
    <x v="12"/>
    <x v="1"/>
    <n v="0"/>
    <n v="0"/>
    <n v="0"/>
    <n v="0"/>
    <m/>
    <m/>
    <m/>
    <m/>
    <m/>
    <m/>
    <m/>
    <m/>
    <m/>
    <m/>
    <m/>
  </r>
  <r>
    <x v="37"/>
    <x v="12"/>
    <x v="0"/>
    <n v="738"/>
    <n v="738"/>
    <n v="4"/>
    <n v="4"/>
    <m/>
    <m/>
    <m/>
    <m/>
    <m/>
    <m/>
    <m/>
    <m/>
    <m/>
    <m/>
    <m/>
  </r>
  <r>
    <x v="37"/>
    <x v="12"/>
    <x v="1"/>
    <n v="0"/>
    <n v="0"/>
    <n v="0"/>
    <n v="0"/>
    <m/>
    <m/>
    <m/>
    <m/>
    <m/>
    <m/>
    <m/>
    <m/>
    <m/>
    <m/>
    <m/>
  </r>
  <r>
    <x v="38"/>
    <x v="12"/>
    <x v="0"/>
    <n v="324"/>
    <n v="324"/>
    <n v="2"/>
    <n v="2"/>
    <m/>
    <m/>
    <m/>
    <m/>
    <m/>
    <m/>
    <m/>
    <m/>
    <m/>
    <m/>
    <m/>
  </r>
  <r>
    <x v="38"/>
    <x v="12"/>
    <x v="1"/>
    <n v="0"/>
    <n v="0"/>
    <n v="0"/>
    <n v="0"/>
    <m/>
    <m/>
    <m/>
    <m/>
    <m/>
    <m/>
    <m/>
    <m/>
    <m/>
    <m/>
    <m/>
  </r>
  <r>
    <x v="39"/>
    <x v="12"/>
    <x v="0"/>
    <n v="3483.5"/>
    <n v="3483.5"/>
    <n v="18"/>
    <n v="18"/>
    <m/>
    <m/>
    <m/>
    <m/>
    <m/>
    <m/>
    <m/>
    <m/>
    <m/>
    <m/>
    <m/>
  </r>
  <r>
    <x v="39"/>
    <x v="12"/>
    <x v="1"/>
    <n v="0"/>
    <n v="0"/>
    <n v="0"/>
    <n v="0"/>
    <m/>
    <m/>
    <m/>
    <m/>
    <m/>
    <m/>
    <m/>
    <m/>
    <m/>
    <m/>
    <m/>
  </r>
  <r>
    <x v="40"/>
    <x v="12"/>
    <x v="0"/>
    <n v="462"/>
    <n v="462"/>
    <n v="2"/>
    <n v="2"/>
    <m/>
    <m/>
    <m/>
    <m/>
    <m/>
    <m/>
    <m/>
    <m/>
    <m/>
    <m/>
    <m/>
  </r>
  <r>
    <x v="40"/>
    <x v="12"/>
    <x v="1"/>
    <n v="0"/>
    <n v="0"/>
    <n v="0"/>
    <n v="0"/>
    <m/>
    <m/>
    <m/>
    <m/>
    <m/>
    <m/>
    <m/>
    <m/>
    <m/>
    <m/>
    <m/>
  </r>
  <r>
    <x v="41"/>
    <x v="12"/>
    <x v="0"/>
    <n v="7324.5"/>
    <n v="7324.5"/>
    <n v="37"/>
    <n v="37"/>
    <m/>
    <m/>
    <m/>
    <m/>
    <m/>
    <m/>
    <m/>
    <m/>
    <m/>
    <m/>
    <m/>
  </r>
  <r>
    <x v="41"/>
    <x v="12"/>
    <x v="1"/>
    <n v="152391.20000000001"/>
    <n v="152391.20000000001"/>
    <n v="1021"/>
    <n v="1021"/>
    <m/>
    <m/>
    <m/>
    <m/>
    <m/>
    <n v="4"/>
    <m/>
    <m/>
    <m/>
    <m/>
    <m/>
  </r>
  <r>
    <x v="42"/>
    <x v="12"/>
    <x v="0"/>
    <n v="603"/>
    <n v="603"/>
    <n v="3"/>
    <n v="3"/>
    <m/>
    <m/>
    <m/>
    <m/>
    <m/>
    <m/>
    <m/>
    <m/>
    <m/>
    <m/>
    <m/>
  </r>
  <r>
    <x v="42"/>
    <x v="12"/>
    <x v="1"/>
    <n v="0"/>
    <n v="0"/>
    <n v="0"/>
    <n v="0"/>
    <m/>
    <m/>
    <m/>
    <m/>
    <m/>
    <m/>
    <m/>
    <m/>
    <m/>
    <m/>
    <m/>
  </r>
  <r>
    <x v="43"/>
    <x v="12"/>
    <x v="0"/>
    <n v="207"/>
    <n v="207"/>
    <n v="1"/>
    <n v="1"/>
    <m/>
    <m/>
    <m/>
    <m/>
    <m/>
    <m/>
    <m/>
    <m/>
    <m/>
    <m/>
    <m/>
  </r>
  <r>
    <x v="43"/>
    <x v="12"/>
    <x v="1"/>
    <n v="0"/>
    <n v="0"/>
    <n v="0"/>
    <n v="0"/>
    <m/>
    <m/>
    <m/>
    <m/>
    <m/>
    <m/>
    <m/>
    <m/>
    <m/>
    <m/>
    <m/>
  </r>
  <r>
    <x v="44"/>
    <x v="12"/>
    <x v="0"/>
    <n v="364.5"/>
    <n v="364.5"/>
    <n v="2"/>
    <n v="2"/>
    <m/>
    <m/>
    <m/>
    <m/>
    <m/>
    <m/>
    <m/>
    <m/>
    <m/>
    <m/>
    <m/>
  </r>
  <r>
    <x v="44"/>
    <x v="12"/>
    <x v="1"/>
    <n v="0"/>
    <n v="0"/>
    <n v="0"/>
    <n v="0"/>
    <m/>
    <m/>
    <m/>
    <m/>
    <m/>
    <m/>
    <m/>
    <m/>
    <m/>
    <m/>
    <m/>
  </r>
  <r>
    <x v="1"/>
    <x v="13"/>
    <x v="0"/>
    <n v="1680"/>
    <n v="1680"/>
    <n v="9"/>
    <n v="9"/>
    <m/>
    <m/>
    <m/>
    <m/>
    <m/>
    <m/>
    <m/>
    <m/>
    <m/>
    <m/>
    <m/>
  </r>
  <r>
    <x v="1"/>
    <x v="13"/>
    <x v="1"/>
    <n v="0"/>
    <n v="0"/>
    <n v="0"/>
    <n v="0"/>
    <m/>
    <m/>
    <m/>
    <m/>
    <m/>
    <m/>
    <m/>
    <m/>
    <m/>
    <m/>
    <m/>
  </r>
  <r>
    <x v="2"/>
    <x v="13"/>
    <x v="0"/>
    <n v="711"/>
    <n v="711"/>
    <n v="4"/>
    <n v="4"/>
    <m/>
    <m/>
    <m/>
    <m/>
    <m/>
    <m/>
    <m/>
    <m/>
    <m/>
    <m/>
    <m/>
  </r>
  <r>
    <x v="2"/>
    <x v="13"/>
    <x v="1"/>
    <n v="0"/>
    <n v="0"/>
    <n v="0"/>
    <n v="0"/>
    <m/>
    <m/>
    <m/>
    <m/>
    <m/>
    <m/>
    <m/>
    <m/>
    <m/>
    <m/>
    <m/>
  </r>
  <r>
    <x v="3"/>
    <x v="13"/>
    <x v="0"/>
    <n v="360"/>
    <n v="360"/>
    <n v="2"/>
    <n v="2"/>
    <m/>
    <m/>
    <m/>
    <m/>
    <m/>
    <m/>
    <m/>
    <m/>
    <m/>
    <m/>
    <m/>
  </r>
  <r>
    <x v="3"/>
    <x v="13"/>
    <x v="1"/>
    <n v="380"/>
    <n v="380"/>
    <n v="2"/>
    <n v="2"/>
    <m/>
    <m/>
    <m/>
    <m/>
    <m/>
    <m/>
    <m/>
    <m/>
    <m/>
    <m/>
    <m/>
  </r>
  <r>
    <x v="4"/>
    <x v="13"/>
    <x v="0"/>
    <n v="964.5"/>
    <n v="964.5"/>
    <n v="6"/>
    <n v="6"/>
    <m/>
    <m/>
    <m/>
    <m/>
    <m/>
    <m/>
    <m/>
    <m/>
    <m/>
    <m/>
    <m/>
  </r>
  <r>
    <x v="4"/>
    <x v="13"/>
    <x v="1"/>
    <n v="0"/>
    <n v="0"/>
    <n v="0"/>
    <n v="0"/>
    <m/>
    <m/>
    <m/>
    <m/>
    <m/>
    <m/>
    <m/>
    <m/>
    <m/>
    <m/>
    <m/>
  </r>
  <r>
    <x v="5"/>
    <x v="13"/>
    <x v="0"/>
    <n v="1846.5"/>
    <n v="1846.5"/>
    <n v="10"/>
    <n v="10"/>
    <m/>
    <m/>
    <m/>
    <m/>
    <m/>
    <m/>
    <m/>
    <m/>
    <m/>
    <m/>
    <m/>
  </r>
  <r>
    <x v="5"/>
    <x v="13"/>
    <x v="1"/>
    <n v="0"/>
    <n v="0"/>
    <n v="0"/>
    <n v="0"/>
    <m/>
    <m/>
    <m/>
    <m/>
    <m/>
    <m/>
    <m/>
    <m/>
    <m/>
    <m/>
    <m/>
  </r>
  <r>
    <x v="6"/>
    <x v="13"/>
    <x v="0"/>
    <n v="2535"/>
    <n v="2535"/>
    <n v="14"/>
    <n v="14"/>
    <m/>
    <m/>
    <m/>
    <m/>
    <m/>
    <m/>
    <m/>
    <m/>
    <m/>
    <m/>
    <m/>
  </r>
  <r>
    <x v="6"/>
    <x v="13"/>
    <x v="1"/>
    <n v="0"/>
    <n v="0"/>
    <n v="0"/>
    <n v="0"/>
    <m/>
    <m/>
    <m/>
    <m/>
    <m/>
    <m/>
    <m/>
    <m/>
    <m/>
    <m/>
    <m/>
  </r>
  <r>
    <x v="7"/>
    <x v="13"/>
    <x v="0"/>
    <n v="2331"/>
    <n v="2331"/>
    <n v="14"/>
    <n v="14"/>
    <m/>
    <m/>
    <m/>
    <m/>
    <m/>
    <m/>
    <m/>
    <m/>
    <m/>
    <m/>
    <m/>
  </r>
  <r>
    <x v="7"/>
    <x v="13"/>
    <x v="1"/>
    <n v="672"/>
    <n v="672"/>
    <n v="4"/>
    <n v="4"/>
    <m/>
    <m/>
    <m/>
    <m/>
    <m/>
    <m/>
    <m/>
    <m/>
    <m/>
    <m/>
    <m/>
  </r>
  <r>
    <x v="8"/>
    <x v="13"/>
    <x v="0"/>
    <n v="5803.75"/>
    <n v="5803.75"/>
    <n v="36"/>
    <n v="36"/>
    <m/>
    <m/>
    <m/>
    <m/>
    <m/>
    <m/>
    <m/>
    <m/>
    <m/>
    <m/>
    <m/>
  </r>
  <r>
    <x v="8"/>
    <x v="13"/>
    <x v="1"/>
    <n v="48364"/>
    <n v="48364"/>
    <n v="273"/>
    <n v="273"/>
    <m/>
    <m/>
    <m/>
    <m/>
    <m/>
    <m/>
    <m/>
    <m/>
    <m/>
    <m/>
    <m/>
  </r>
  <r>
    <x v="9"/>
    <x v="13"/>
    <x v="0"/>
    <n v="2259"/>
    <n v="2259"/>
    <n v="13"/>
    <n v="13"/>
    <m/>
    <m/>
    <m/>
    <m/>
    <m/>
    <m/>
    <m/>
    <m/>
    <m/>
    <m/>
    <m/>
  </r>
  <r>
    <x v="9"/>
    <x v="13"/>
    <x v="1"/>
    <n v="0"/>
    <n v="0"/>
    <n v="0"/>
    <n v="0"/>
    <m/>
    <m/>
    <m/>
    <m/>
    <m/>
    <m/>
    <m/>
    <m/>
    <m/>
    <m/>
    <m/>
  </r>
  <r>
    <x v="10"/>
    <x v="13"/>
    <x v="0"/>
    <n v="1933.5"/>
    <n v="1933.5"/>
    <n v="13"/>
    <n v="13"/>
    <m/>
    <m/>
    <m/>
    <m/>
    <m/>
    <m/>
    <m/>
    <m/>
    <m/>
    <m/>
    <m/>
  </r>
  <r>
    <x v="10"/>
    <x v="13"/>
    <x v="1"/>
    <n v="0"/>
    <n v="0"/>
    <n v="0"/>
    <n v="0"/>
    <m/>
    <m/>
    <m/>
    <m/>
    <m/>
    <m/>
    <m/>
    <m/>
    <m/>
    <m/>
    <m/>
  </r>
  <r>
    <x v="11"/>
    <x v="13"/>
    <x v="0"/>
    <n v="1545"/>
    <n v="1545"/>
    <n v="9"/>
    <n v="9"/>
    <m/>
    <m/>
    <m/>
    <m/>
    <m/>
    <m/>
    <m/>
    <m/>
    <m/>
    <m/>
    <m/>
  </r>
  <r>
    <x v="11"/>
    <x v="13"/>
    <x v="1"/>
    <n v="0"/>
    <n v="0"/>
    <n v="0"/>
    <n v="0"/>
    <m/>
    <m/>
    <m/>
    <m/>
    <m/>
    <m/>
    <m/>
    <m/>
    <m/>
    <m/>
    <m/>
  </r>
  <r>
    <x v="12"/>
    <x v="13"/>
    <x v="0"/>
    <n v="1198.5"/>
    <n v="1198.5"/>
    <n v="8"/>
    <n v="8"/>
    <m/>
    <m/>
    <m/>
    <m/>
    <m/>
    <m/>
    <m/>
    <m/>
    <m/>
    <m/>
    <m/>
  </r>
  <r>
    <x v="12"/>
    <x v="13"/>
    <x v="1"/>
    <n v="0"/>
    <n v="0"/>
    <n v="0"/>
    <n v="0"/>
    <m/>
    <m/>
    <m/>
    <m/>
    <m/>
    <m/>
    <m/>
    <m/>
    <m/>
    <m/>
    <m/>
  </r>
  <r>
    <x v="13"/>
    <x v="13"/>
    <x v="0"/>
    <n v="747"/>
    <n v="747"/>
    <n v="5"/>
    <n v="5"/>
    <m/>
    <m/>
    <m/>
    <m/>
    <m/>
    <m/>
    <m/>
    <m/>
    <m/>
    <m/>
    <m/>
  </r>
  <r>
    <x v="13"/>
    <x v="13"/>
    <x v="1"/>
    <n v="0"/>
    <n v="0"/>
    <n v="0"/>
    <n v="0"/>
    <m/>
    <m/>
    <m/>
    <m/>
    <m/>
    <m/>
    <m/>
    <m/>
    <m/>
    <m/>
    <m/>
  </r>
  <r>
    <x v="14"/>
    <x v="13"/>
    <x v="0"/>
    <n v="199.5"/>
    <n v="199.5"/>
    <n v="1"/>
    <n v="1"/>
    <m/>
    <m/>
    <m/>
    <m/>
    <m/>
    <m/>
    <m/>
    <m/>
    <m/>
    <m/>
    <m/>
  </r>
  <r>
    <x v="14"/>
    <x v="13"/>
    <x v="1"/>
    <n v="83946"/>
    <n v="24934.6"/>
    <n v="421"/>
    <n v="133"/>
    <m/>
    <m/>
    <m/>
    <m/>
    <m/>
    <m/>
    <m/>
    <m/>
    <m/>
    <m/>
    <m/>
  </r>
  <r>
    <x v="15"/>
    <x v="13"/>
    <x v="0"/>
    <n v="12400.75"/>
    <n v="12400.75"/>
    <n v="74"/>
    <n v="74"/>
    <m/>
    <m/>
    <m/>
    <m/>
    <m/>
    <m/>
    <m/>
    <m/>
    <m/>
    <m/>
    <m/>
  </r>
  <r>
    <x v="15"/>
    <x v="13"/>
    <x v="1"/>
    <n v="433531.5"/>
    <n v="124456.35"/>
    <n v="2371"/>
    <n v="2332"/>
    <m/>
    <m/>
    <m/>
    <m/>
    <m/>
    <m/>
    <m/>
    <m/>
    <m/>
    <m/>
    <m/>
  </r>
  <r>
    <x v="16"/>
    <x v="13"/>
    <x v="0"/>
    <n v="18913.75"/>
    <n v="18913.75"/>
    <n v="127"/>
    <n v="127"/>
    <m/>
    <m/>
    <m/>
    <m/>
    <m/>
    <n v="1"/>
    <m/>
    <m/>
    <m/>
    <m/>
    <m/>
  </r>
  <r>
    <x v="16"/>
    <x v="13"/>
    <x v="1"/>
    <n v="178905"/>
    <n v="178905"/>
    <n v="1008"/>
    <n v="1008"/>
    <m/>
    <m/>
    <m/>
    <m/>
    <m/>
    <m/>
    <m/>
    <m/>
    <m/>
    <m/>
    <m/>
  </r>
  <r>
    <x v="16"/>
    <x v="13"/>
    <x v="0"/>
    <n v="27337"/>
    <n v="27337"/>
    <n v="185"/>
    <n v="185"/>
    <m/>
    <m/>
    <m/>
    <n v="1"/>
    <m/>
    <n v="0"/>
    <m/>
    <m/>
    <m/>
    <m/>
    <m/>
  </r>
  <r>
    <x v="16"/>
    <x v="13"/>
    <x v="1"/>
    <n v="76316.5"/>
    <n v="76316.5"/>
    <n v="769"/>
    <n v="769"/>
    <m/>
    <m/>
    <m/>
    <m/>
    <n v="1"/>
    <n v="0"/>
    <m/>
    <m/>
    <m/>
    <m/>
    <m/>
  </r>
  <r>
    <x v="17"/>
    <x v="13"/>
    <x v="0"/>
    <n v="2415"/>
    <n v="2415"/>
    <n v="15"/>
    <n v="15"/>
    <m/>
    <m/>
    <m/>
    <m/>
    <m/>
    <m/>
    <m/>
    <m/>
    <m/>
    <m/>
    <m/>
  </r>
  <r>
    <x v="17"/>
    <x v="13"/>
    <x v="1"/>
    <n v="12128"/>
    <n v="12128"/>
    <n v="83"/>
    <n v="83"/>
    <m/>
    <m/>
    <m/>
    <m/>
    <m/>
    <m/>
    <m/>
    <m/>
    <m/>
    <m/>
    <m/>
  </r>
  <r>
    <x v="18"/>
    <x v="13"/>
    <x v="0"/>
    <n v="114388"/>
    <n v="114388"/>
    <n v="745"/>
    <n v="745"/>
    <m/>
    <m/>
    <m/>
    <m/>
    <m/>
    <n v="4"/>
    <n v="1"/>
    <m/>
    <m/>
    <m/>
    <m/>
  </r>
  <r>
    <x v="18"/>
    <x v="13"/>
    <x v="1"/>
    <n v="59905"/>
    <n v="59905"/>
    <n v="306"/>
    <n v="306"/>
    <m/>
    <m/>
    <m/>
    <m/>
    <m/>
    <n v="1"/>
    <m/>
    <m/>
    <m/>
    <m/>
    <m/>
  </r>
  <r>
    <x v="19"/>
    <x v="13"/>
    <x v="0"/>
    <n v="1146"/>
    <n v="1146"/>
    <n v="7"/>
    <n v="7"/>
    <m/>
    <m/>
    <m/>
    <m/>
    <m/>
    <m/>
    <m/>
    <m/>
    <m/>
    <m/>
    <m/>
  </r>
  <r>
    <x v="19"/>
    <x v="13"/>
    <x v="1"/>
    <n v="160"/>
    <n v="160"/>
    <n v="4"/>
    <n v="4"/>
    <m/>
    <m/>
    <m/>
    <m/>
    <m/>
    <m/>
    <m/>
    <m/>
    <m/>
    <m/>
    <m/>
  </r>
  <r>
    <x v="20"/>
    <x v="13"/>
    <x v="0"/>
    <n v="3016.5"/>
    <n v="3016.5"/>
    <n v="21"/>
    <n v="21"/>
    <m/>
    <m/>
    <m/>
    <m/>
    <m/>
    <m/>
    <m/>
    <m/>
    <m/>
    <m/>
    <m/>
  </r>
  <r>
    <x v="20"/>
    <x v="13"/>
    <x v="1"/>
    <n v="0"/>
    <n v="0"/>
    <n v="0"/>
    <n v="0"/>
    <m/>
    <m/>
    <m/>
    <m/>
    <m/>
    <m/>
    <m/>
    <m/>
    <m/>
    <m/>
    <m/>
  </r>
  <r>
    <x v="21"/>
    <x v="13"/>
    <x v="0"/>
    <n v="34619.5"/>
    <n v="34619.5"/>
    <n v="235"/>
    <n v="235"/>
    <m/>
    <m/>
    <m/>
    <m/>
    <m/>
    <n v="1"/>
    <m/>
    <m/>
    <m/>
    <m/>
    <m/>
  </r>
  <r>
    <x v="21"/>
    <x v="13"/>
    <x v="1"/>
    <n v="16457"/>
    <n v="16457"/>
    <n v="116"/>
    <n v="116"/>
    <m/>
    <m/>
    <m/>
    <m/>
    <m/>
    <m/>
    <m/>
    <m/>
    <m/>
    <m/>
    <m/>
  </r>
  <r>
    <x v="22"/>
    <x v="13"/>
    <x v="0"/>
    <n v="360"/>
    <n v="360"/>
    <n v="2"/>
    <n v="2"/>
    <m/>
    <m/>
    <m/>
    <m/>
    <m/>
    <m/>
    <m/>
    <m/>
    <m/>
    <m/>
    <m/>
  </r>
  <r>
    <x v="22"/>
    <x v="13"/>
    <x v="1"/>
    <n v="0"/>
    <n v="0"/>
    <n v="0"/>
    <n v="0"/>
    <m/>
    <m/>
    <m/>
    <m/>
    <m/>
    <m/>
    <m/>
    <m/>
    <m/>
    <m/>
    <m/>
  </r>
  <r>
    <x v="23"/>
    <x v="13"/>
    <x v="0"/>
    <n v="1123.5"/>
    <n v="1123.5"/>
    <n v="6"/>
    <n v="6"/>
    <m/>
    <m/>
    <m/>
    <m/>
    <m/>
    <m/>
    <m/>
    <m/>
    <m/>
    <m/>
    <m/>
  </r>
  <r>
    <x v="23"/>
    <x v="13"/>
    <x v="1"/>
    <n v="28868"/>
    <n v="28868"/>
    <n v="138"/>
    <n v="138"/>
    <m/>
    <m/>
    <m/>
    <m/>
    <m/>
    <m/>
    <m/>
    <m/>
    <m/>
    <m/>
    <m/>
  </r>
  <r>
    <x v="24"/>
    <x v="13"/>
    <x v="0"/>
    <n v="2856"/>
    <n v="2856"/>
    <n v="15"/>
    <n v="15"/>
    <m/>
    <m/>
    <m/>
    <m/>
    <m/>
    <m/>
    <m/>
    <m/>
    <m/>
    <m/>
    <m/>
  </r>
  <r>
    <x v="24"/>
    <x v="13"/>
    <x v="1"/>
    <n v="1596"/>
    <n v="1596"/>
    <n v="11"/>
    <n v="11"/>
    <m/>
    <m/>
    <m/>
    <m/>
    <m/>
    <m/>
    <m/>
    <m/>
    <m/>
    <m/>
    <m/>
  </r>
  <r>
    <x v="25"/>
    <x v="13"/>
    <x v="0"/>
    <n v="13674"/>
    <n v="13674"/>
    <n v="102"/>
    <n v="102"/>
    <m/>
    <m/>
    <m/>
    <m/>
    <m/>
    <m/>
    <m/>
    <m/>
    <m/>
    <m/>
    <m/>
  </r>
  <r>
    <x v="25"/>
    <x v="13"/>
    <x v="1"/>
    <n v="0"/>
    <n v="0"/>
    <n v="0"/>
    <n v="0"/>
    <m/>
    <m/>
    <m/>
    <m/>
    <m/>
    <m/>
    <m/>
    <m/>
    <m/>
    <m/>
    <m/>
  </r>
  <r>
    <x v="26"/>
    <x v="13"/>
    <x v="0"/>
    <n v="5208"/>
    <n v="5208"/>
    <n v="32"/>
    <n v="32"/>
    <m/>
    <m/>
    <m/>
    <m/>
    <m/>
    <m/>
    <m/>
    <m/>
    <m/>
    <m/>
    <m/>
  </r>
  <r>
    <x v="26"/>
    <x v="13"/>
    <x v="1"/>
    <n v="9672"/>
    <n v="9672"/>
    <n v="56"/>
    <n v="56"/>
    <m/>
    <m/>
    <m/>
    <m/>
    <m/>
    <m/>
    <m/>
    <m/>
    <m/>
    <m/>
    <m/>
  </r>
  <r>
    <x v="27"/>
    <x v="13"/>
    <x v="0"/>
    <n v="4618.5"/>
    <n v="4618.5"/>
    <n v="27"/>
    <n v="27"/>
    <m/>
    <m/>
    <m/>
    <m/>
    <m/>
    <m/>
    <m/>
    <m/>
    <m/>
    <m/>
    <m/>
  </r>
  <r>
    <x v="27"/>
    <x v="13"/>
    <x v="1"/>
    <n v="0"/>
    <n v="0"/>
    <n v="0"/>
    <n v="0"/>
    <m/>
    <m/>
    <m/>
    <m/>
    <m/>
    <m/>
    <m/>
    <m/>
    <m/>
    <m/>
    <m/>
  </r>
  <r>
    <x v="28"/>
    <x v="13"/>
    <x v="0"/>
    <n v="14395.5"/>
    <n v="14395.5"/>
    <n v="88"/>
    <n v="88"/>
    <m/>
    <m/>
    <m/>
    <m/>
    <m/>
    <m/>
    <m/>
    <m/>
    <m/>
    <m/>
    <m/>
  </r>
  <r>
    <x v="28"/>
    <x v="13"/>
    <x v="1"/>
    <n v="48798"/>
    <n v="48798"/>
    <n v="254"/>
    <n v="254"/>
    <m/>
    <m/>
    <m/>
    <m/>
    <m/>
    <m/>
    <m/>
    <m/>
    <m/>
    <m/>
    <m/>
  </r>
  <r>
    <x v="29"/>
    <x v="13"/>
    <x v="0"/>
    <n v="1377"/>
    <n v="1377"/>
    <n v="9"/>
    <n v="9"/>
    <m/>
    <m/>
    <m/>
    <m/>
    <m/>
    <m/>
    <m/>
    <m/>
    <m/>
    <m/>
    <m/>
  </r>
  <r>
    <x v="29"/>
    <x v="13"/>
    <x v="1"/>
    <n v="0"/>
    <n v="0"/>
    <n v="0"/>
    <n v="0"/>
    <m/>
    <m/>
    <m/>
    <m/>
    <m/>
    <m/>
    <m/>
    <m/>
    <m/>
    <m/>
    <m/>
  </r>
  <r>
    <x v="30"/>
    <x v="13"/>
    <x v="0"/>
    <n v="3375"/>
    <n v="3375"/>
    <n v="21"/>
    <n v="21"/>
    <m/>
    <m/>
    <m/>
    <m/>
    <m/>
    <m/>
    <m/>
    <m/>
    <m/>
    <m/>
    <m/>
  </r>
  <r>
    <x v="30"/>
    <x v="13"/>
    <x v="1"/>
    <n v="190"/>
    <n v="190"/>
    <n v="1"/>
    <n v="1"/>
    <m/>
    <m/>
    <m/>
    <m/>
    <m/>
    <m/>
    <m/>
    <m/>
    <m/>
    <m/>
    <m/>
  </r>
  <r>
    <x v="31"/>
    <x v="13"/>
    <x v="0"/>
    <n v="726"/>
    <n v="726"/>
    <n v="4"/>
    <n v="4"/>
    <m/>
    <m/>
    <m/>
    <m/>
    <m/>
    <m/>
    <m/>
    <m/>
    <m/>
    <m/>
    <m/>
  </r>
  <r>
    <x v="31"/>
    <x v="13"/>
    <x v="1"/>
    <n v="0"/>
    <n v="0"/>
    <n v="0"/>
    <n v="0"/>
    <m/>
    <m/>
    <m/>
    <m/>
    <m/>
    <m/>
    <m/>
    <m/>
    <m/>
    <m/>
    <m/>
  </r>
  <r>
    <x v="32"/>
    <x v="13"/>
    <x v="0"/>
    <n v="915"/>
    <n v="915"/>
    <n v="6"/>
    <n v="6"/>
    <m/>
    <m/>
    <m/>
    <m/>
    <m/>
    <m/>
    <m/>
    <m/>
    <m/>
    <m/>
    <m/>
  </r>
  <r>
    <x v="32"/>
    <x v="13"/>
    <x v="1"/>
    <n v="0"/>
    <n v="0"/>
    <n v="0"/>
    <n v="0"/>
    <m/>
    <m/>
    <m/>
    <m/>
    <m/>
    <m/>
    <m/>
    <m/>
    <m/>
    <m/>
    <m/>
  </r>
  <r>
    <x v="33"/>
    <x v="13"/>
    <x v="0"/>
    <n v="3745.5"/>
    <n v="3745.5"/>
    <n v="22"/>
    <n v="22"/>
    <m/>
    <m/>
    <m/>
    <m/>
    <m/>
    <m/>
    <m/>
    <m/>
    <m/>
    <m/>
    <m/>
  </r>
  <r>
    <x v="33"/>
    <x v="13"/>
    <x v="1"/>
    <n v="11022.5"/>
    <n v="11022.5"/>
    <n v="57"/>
    <n v="57"/>
    <m/>
    <m/>
    <m/>
    <m/>
    <m/>
    <m/>
    <m/>
    <m/>
    <m/>
    <m/>
    <m/>
  </r>
  <r>
    <x v="34"/>
    <x v="13"/>
    <x v="0"/>
    <n v="1326"/>
    <n v="1326"/>
    <n v="9"/>
    <n v="9"/>
    <m/>
    <m/>
    <m/>
    <m/>
    <m/>
    <m/>
    <m/>
    <m/>
    <m/>
    <m/>
    <m/>
  </r>
  <r>
    <x v="34"/>
    <x v="13"/>
    <x v="1"/>
    <n v="0"/>
    <n v="0"/>
    <n v="0"/>
    <n v="0"/>
    <m/>
    <m/>
    <m/>
    <m/>
    <m/>
    <m/>
    <m/>
    <m/>
    <m/>
    <m/>
    <m/>
  </r>
  <r>
    <x v="35"/>
    <x v="13"/>
    <x v="0"/>
    <n v="450"/>
    <n v="450"/>
    <n v="3"/>
    <n v="3"/>
    <m/>
    <m/>
    <m/>
    <m/>
    <m/>
    <m/>
    <m/>
    <m/>
    <m/>
    <m/>
    <m/>
  </r>
  <r>
    <x v="35"/>
    <x v="13"/>
    <x v="1"/>
    <n v="0"/>
    <n v="0"/>
    <n v="0"/>
    <n v="0"/>
    <m/>
    <m/>
    <m/>
    <m/>
    <m/>
    <m/>
    <m/>
    <m/>
    <m/>
    <m/>
    <m/>
  </r>
  <r>
    <x v="36"/>
    <x v="13"/>
    <x v="0"/>
    <n v="540"/>
    <n v="540"/>
    <n v="3"/>
    <n v="3"/>
    <m/>
    <m/>
    <m/>
    <m/>
    <m/>
    <m/>
    <m/>
    <m/>
    <m/>
    <m/>
    <m/>
  </r>
  <r>
    <x v="36"/>
    <x v="13"/>
    <x v="1"/>
    <n v="0"/>
    <n v="0"/>
    <n v="0"/>
    <n v="0"/>
    <m/>
    <m/>
    <m/>
    <m/>
    <m/>
    <m/>
    <m/>
    <m/>
    <m/>
    <m/>
    <m/>
  </r>
  <r>
    <x v="37"/>
    <x v="13"/>
    <x v="0"/>
    <n v="720"/>
    <n v="720"/>
    <n v="4"/>
    <n v="4"/>
    <m/>
    <m/>
    <m/>
    <m/>
    <m/>
    <m/>
    <m/>
    <m/>
    <m/>
    <m/>
    <m/>
  </r>
  <r>
    <x v="37"/>
    <x v="13"/>
    <x v="1"/>
    <n v="0"/>
    <n v="0"/>
    <n v="0"/>
    <n v="0"/>
    <m/>
    <m/>
    <m/>
    <m/>
    <m/>
    <m/>
    <m/>
    <m/>
    <m/>
    <m/>
    <m/>
  </r>
  <r>
    <x v="38"/>
    <x v="13"/>
    <x v="0"/>
    <n v="540"/>
    <n v="540"/>
    <n v="3"/>
    <n v="3"/>
    <m/>
    <m/>
    <m/>
    <m/>
    <m/>
    <m/>
    <m/>
    <m/>
    <m/>
    <m/>
    <m/>
  </r>
  <r>
    <x v="38"/>
    <x v="13"/>
    <x v="1"/>
    <n v="0"/>
    <n v="0"/>
    <n v="0"/>
    <n v="0"/>
    <m/>
    <m/>
    <m/>
    <m/>
    <m/>
    <m/>
    <m/>
    <m/>
    <m/>
    <m/>
    <m/>
  </r>
  <r>
    <x v="39"/>
    <x v="13"/>
    <x v="0"/>
    <n v="3100"/>
    <n v="3100"/>
    <n v="19"/>
    <n v="19"/>
    <m/>
    <m/>
    <m/>
    <m/>
    <m/>
    <m/>
    <m/>
    <m/>
    <m/>
    <m/>
    <m/>
  </r>
  <r>
    <x v="39"/>
    <x v="13"/>
    <x v="1"/>
    <n v="0"/>
    <n v="0"/>
    <n v="0"/>
    <n v="0"/>
    <m/>
    <m/>
    <m/>
    <m/>
    <m/>
    <m/>
    <m/>
    <m/>
    <m/>
    <m/>
    <m/>
  </r>
  <r>
    <x v="40"/>
    <x v="13"/>
    <x v="0"/>
    <n v="399"/>
    <n v="399"/>
    <n v="2"/>
    <n v="2"/>
    <m/>
    <m/>
    <m/>
    <m/>
    <m/>
    <m/>
    <m/>
    <m/>
    <m/>
    <m/>
    <m/>
  </r>
  <r>
    <x v="40"/>
    <x v="13"/>
    <x v="1"/>
    <n v="0"/>
    <n v="0"/>
    <n v="0"/>
    <n v="0"/>
    <m/>
    <m/>
    <m/>
    <m/>
    <m/>
    <m/>
    <m/>
    <m/>
    <m/>
    <m/>
    <m/>
  </r>
  <r>
    <x v="41"/>
    <x v="13"/>
    <x v="0"/>
    <n v="6552"/>
    <n v="6552"/>
    <n v="37"/>
    <n v="37"/>
    <m/>
    <m/>
    <m/>
    <m/>
    <m/>
    <m/>
    <m/>
    <m/>
    <m/>
    <m/>
    <m/>
  </r>
  <r>
    <x v="41"/>
    <x v="13"/>
    <x v="1"/>
    <n v="328877"/>
    <n v="328877"/>
    <n v="2007"/>
    <n v="2007"/>
    <m/>
    <m/>
    <m/>
    <m/>
    <n v="1"/>
    <n v="2"/>
    <m/>
    <m/>
    <m/>
    <m/>
    <m/>
  </r>
  <r>
    <x v="42"/>
    <x v="13"/>
    <x v="0"/>
    <n v="495"/>
    <n v="495"/>
    <n v="3"/>
    <n v="3"/>
    <m/>
    <m/>
    <m/>
    <m/>
    <m/>
    <m/>
    <m/>
    <m/>
    <m/>
    <m/>
    <m/>
  </r>
  <r>
    <x v="42"/>
    <x v="13"/>
    <x v="1"/>
    <n v="0"/>
    <n v="0"/>
    <n v="0"/>
    <n v="0"/>
    <m/>
    <m/>
    <m/>
    <m/>
    <m/>
    <m/>
    <m/>
    <m/>
    <m/>
    <m/>
    <m/>
  </r>
  <r>
    <x v="43"/>
    <x v="13"/>
    <x v="0"/>
    <n v="180"/>
    <n v="180"/>
    <n v="1"/>
    <n v="1"/>
    <m/>
    <m/>
    <m/>
    <m/>
    <m/>
    <m/>
    <m/>
    <m/>
    <m/>
    <m/>
    <m/>
  </r>
  <r>
    <x v="43"/>
    <x v="13"/>
    <x v="1"/>
    <n v="0"/>
    <n v="0"/>
    <n v="0"/>
    <n v="0"/>
    <m/>
    <m/>
    <m/>
    <m/>
    <m/>
    <m/>
    <m/>
    <m/>
    <m/>
    <m/>
    <m/>
  </r>
  <r>
    <x v="44"/>
    <x v="13"/>
    <x v="0"/>
    <n v="379.5"/>
    <n v="379.5"/>
    <n v="2"/>
    <n v="2"/>
    <m/>
    <m/>
    <m/>
    <m/>
    <m/>
    <m/>
    <m/>
    <m/>
    <m/>
    <m/>
    <m/>
  </r>
  <r>
    <x v="44"/>
    <x v="13"/>
    <x v="1"/>
    <n v="0"/>
    <n v="0"/>
    <n v="0"/>
    <n v="0"/>
    <m/>
    <m/>
    <m/>
    <m/>
    <m/>
    <m/>
    <m/>
    <m/>
    <m/>
    <m/>
    <m/>
  </r>
  <r>
    <x v="1"/>
    <x v="14"/>
    <x v="0"/>
    <n v="1659"/>
    <n v="1659"/>
    <n v="9"/>
    <n v="9"/>
    <m/>
    <m/>
    <m/>
    <m/>
    <m/>
    <m/>
    <m/>
    <m/>
    <m/>
    <m/>
    <m/>
  </r>
  <r>
    <x v="1"/>
    <x v="14"/>
    <x v="1"/>
    <n v="0"/>
    <n v="0"/>
    <n v="0"/>
    <n v="0"/>
    <m/>
    <m/>
    <m/>
    <m/>
    <m/>
    <m/>
    <m/>
    <m/>
    <m/>
    <m/>
    <m/>
  </r>
  <r>
    <x v="2"/>
    <x v="14"/>
    <x v="0"/>
    <n v="810"/>
    <n v="810"/>
    <n v="4"/>
    <n v="4"/>
    <m/>
    <m/>
    <m/>
    <m/>
    <m/>
    <m/>
    <m/>
    <m/>
    <m/>
    <m/>
    <m/>
  </r>
  <r>
    <x v="2"/>
    <x v="14"/>
    <x v="1"/>
    <n v="0"/>
    <n v="0"/>
    <n v="0"/>
    <n v="0"/>
    <m/>
    <m/>
    <m/>
    <m/>
    <m/>
    <m/>
    <m/>
    <m/>
    <m/>
    <m/>
    <m/>
  </r>
  <r>
    <x v="3"/>
    <x v="14"/>
    <x v="0"/>
    <n v="378"/>
    <n v="378"/>
    <n v="2"/>
    <n v="2"/>
    <m/>
    <m/>
    <m/>
    <m/>
    <m/>
    <m/>
    <m/>
    <m/>
    <m/>
    <m/>
    <m/>
  </r>
  <r>
    <x v="3"/>
    <x v="14"/>
    <x v="1"/>
    <n v="0"/>
    <n v="0"/>
    <n v="0"/>
    <n v="0"/>
    <m/>
    <m/>
    <m/>
    <m/>
    <m/>
    <m/>
    <m/>
    <m/>
    <m/>
    <m/>
    <m/>
  </r>
  <r>
    <x v="4"/>
    <x v="14"/>
    <x v="0"/>
    <n v="1155"/>
    <n v="1155"/>
    <n v="6"/>
    <n v="6"/>
    <m/>
    <m/>
    <m/>
    <m/>
    <m/>
    <m/>
    <m/>
    <m/>
    <m/>
    <m/>
    <m/>
  </r>
  <r>
    <x v="4"/>
    <x v="14"/>
    <x v="1"/>
    <n v="0"/>
    <n v="0"/>
    <n v="0"/>
    <n v="0"/>
    <m/>
    <m/>
    <m/>
    <m/>
    <m/>
    <m/>
    <m/>
    <m/>
    <m/>
    <m/>
    <m/>
  </r>
  <r>
    <x v="5"/>
    <x v="14"/>
    <x v="0"/>
    <n v="1806"/>
    <n v="1806"/>
    <n v="10"/>
    <n v="10"/>
    <m/>
    <m/>
    <m/>
    <m/>
    <m/>
    <m/>
    <m/>
    <m/>
    <m/>
    <m/>
    <m/>
  </r>
  <r>
    <x v="5"/>
    <x v="14"/>
    <x v="1"/>
    <n v="0"/>
    <n v="0"/>
    <n v="0"/>
    <n v="0"/>
    <m/>
    <m/>
    <m/>
    <m/>
    <m/>
    <m/>
    <m/>
    <m/>
    <m/>
    <m/>
    <m/>
  </r>
  <r>
    <x v="6"/>
    <x v="14"/>
    <x v="0"/>
    <n v="2656.5"/>
    <n v="2656.5"/>
    <n v="14"/>
    <n v="14"/>
    <m/>
    <m/>
    <m/>
    <m/>
    <m/>
    <m/>
    <m/>
    <m/>
    <m/>
    <m/>
    <m/>
  </r>
  <r>
    <x v="6"/>
    <x v="14"/>
    <x v="1"/>
    <n v="0"/>
    <n v="0"/>
    <n v="0"/>
    <n v="0"/>
    <m/>
    <m/>
    <m/>
    <m/>
    <m/>
    <m/>
    <m/>
    <m/>
    <m/>
    <m/>
    <m/>
  </r>
  <r>
    <x v="7"/>
    <x v="14"/>
    <x v="0"/>
    <n v="2457"/>
    <n v="2457"/>
    <n v="14"/>
    <n v="14"/>
    <m/>
    <m/>
    <m/>
    <m/>
    <m/>
    <m/>
    <m/>
    <m/>
    <m/>
    <m/>
    <m/>
  </r>
  <r>
    <x v="7"/>
    <x v="14"/>
    <x v="1"/>
    <n v="0"/>
    <n v="0"/>
    <n v="0"/>
    <n v="0"/>
    <m/>
    <m/>
    <m/>
    <m/>
    <m/>
    <m/>
    <m/>
    <m/>
    <m/>
    <m/>
    <m/>
  </r>
  <r>
    <x v="8"/>
    <x v="14"/>
    <x v="0"/>
    <n v="5856.5"/>
    <n v="5856.5"/>
    <n v="32"/>
    <n v="32"/>
    <m/>
    <m/>
    <m/>
    <m/>
    <m/>
    <n v="1"/>
    <m/>
    <m/>
    <m/>
    <m/>
    <m/>
  </r>
  <r>
    <x v="8"/>
    <x v="14"/>
    <x v="1"/>
    <n v="32988"/>
    <n v="32988"/>
    <n v="183"/>
    <n v="183"/>
    <m/>
    <m/>
    <m/>
    <m/>
    <m/>
    <m/>
    <m/>
    <m/>
    <m/>
    <m/>
    <m/>
  </r>
  <r>
    <x v="9"/>
    <x v="14"/>
    <x v="0"/>
    <n v="0"/>
    <n v="0"/>
    <n v="0"/>
    <n v="0"/>
    <m/>
    <m/>
    <m/>
    <m/>
    <m/>
    <m/>
    <m/>
    <m/>
    <m/>
    <m/>
    <m/>
  </r>
  <r>
    <x v="9"/>
    <x v="14"/>
    <x v="1"/>
    <n v="0"/>
    <n v="0"/>
    <n v="0"/>
    <n v="0"/>
    <m/>
    <m/>
    <m/>
    <m/>
    <m/>
    <m/>
    <m/>
    <m/>
    <m/>
    <m/>
    <m/>
  </r>
  <r>
    <x v="10"/>
    <x v="14"/>
    <x v="0"/>
    <n v="2514.681818181818"/>
    <n v="2514.681818181818"/>
    <n v="14"/>
    <n v="14"/>
    <m/>
    <m/>
    <m/>
    <m/>
    <m/>
    <m/>
    <m/>
    <m/>
    <m/>
    <m/>
    <m/>
  </r>
  <r>
    <x v="10"/>
    <x v="14"/>
    <x v="1"/>
    <n v="0"/>
    <n v="0"/>
    <n v="0"/>
    <n v="0"/>
    <m/>
    <m/>
    <m/>
    <m/>
    <m/>
    <m/>
    <m/>
    <m/>
    <m/>
    <m/>
    <m/>
  </r>
  <r>
    <x v="11"/>
    <x v="14"/>
    <x v="0"/>
    <n v="1953"/>
    <n v="1953"/>
    <n v="10"/>
    <n v="10"/>
    <m/>
    <m/>
    <m/>
    <m/>
    <m/>
    <m/>
    <m/>
    <m/>
    <m/>
    <m/>
    <m/>
  </r>
  <r>
    <x v="11"/>
    <x v="14"/>
    <x v="1"/>
    <n v="0"/>
    <n v="0"/>
    <n v="0"/>
    <n v="0"/>
    <m/>
    <m/>
    <m/>
    <m/>
    <m/>
    <m/>
    <m/>
    <m/>
    <m/>
    <m/>
    <m/>
  </r>
  <r>
    <x v="12"/>
    <x v="14"/>
    <x v="0"/>
    <n v="1458"/>
    <n v="1458"/>
    <n v="8"/>
    <n v="8"/>
    <m/>
    <m/>
    <m/>
    <m/>
    <m/>
    <m/>
    <m/>
    <m/>
    <m/>
    <m/>
    <m/>
  </r>
  <r>
    <x v="12"/>
    <x v="14"/>
    <x v="1"/>
    <n v="0"/>
    <n v="0"/>
    <n v="0"/>
    <n v="0"/>
    <m/>
    <m/>
    <m/>
    <m/>
    <m/>
    <m/>
    <m/>
    <m/>
    <m/>
    <m/>
    <m/>
  </r>
  <r>
    <x v="13"/>
    <x v="14"/>
    <x v="0"/>
    <n v="756"/>
    <n v="756"/>
    <n v="5"/>
    <n v="5"/>
    <m/>
    <m/>
    <m/>
    <m/>
    <m/>
    <m/>
    <m/>
    <m/>
    <m/>
    <m/>
    <m/>
  </r>
  <r>
    <x v="13"/>
    <x v="14"/>
    <x v="1"/>
    <n v="0"/>
    <n v="0"/>
    <n v="0"/>
    <n v="0"/>
    <m/>
    <m/>
    <m/>
    <m/>
    <m/>
    <m/>
    <m/>
    <m/>
    <m/>
    <m/>
    <m/>
  </r>
  <r>
    <x v="14"/>
    <x v="14"/>
    <x v="0"/>
    <n v="210"/>
    <n v="210"/>
    <n v="1"/>
    <n v="1"/>
    <m/>
    <m/>
    <m/>
    <m/>
    <m/>
    <m/>
    <m/>
    <m/>
    <m/>
    <m/>
    <m/>
  </r>
  <r>
    <x v="14"/>
    <x v="14"/>
    <x v="1"/>
    <n v="84245"/>
    <n v="20225"/>
    <n v="384"/>
    <n v="96"/>
    <m/>
    <m/>
    <m/>
    <m/>
    <m/>
    <m/>
    <m/>
    <m/>
    <m/>
    <m/>
    <m/>
  </r>
  <r>
    <x v="15"/>
    <x v="14"/>
    <x v="0"/>
    <n v="12397"/>
    <n v="12397"/>
    <n v="70"/>
    <n v="70"/>
    <m/>
    <m/>
    <m/>
    <m/>
    <m/>
    <n v="1"/>
    <m/>
    <m/>
    <m/>
    <m/>
    <m/>
  </r>
  <r>
    <x v="15"/>
    <x v="14"/>
    <x v="1"/>
    <n v="412706.48330000002"/>
    <n v="182795"/>
    <n v="2489"/>
    <n v="2311"/>
    <m/>
    <m/>
    <m/>
    <m/>
    <m/>
    <n v="2"/>
    <m/>
    <m/>
    <m/>
    <m/>
    <m/>
  </r>
  <r>
    <x v="16"/>
    <x v="14"/>
    <x v="0"/>
    <n v="21071.75"/>
    <n v="21071.75"/>
    <n v="127"/>
    <n v="127"/>
    <m/>
    <m/>
    <m/>
    <m/>
    <m/>
    <m/>
    <m/>
    <m/>
    <m/>
    <m/>
    <m/>
  </r>
  <r>
    <x v="16"/>
    <x v="14"/>
    <x v="1"/>
    <n v="180893"/>
    <n v="180893"/>
    <n v="1039"/>
    <n v="1039"/>
    <m/>
    <m/>
    <m/>
    <m/>
    <m/>
    <n v="1"/>
    <m/>
    <m/>
    <m/>
    <m/>
    <m/>
  </r>
  <r>
    <x v="16"/>
    <x v="14"/>
    <x v="0"/>
    <n v="30641.5"/>
    <n v="30641.5"/>
    <n v="184"/>
    <n v="184"/>
    <m/>
    <m/>
    <m/>
    <m/>
    <m/>
    <m/>
    <m/>
    <m/>
    <m/>
    <m/>
    <m/>
  </r>
  <r>
    <x v="16"/>
    <x v="14"/>
    <x v="1"/>
    <n v="52176"/>
    <n v="52176"/>
    <n v="315"/>
    <n v="315"/>
    <m/>
    <m/>
    <m/>
    <m/>
    <m/>
    <n v="1"/>
    <m/>
    <m/>
    <m/>
    <m/>
    <m/>
  </r>
  <r>
    <x v="17"/>
    <x v="14"/>
    <x v="0"/>
    <n v="2835"/>
    <n v="2835"/>
    <n v="15"/>
    <n v="15"/>
    <m/>
    <m/>
    <m/>
    <m/>
    <m/>
    <m/>
    <m/>
    <m/>
    <m/>
    <m/>
    <m/>
  </r>
  <r>
    <x v="17"/>
    <x v="14"/>
    <x v="1"/>
    <n v="1368"/>
    <n v="1368"/>
    <n v="6"/>
    <n v="6"/>
    <m/>
    <m/>
    <m/>
    <m/>
    <m/>
    <m/>
    <m/>
    <m/>
    <m/>
    <m/>
    <m/>
  </r>
  <r>
    <x v="18"/>
    <x v="14"/>
    <x v="0"/>
    <n v="125990.25"/>
    <n v="125990.25"/>
    <n v="743"/>
    <n v="743"/>
    <m/>
    <m/>
    <m/>
    <m/>
    <m/>
    <n v="4"/>
    <m/>
    <m/>
    <m/>
    <m/>
    <m/>
  </r>
  <r>
    <x v="18"/>
    <x v="14"/>
    <x v="1"/>
    <n v="72381"/>
    <n v="72381"/>
    <n v="374"/>
    <n v="374"/>
    <m/>
    <m/>
    <m/>
    <m/>
    <m/>
    <m/>
    <m/>
    <m/>
    <m/>
    <m/>
    <m/>
  </r>
  <r>
    <x v="19"/>
    <x v="14"/>
    <x v="0"/>
    <n v="1354.5"/>
    <n v="1354.5"/>
    <n v="7"/>
    <n v="7"/>
    <m/>
    <m/>
    <m/>
    <m/>
    <m/>
    <m/>
    <m/>
    <m/>
    <m/>
    <m/>
    <m/>
  </r>
  <r>
    <x v="19"/>
    <x v="14"/>
    <x v="1"/>
    <n v="0"/>
    <n v="0"/>
    <n v="0"/>
    <n v="0"/>
    <m/>
    <m/>
    <m/>
    <m/>
    <m/>
    <m/>
    <m/>
    <m/>
    <m/>
    <m/>
    <m/>
  </r>
  <r>
    <x v="20"/>
    <x v="14"/>
    <x v="0"/>
    <n v="4631.75"/>
    <n v="4631.75"/>
    <n v="26"/>
    <n v="26"/>
    <m/>
    <m/>
    <m/>
    <m/>
    <m/>
    <n v="2"/>
    <m/>
    <m/>
    <m/>
    <m/>
    <m/>
  </r>
  <r>
    <x v="20"/>
    <x v="14"/>
    <x v="1"/>
    <n v="0"/>
    <n v="0"/>
    <n v="0"/>
    <n v="0"/>
    <m/>
    <m/>
    <m/>
    <m/>
    <m/>
    <n v="1"/>
    <m/>
    <m/>
    <m/>
    <m/>
    <m/>
  </r>
  <r>
    <x v="21"/>
    <x v="14"/>
    <x v="0"/>
    <n v="39343.5"/>
    <n v="39343.5"/>
    <n v="235"/>
    <n v="235"/>
    <m/>
    <m/>
    <m/>
    <m/>
    <m/>
    <n v="1"/>
    <m/>
    <m/>
    <m/>
    <m/>
    <m/>
  </r>
  <r>
    <x v="21"/>
    <x v="14"/>
    <x v="1"/>
    <n v="13089"/>
    <n v="13089"/>
    <n v="98"/>
    <n v="98"/>
    <m/>
    <m/>
    <m/>
    <m/>
    <m/>
    <m/>
    <m/>
    <m/>
    <m/>
    <m/>
    <m/>
  </r>
  <r>
    <x v="22"/>
    <x v="14"/>
    <x v="0"/>
    <n v="378"/>
    <n v="378"/>
    <n v="2"/>
    <n v="2"/>
    <m/>
    <m/>
    <m/>
    <m/>
    <m/>
    <m/>
    <m/>
    <m/>
    <m/>
    <m/>
    <m/>
  </r>
  <r>
    <x v="22"/>
    <x v="14"/>
    <x v="1"/>
    <n v="0"/>
    <n v="0"/>
    <n v="0"/>
    <n v="0"/>
    <m/>
    <m/>
    <m/>
    <m/>
    <m/>
    <m/>
    <m/>
    <m/>
    <m/>
    <m/>
    <m/>
  </r>
  <r>
    <x v="23"/>
    <x v="14"/>
    <x v="0"/>
    <n v="1428"/>
    <n v="1428"/>
    <n v="8"/>
    <n v="8"/>
    <m/>
    <m/>
    <m/>
    <m/>
    <m/>
    <m/>
    <m/>
    <m/>
    <m/>
    <m/>
    <m/>
  </r>
  <r>
    <x v="23"/>
    <x v="14"/>
    <x v="1"/>
    <n v="28868"/>
    <n v="28868"/>
    <n v="138"/>
    <n v="138"/>
    <m/>
    <m/>
    <m/>
    <m/>
    <m/>
    <m/>
    <m/>
    <m/>
    <m/>
    <m/>
    <m/>
  </r>
  <r>
    <x v="24"/>
    <x v="14"/>
    <x v="0"/>
    <n v="2614.5"/>
    <n v="2614.5"/>
    <n v="14"/>
    <n v="14"/>
    <m/>
    <m/>
    <m/>
    <m/>
    <m/>
    <m/>
    <m/>
    <m/>
    <m/>
    <m/>
    <m/>
  </r>
  <r>
    <x v="24"/>
    <x v="14"/>
    <x v="1"/>
    <n v="682"/>
    <n v="682"/>
    <n v="2"/>
    <n v="2"/>
    <m/>
    <m/>
    <m/>
    <m/>
    <m/>
    <m/>
    <m/>
    <m/>
    <m/>
    <m/>
    <m/>
  </r>
  <r>
    <x v="25"/>
    <x v="14"/>
    <x v="0"/>
    <n v="18369.15625"/>
    <n v="18369.15625"/>
    <n v="95"/>
    <n v="95"/>
    <m/>
    <m/>
    <m/>
    <m/>
    <m/>
    <m/>
    <m/>
    <m/>
    <m/>
    <m/>
    <m/>
  </r>
  <r>
    <x v="25"/>
    <x v="14"/>
    <x v="1"/>
    <n v="0"/>
    <n v="0"/>
    <n v="0"/>
    <n v="0"/>
    <m/>
    <m/>
    <m/>
    <m/>
    <m/>
    <m/>
    <m/>
    <m/>
    <m/>
    <m/>
    <m/>
  </r>
  <r>
    <x v="26"/>
    <x v="14"/>
    <x v="0"/>
    <n v="6268.5"/>
    <n v="6268.5"/>
    <n v="33"/>
    <n v="33"/>
    <m/>
    <m/>
    <m/>
    <m/>
    <m/>
    <m/>
    <m/>
    <m/>
    <m/>
    <m/>
    <m/>
  </r>
  <r>
    <x v="26"/>
    <x v="14"/>
    <x v="1"/>
    <n v="10056"/>
    <n v="10056"/>
    <n v="58"/>
    <n v="58"/>
    <m/>
    <m/>
    <m/>
    <m/>
    <m/>
    <m/>
    <m/>
    <m/>
    <m/>
    <m/>
    <m/>
  </r>
  <r>
    <x v="27"/>
    <x v="14"/>
    <x v="0"/>
    <n v="5409"/>
    <n v="5409"/>
    <n v="27"/>
    <n v="27"/>
    <m/>
    <m/>
    <m/>
    <m/>
    <m/>
    <m/>
    <m/>
    <m/>
    <m/>
    <m/>
    <m/>
  </r>
  <r>
    <x v="27"/>
    <x v="14"/>
    <x v="1"/>
    <n v="0"/>
    <n v="0"/>
    <n v="0"/>
    <n v="0"/>
    <m/>
    <m/>
    <m/>
    <m/>
    <m/>
    <m/>
    <m/>
    <m/>
    <m/>
    <m/>
    <m/>
  </r>
  <r>
    <x v="28"/>
    <x v="14"/>
    <x v="0"/>
    <n v="15923"/>
    <n v="15923"/>
    <n v="88"/>
    <n v="88"/>
    <m/>
    <m/>
    <m/>
    <m/>
    <m/>
    <n v="1"/>
    <m/>
    <m/>
    <m/>
    <m/>
    <m/>
  </r>
  <r>
    <x v="28"/>
    <x v="14"/>
    <x v="1"/>
    <n v="34102"/>
    <n v="34102"/>
    <n v="179"/>
    <n v="179"/>
    <m/>
    <m/>
    <m/>
    <m/>
    <m/>
    <m/>
    <m/>
    <m/>
    <m/>
    <m/>
    <m/>
  </r>
  <r>
    <x v="29"/>
    <x v="14"/>
    <x v="0"/>
    <n v="2421"/>
    <n v="2421"/>
    <n v="15"/>
    <n v="15"/>
    <m/>
    <m/>
    <m/>
    <m/>
    <m/>
    <m/>
    <m/>
    <m/>
    <m/>
    <m/>
    <m/>
  </r>
  <r>
    <x v="29"/>
    <x v="14"/>
    <x v="1"/>
    <n v="0"/>
    <n v="0"/>
    <n v="0"/>
    <n v="0"/>
    <m/>
    <m/>
    <m/>
    <m/>
    <m/>
    <m/>
    <m/>
    <m/>
    <m/>
    <m/>
    <m/>
  </r>
  <r>
    <x v="30"/>
    <x v="14"/>
    <x v="0"/>
    <n v="3987"/>
    <n v="3987"/>
    <n v="24"/>
    <n v="24"/>
    <m/>
    <m/>
    <m/>
    <m/>
    <m/>
    <m/>
    <m/>
    <m/>
    <m/>
    <m/>
    <m/>
  </r>
  <r>
    <x v="30"/>
    <x v="14"/>
    <x v="1"/>
    <n v="0"/>
    <n v="0"/>
    <n v="0"/>
    <n v="0"/>
    <m/>
    <m/>
    <m/>
    <m/>
    <m/>
    <m/>
    <m/>
    <m/>
    <m/>
    <m/>
    <m/>
  </r>
  <r>
    <x v="31"/>
    <x v="14"/>
    <x v="0"/>
    <n v="661.5"/>
    <n v="661.5"/>
    <n v="3"/>
    <n v="3"/>
    <m/>
    <m/>
    <m/>
    <m/>
    <m/>
    <m/>
    <m/>
    <m/>
    <m/>
    <m/>
    <m/>
  </r>
  <r>
    <x v="31"/>
    <x v="14"/>
    <x v="1"/>
    <n v="0"/>
    <n v="0"/>
    <n v="0"/>
    <n v="0"/>
    <m/>
    <m/>
    <m/>
    <m/>
    <m/>
    <m/>
    <m/>
    <m/>
    <m/>
    <m/>
    <m/>
  </r>
  <r>
    <x v="32"/>
    <x v="14"/>
    <x v="0"/>
    <n v="585"/>
    <n v="585"/>
    <n v="6"/>
    <n v="6"/>
    <m/>
    <m/>
    <m/>
    <m/>
    <m/>
    <m/>
    <m/>
    <m/>
    <m/>
    <m/>
    <m/>
  </r>
  <r>
    <x v="32"/>
    <x v="14"/>
    <x v="1"/>
    <n v="0"/>
    <n v="0"/>
    <n v="0"/>
    <n v="0"/>
    <m/>
    <m/>
    <m/>
    <m/>
    <m/>
    <m/>
    <m/>
    <m/>
    <m/>
    <m/>
    <m/>
  </r>
  <r>
    <x v="33"/>
    <x v="14"/>
    <x v="0"/>
    <n v="4042.5"/>
    <n v="4042.5"/>
    <n v="22"/>
    <n v="22"/>
    <m/>
    <m/>
    <m/>
    <m/>
    <m/>
    <m/>
    <m/>
    <m/>
    <m/>
    <m/>
    <m/>
  </r>
  <r>
    <x v="33"/>
    <x v="14"/>
    <x v="1"/>
    <n v="8728"/>
    <n v="8728"/>
    <n v="52"/>
    <n v="52"/>
    <m/>
    <m/>
    <m/>
    <m/>
    <m/>
    <m/>
    <m/>
    <m/>
    <m/>
    <m/>
    <m/>
  </r>
  <r>
    <x v="34"/>
    <x v="14"/>
    <x v="0"/>
    <n v="1732.5"/>
    <n v="1732.5"/>
    <n v="9"/>
    <n v="9"/>
    <m/>
    <m/>
    <m/>
    <m/>
    <m/>
    <m/>
    <m/>
    <m/>
    <m/>
    <m/>
    <m/>
  </r>
  <r>
    <x v="34"/>
    <x v="14"/>
    <x v="1"/>
    <n v="0"/>
    <n v="0"/>
    <n v="0"/>
    <n v="0"/>
    <m/>
    <m/>
    <m/>
    <m/>
    <m/>
    <m/>
    <m/>
    <m/>
    <m/>
    <m/>
    <m/>
  </r>
  <r>
    <x v="35"/>
    <x v="14"/>
    <x v="0"/>
    <n v="567"/>
    <n v="567"/>
    <n v="3"/>
    <n v="3"/>
    <m/>
    <m/>
    <m/>
    <m/>
    <m/>
    <m/>
    <m/>
    <m/>
    <m/>
    <m/>
    <m/>
  </r>
  <r>
    <x v="35"/>
    <x v="14"/>
    <x v="1"/>
    <n v="0"/>
    <n v="0"/>
    <n v="0"/>
    <n v="0"/>
    <m/>
    <m/>
    <m/>
    <m/>
    <m/>
    <m/>
    <m/>
    <m/>
    <m/>
    <m/>
    <m/>
  </r>
  <r>
    <x v="36"/>
    <x v="14"/>
    <x v="0"/>
    <n v="567"/>
    <n v="567"/>
    <n v="3"/>
    <n v="3"/>
    <m/>
    <m/>
    <m/>
    <m/>
    <m/>
    <m/>
    <m/>
    <m/>
    <m/>
    <m/>
    <m/>
  </r>
  <r>
    <x v="36"/>
    <x v="14"/>
    <x v="1"/>
    <n v="0"/>
    <n v="0"/>
    <n v="0"/>
    <n v="0"/>
    <m/>
    <m/>
    <m/>
    <m/>
    <m/>
    <m/>
    <m/>
    <m/>
    <m/>
    <m/>
    <m/>
  </r>
  <r>
    <x v="37"/>
    <x v="14"/>
    <x v="0"/>
    <n v="801"/>
    <n v="801"/>
    <n v="5"/>
    <n v="5"/>
    <m/>
    <m/>
    <m/>
    <m/>
    <m/>
    <m/>
    <m/>
    <m/>
    <m/>
    <m/>
    <m/>
  </r>
  <r>
    <x v="37"/>
    <x v="14"/>
    <x v="1"/>
    <n v="0"/>
    <n v="0"/>
    <n v="0"/>
    <n v="0"/>
    <m/>
    <m/>
    <m/>
    <m/>
    <m/>
    <m/>
    <m/>
    <m/>
    <m/>
    <m/>
    <m/>
  </r>
  <r>
    <x v="38"/>
    <x v="14"/>
    <x v="0"/>
    <n v="567"/>
    <n v="567"/>
    <n v="3"/>
    <n v="3"/>
    <m/>
    <m/>
    <m/>
    <m/>
    <m/>
    <m/>
    <m/>
    <m/>
    <m/>
    <m/>
    <m/>
  </r>
  <r>
    <x v="38"/>
    <x v="14"/>
    <x v="1"/>
    <n v="0"/>
    <n v="0"/>
    <n v="0"/>
    <n v="0"/>
    <m/>
    <m/>
    <m/>
    <m/>
    <m/>
    <m/>
    <m/>
    <m/>
    <m/>
    <m/>
    <m/>
  </r>
  <r>
    <x v="39"/>
    <x v="14"/>
    <x v="0"/>
    <n v="3513.4642857142858"/>
    <n v="3513.4642857142858"/>
    <n v="19"/>
    <n v="19"/>
    <m/>
    <m/>
    <m/>
    <m/>
    <m/>
    <m/>
    <m/>
    <m/>
    <m/>
    <m/>
    <m/>
  </r>
  <r>
    <x v="39"/>
    <x v="14"/>
    <x v="1"/>
    <n v="0"/>
    <n v="0"/>
    <n v="0"/>
    <n v="0"/>
    <m/>
    <m/>
    <m/>
    <m/>
    <m/>
    <m/>
    <m/>
    <m/>
    <m/>
    <m/>
    <m/>
  </r>
  <r>
    <x v="40"/>
    <x v="14"/>
    <x v="0"/>
    <n v="420"/>
    <n v="420"/>
    <n v="2"/>
    <n v="2"/>
    <m/>
    <m/>
    <m/>
    <m/>
    <m/>
    <m/>
    <m/>
    <m/>
    <m/>
    <m/>
    <m/>
  </r>
  <r>
    <x v="40"/>
    <x v="14"/>
    <x v="1"/>
    <n v="0"/>
    <n v="0"/>
    <n v="0"/>
    <n v="0"/>
    <m/>
    <m/>
    <m/>
    <m/>
    <m/>
    <m/>
    <m/>
    <m/>
    <m/>
    <m/>
    <m/>
  </r>
  <r>
    <x v="41"/>
    <x v="14"/>
    <x v="0"/>
    <n v="7279.5"/>
    <n v="7279.5"/>
    <n v="37"/>
    <n v="37"/>
    <m/>
    <m/>
    <m/>
    <m/>
    <m/>
    <m/>
    <m/>
    <m/>
    <m/>
    <m/>
    <m/>
  </r>
  <r>
    <x v="41"/>
    <x v="14"/>
    <x v="1"/>
    <n v="251382.5"/>
    <n v="251382.5"/>
    <n v="1784"/>
    <n v="1784"/>
    <m/>
    <m/>
    <m/>
    <m/>
    <m/>
    <n v="2"/>
    <m/>
    <m/>
    <m/>
    <m/>
    <m/>
  </r>
  <r>
    <x v="42"/>
    <x v="14"/>
    <x v="0"/>
    <n v="567"/>
    <n v="567"/>
    <n v="3"/>
    <n v="3"/>
    <m/>
    <m/>
    <m/>
    <m/>
    <m/>
    <m/>
    <m/>
    <m/>
    <m/>
    <m/>
    <m/>
  </r>
  <r>
    <x v="42"/>
    <x v="14"/>
    <x v="1"/>
    <n v="0"/>
    <n v="0"/>
    <n v="0"/>
    <n v="0"/>
    <m/>
    <m/>
    <m/>
    <m/>
    <m/>
    <m/>
    <m/>
    <m/>
    <m/>
    <m/>
    <m/>
  </r>
  <r>
    <x v="43"/>
    <x v="14"/>
    <x v="0"/>
    <n v="2454"/>
    <n v="2454"/>
    <n v="14"/>
    <n v="14"/>
    <m/>
    <m/>
    <m/>
    <m/>
    <m/>
    <m/>
    <m/>
    <m/>
    <m/>
    <m/>
    <m/>
  </r>
  <r>
    <x v="43"/>
    <x v="14"/>
    <x v="1"/>
    <n v="0"/>
    <n v="0"/>
    <n v="0"/>
    <n v="0"/>
    <m/>
    <m/>
    <m/>
    <m/>
    <m/>
    <m/>
    <m/>
    <m/>
    <m/>
    <m/>
    <m/>
  </r>
  <r>
    <x v="44"/>
    <x v="14"/>
    <x v="0"/>
    <n v="162"/>
    <n v="162"/>
    <n v="1"/>
    <n v="1"/>
    <m/>
    <m/>
    <m/>
    <m/>
    <m/>
    <m/>
    <m/>
    <m/>
    <m/>
    <m/>
    <m/>
  </r>
  <r>
    <x v="44"/>
    <x v="14"/>
    <x v="1"/>
    <n v="0"/>
    <n v="0"/>
    <n v="0"/>
    <n v="0"/>
    <m/>
    <m/>
    <m/>
    <m/>
    <m/>
    <m/>
    <m/>
    <m/>
    <m/>
    <m/>
    <m/>
  </r>
  <r>
    <x v="1"/>
    <x v="15"/>
    <x v="0"/>
    <n v="1533"/>
    <n v="1533"/>
    <n v="9"/>
    <n v="9"/>
    <m/>
    <m/>
    <m/>
    <m/>
    <m/>
    <m/>
    <m/>
    <m/>
    <m/>
    <m/>
    <m/>
  </r>
  <r>
    <x v="1"/>
    <x v="15"/>
    <x v="1"/>
    <n v="0"/>
    <n v="0"/>
    <n v="0"/>
    <n v="0"/>
    <m/>
    <m/>
    <m/>
    <m/>
    <m/>
    <m/>
    <m/>
    <m/>
    <m/>
    <m/>
    <m/>
  </r>
  <r>
    <x v="2"/>
    <x v="15"/>
    <x v="0"/>
    <n v="723"/>
    <n v="723"/>
    <n v="4"/>
    <n v="4"/>
    <m/>
    <m/>
    <m/>
    <m/>
    <m/>
    <m/>
    <m/>
    <m/>
    <m/>
    <m/>
    <m/>
  </r>
  <r>
    <x v="2"/>
    <x v="15"/>
    <x v="1"/>
    <n v="0"/>
    <n v="0"/>
    <n v="0"/>
    <n v="0"/>
    <m/>
    <m/>
    <m/>
    <m/>
    <m/>
    <m/>
    <m/>
    <m/>
    <m/>
    <m/>
    <m/>
  </r>
  <r>
    <x v="3"/>
    <x v="15"/>
    <x v="0"/>
    <n v="351"/>
    <n v="351"/>
    <n v="2"/>
    <n v="2"/>
    <m/>
    <m/>
    <m/>
    <m/>
    <m/>
    <m/>
    <m/>
    <m/>
    <m/>
    <m/>
    <m/>
  </r>
  <r>
    <x v="3"/>
    <x v="15"/>
    <x v="1"/>
    <n v="0"/>
    <n v="0"/>
    <n v="0"/>
    <n v="0"/>
    <m/>
    <m/>
    <m/>
    <m/>
    <m/>
    <m/>
    <m/>
    <m/>
    <m/>
    <m/>
    <m/>
  </r>
  <r>
    <x v="4"/>
    <x v="15"/>
    <x v="0"/>
    <n v="1044"/>
    <n v="1044"/>
    <n v="6"/>
    <n v="6"/>
    <m/>
    <m/>
    <m/>
    <m/>
    <m/>
    <m/>
    <m/>
    <m/>
    <m/>
    <m/>
    <m/>
  </r>
  <r>
    <x v="4"/>
    <x v="15"/>
    <x v="1"/>
    <n v="0"/>
    <n v="0"/>
    <n v="0"/>
    <n v="0"/>
    <m/>
    <m/>
    <m/>
    <m/>
    <m/>
    <m/>
    <m/>
    <m/>
    <m/>
    <m/>
    <m/>
  </r>
  <r>
    <x v="5"/>
    <x v="15"/>
    <x v="0"/>
    <n v="1660.5"/>
    <n v="1660.5"/>
    <n v="10"/>
    <n v="10"/>
    <m/>
    <m/>
    <m/>
    <m/>
    <m/>
    <m/>
    <m/>
    <m/>
    <m/>
    <m/>
    <m/>
  </r>
  <r>
    <x v="5"/>
    <x v="15"/>
    <x v="1"/>
    <n v="4956"/>
    <n v="4956"/>
    <n v="21"/>
    <n v="21"/>
    <m/>
    <m/>
    <m/>
    <m/>
    <m/>
    <m/>
    <m/>
    <m/>
    <m/>
    <m/>
    <m/>
  </r>
  <r>
    <x v="6"/>
    <x v="15"/>
    <x v="0"/>
    <n v="2242.5"/>
    <n v="2242.5"/>
    <n v="14"/>
    <n v="14"/>
    <m/>
    <m/>
    <m/>
    <m/>
    <m/>
    <m/>
    <m/>
    <m/>
    <m/>
    <m/>
    <m/>
  </r>
  <r>
    <x v="6"/>
    <x v="15"/>
    <x v="1"/>
    <n v="0"/>
    <n v="0"/>
    <n v="0"/>
    <n v="0"/>
    <m/>
    <m/>
    <m/>
    <m/>
    <m/>
    <m/>
    <m/>
    <m/>
    <m/>
    <m/>
    <m/>
  </r>
  <r>
    <x v="7"/>
    <x v="15"/>
    <x v="0"/>
    <n v="2340"/>
    <n v="2340"/>
    <n v="14"/>
    <n v="14"/>
    <m/>
    <m/>
    <m/>
    <m/>
    <m/>
    <m/>
    <m/>
    <m/>
    <m/>
    <m/>
    <m/>
  </r>
  <r>
    <x v="7"/>
    <x v="15"/>
    <x v="1"/>
    <n v="0"/>
    <n v="0"/>
    <n v="0"/>
    <n v="0"/>
    <m/>
    <m/>
    <m/>
    <m/>
    <m/>
    <m/>
    <m/>
    <m/>
    <m/>
    <m/>
    <m/>
  </r>
  <r>
    <x v="8"/>
    <x v="15"/>
    <x v="0"/>
    <n v="4367.25"/>
    <n v="4367.25"/>
    <n v="32"/>
    <n v="32"/>
    <m/>
    <m/>
    <m/>
    <m/>
    <m/>
    <n v="1"/>
    <m/>
    <m/>
    <m/>
    <m/>
    <m/>
  </r>
  <r>
    <x v="8"/>
    <x v="15"/>
    <x v="1"/>
    <n v="28464"/>
    <n v="28464"/>
    <n v="203"/>
    <n v="203"/>
    <m/>
    <m/>
    <m/>
    <m/>
    <m/>
    <m/>
    <m/>
    <m/>
    <m/>
    <m/>
    <m/>
  </r>
  <r>
    <x v="9"/>
    <x v="15"/>
    <x v="0"/>
    <n v="0"/>
    <n v="0"/>
    <n v="0"/>
    <n v="0"/>
    <m/>
    <m/>
    <m/>
    <m/>
    <m/>
    <m/>
    <m/>
    <m/>
    <m/>
    <m/>
    <m/>
  </r>
  <r>
    <x v="9"/>
    <x v="15"/>
    <x v="1"/>
    <n v="0"/>
    <n v="0"/>
    <n v="0"/>
    <n v="0"/>
    <m/>
    <m/>
    <m/>
    <m/>
    <m/>
    <m/>
    <m/>
    <m/>
    <m/>
    <m/>
    <m/>
  </r>
  <r>
    <x v="10"/>
    <x v="15"/>
    <x v="0"/>
    <n v="1635"/>
    <n v="1635"/>
    <n v="14"/>
    <n v="14"/>
    <m/>
    <m/>
    <m/>
    <m/>
    <m/>
    <m/>
    <m/>
    <m/>
    <m/>
    <m/>
    <m/>
  </r>
  <r>
    <x v="10"/>
    <x v="15"/>
    <x v="1"/>
    <n v="0"/>
    <n v="0"/>
    <n v="0"/>
    <n v="0"/>
    <m/>
    <m/>
    <m/>
    <m/>
    <m/>
    <m/>
    <m/>
    <m/>
    <m/>
    <m/>
    <m/>
  </r>
  <r>
    <x v="11"/>
    <x v="15"/>
    <x v="0"/>
    <n v="1815"/>
    <n v="1815"/>
    <n v="10"/>
    <n v="10"/>
    <m/>
    <m/>
    <m/>
    <m/>
    <m/>
    <m/>
    <m/>
    <m/>
    <m/>
    <m/>
    <m/>
  </r>
  <r>
    <x v="11"/>
    <x v="15"/>
    <x v="1"/>
    <n v="2160"/>
    <n v="2160"/>
    <n v="9"/>
    <n v="9"/>
    <m/>
    <m/>
    <m/>
    <m/>
    <m/>
    <m/>
    <m/>
    <m/>
    <m/>
    <m/>
    <m/>
  </r>
  <r>
    <x v="45"/>
    <x v="15"/>
    <x v="0"/>
    <n v="750"/>
    <n v="750"/>
    <n v="5"/>
    <n v="5"/>
    <m/>
    <m/>
    <m/>
    <m/>
    <m/>
    <m/>
    <m/>
    <m/>
    <m/>
    <m/>
    <m/>
  </r>
  <r>
    <x v="45"/>
    <x v="15"/>
    <x v="1"/>
    <n v="0"/>
    <n v="0"/>
    <n v="0"/>
    <n v="0"/>
    <m/>
    <m/>
    <m/>
    <m/>
    <m/>
    <m/>
    <m/>
    <m/>
    <m/>
    <m/>
    <m/>
  </r>
  <r>
    <x v="46"/>
    <x v="15"/>
    <x v="0"/>
    <n v="1365.25"/>
    <n v="1365.25"/>
    <n v="11"/>
    <n v="11"/>
    <m/>
    <m/>
    <m/>
    <m/>
    <m/>
    <m/>
    <m/>
    <m/>
    <m/>
    <m/>
    <m/>
  </r>
  <r>
    <x v="46"/>
    <x v="15"/>
    <x v="1"/>
    <n v="0"/>
    <n v="0"/>
    <n v="0"/>
    <n v="0"/>
    <m/>
    <m/>
    <m/>
    <m/>
    <m/>
    <m/>
    <m/>
    <m/>
    <m/>
    <m/>
    <m/>
  </r>
  <r>
    <x v="47"/>
    <x v="15"/>
    <x v="0"/>
    <n v="279"/>
    <n v="279"/>
    <n v="2"/>
    <n v="2"/>
    <m/>
    <m/>
    <m/>
    <m/>
    <m/>
    <m/>
    <m/>
    <m/>
    <m/>
    <m/>
    <m/>
  </r>
  <r>
    <x v="47"/>
    <x v="15"/>
    <x v="1"/>
    <n v="0"/>
    <n v="0"/>
    <n v="0"/>
    <n v="0"/>
    <m/>
    <m/>
    <m/>
    <m/>
    <m/>
    <m/>
    <m/>
    <m/>
    <m/>
    <m/>
    <m/>
  </r>
  <r>
    <x v="12"/>
    <x v="15"/>
    <x v="0"/>
    <n v="1143"/>
    <n v="1143"/>
    <n v="8"/>
    <n v="8"/>
    <m/>
    <m/>
    <m/>
    <m/>
    <m/>
    <m/>
    <m/>
    <m/>
    <m/>
    <m/>
    <m/>
  </r>
  <r>
    <x v="12"/>
    <x v="15"/>
    <x v="1"/>
    <n v="0"/>
    <n v="0"/>
    <n v="0"/>
    <n v="0"/>
    <m/>
    <m/>
    <m/>
    <m/>
    <m/>
    <m/>
    <m/>
    <m/>
    <m/>
    <m/>
    <m/>
  </r>
  <r>
    <x v="13"/>
    <x v="15"/>
    <x v="0"/>
    <n v="648"/>
    <n v="648"/>
    <n v="5"/>
    <n v="5"/>
    <m/>
    <m/>
    <m/>
    <m/>
    <m/>
    <m/>
    <m/>
    <m/>
    <m/>
    <m/>
    <m/>
  </r>
  <r>
    <x v="13"/>
    <x v="15"/>
    <x v="1"/>
    <n v="0"/>
    <n v="0"/>
    <n v="0"/>
    <n v="0"/>
    <m/>
    <m/>
    <m/>
    <m/>
    <m/>
    <m/>
    <m/>
    <m/>
    <m/>
    <m/>
    <m/>
  </r>
  <r>
    <x v="14"/>
    <x v="15"/>
    <x v="0"/>
    <n v="220.5"/>
    <n v="220.5"/>
    <n v="1"/>
    <n v="1"/>
    <m/>
    <m/>
    <m/>
    <m/>
    <m/>
    <m/>
    <m/>
    <m/>
    <m/>
    <m/>
    <m/>
  </r>
  <r>
    <x v="14"/>
    <x v="15"/>
    <x v="1"/>
    <n v="49350"/>
    <n v="10817"/>
    <n v="370"/>
    <n v="96"/>
    <m/>
    <m/>
    <m/>
    <m/>
    <m/>
    <m/>
    <m/>
    <m/>
    <m/>
    <m/>
    <m/>
  </r>
  <r>
    <x v="15"/>
    <x v="15"/>
    <x v="0"/>
    <n v="9645.5"/>
    <n v="9645.5"/>
    <n v="70"/>
    <n v="70"/>
    <m/>
    <m/>
    <m/>
    <m/>
    <m/>
    <m/>
    <m/>
    <m/>
    <m/>
    <m/>
    <m/>
  </r>
  <r>
    <x v="15"/>
    <x v="15"/>
    <x v="1"/>
    <n v="397930"/>
    <n v="165482.54999999999"/>
    <n v="2364"/>
    <n v="2168"/>
    <m/>
    <m/>
    <m/>
    <m/>
    <m/>
    <m/>
    <m/>
    <m/>
    <m/>
    <m/>
    <m/>
  </r>
  <r>
    <x v="16"/>
    <x v="15"/>
    <x v="0"/>
    <n v="17750.5"/>
    <n v="17750.5"/>
    <n v="127"/>
    <n v="127"/>
    <m/>
    <m/>
    <m/>
    <m/>
    <m/>
    <m/>
    <m/>
    <m/>
    <m/>
    <m/>
    <m/>
  </r>
  <r>
    <x v="16"/>
    <x v="15"/>
    <x v="1"/>
    <n v="138898"/>
    <n v="138898"/>
    <n v="1043"/>
    <n v="1043"/>
    <m/>
    <n v="1"/>
    <m/>
    <m/>
    <m/>
    <n v="1"/>
    <m/>
    <m/>
    <n v="1"/>
    <n v="66"/>
    <m/>
  </r>
  <r>
    <x v="16"/>
    <x v="15"/>
    <x v="0"/>
    <n v="30742.5"/>
    <n v="30742.5"/>
    <n v="184"/>
    <n v="184"/>
    <m/>
    <m/>
    <m/>
    <m/>
    <m/>
    <m/>
    <m/>
    <m/>
    <m/>
    <m/>
    <m/>
  </r>
  <r>
    <x v="16"/>
    <x v="15"/>
    <x v="1"/>
    <n v="57827"/>
    <n v="57827"/>
    <n v="648"/>
    <n v="648"/>
    <m/>
    <m/>
    <m/>
    <m/>
    <m/>
    <m/>
    <m/>
    <m/>
    <m/>
    <m/>
    <m/>
  </r>
  <r>
    <x v="17"/>
    <x v="15"/>
    <x v="0"/>
    <n v="2635.5"/>
    <n v="2635.5"/>
    <n v="15"/>
    <n v="15"/>
    <m/>
    <m/>
    <m/>
    <m/>
    <m/>
    <m/>
    <m/>
    <m/>
    <m/>
    <m/>
    <m/>
  </r>
  <r>
    <x v="17"/>
    <x v="15"/>
    <x v="1"/>
    <n v="11600"/>
    <n v="11600"/>
    <n v="105"/>
    <n v="105"/>
    <m/>
    <m/>
    <m/>
    <m/>
    <m/>
    <m/>
    <m/>
    <m/>
    <m/>
    <m/>
    <m/>
  </r>
  <r>
    <x v="18"/>
    <x v="15"/>
    <x v="0"/>
    <n v="89212"/>
    <n v="89212"/>
    <n v="743"/>
    <n v="743"/>
    <m/>
    <m/>
    <m/>
    <m/>
    <m/>
    <n v="1"/>
    <m/>
    <m/>
    <m/>
    <m/>
    <m/>
  </r>
  <r>
    <x v="18"/>
    <x v="15"/>
    <x v="1"/>
    <n v="64309"/>
    <n v="64309"/>
    <n v="363"/>
    <n v="363"/>
    <m/>
    <m/>
    <m/>
    <m/>
    <m/>
    <n v="1"/>
    <m/>
    <m/>
    <m/>
    <m/>
    <m/>
  </r>
  <r>
    <x v="19"/>
    <x v="15"/>
    <x v="0"/>
    <n v="1131"/>
    <n v="1131"/>
    <n v="7"/>
    <n v="7"/>
    <m/>
    <m/>
    <m/>
    <m/>
    <m/>
    <m/>
    <m/>
    <m/>
    <m/>
    <m/>
    <m/>
  </r>
  <r>
    <x v="19"/>
    <x v="15"/>
    <x v="1"/>
    <n v="0"/>
    <n v="0"/>
    <n v="0"/>
    <n v="0"/>
    <m/>
    <m/>
    <m/>
    <m/>
    <m/>
    <m/>
    <m/>
    <m/>
    <m/>
    <m/>
    <m/>
  </r>
  <r>
    <x v="20"/>
    <x v="15"/>
    <x v="0"/>
    <n v="3929.25"/>
    <n v="3929.25"/>
    <n v="26"/>
    <n v="26"/>
    <m/>
    <m/>
    <m/>
    <m/>
    <m/>
    <m/>
    <m/>
    <m/>
    <m/>
    <m/>
    <m/>
  </r>
  <r>
    <x v="20"/>
    <x v="15"/>
    <x v="1"/>
    <n v="0"/>
    <n v="0"/>
    <n v="0"/>
    <n v="0"/>
    <m/>
    <m/>
    <m/>
    <m/>
    <m/>
    <m/>
    <m/>
    <m/>
    <m/>
    <m/>
    <m/>
  </r>
  <r>
    <x v="21"/>
    <x v="15"/>
    <x v="0"/>
    <n v="34712.25"/>
    <n v="34712.25"/>
    <n v="235"/>
    <n v="235"/>
    <m/>
    <m/>
    <m/>
    <m/>
    <m/>
    <m/>
    <m/>
    <m/>
    <m/>
    <m/>
    <m/>
  </r>
  <r>
    <x v="21"/>
    <x v="15"/>
    <x v="1"/>
    <n v="12001"/>
    <n v="12001"/>
    <n v="117"/>
    <n v="117"/>
    <m/>
    <m/>
    <m/>
    <m/>
    <m/>
    <m/>
    <m/>
    <m/>
    <m/>
    <m/>
    <m/>
  </r>
  <r>
    <x v="22"/>
    <x v="15"/>
    <x v="0"/>
    <n v="406.5"/>
    <n v="406.5"/>
    <n v="2"/>
    <n v="2"/>
    <m/>
    <m/>
    <m/>
    <m/>
    <m/>
    <m/>
    <m/>
    <m/>
    <m/>
    <m/>
    <m/>
  </r>
  <r>
    <x v="22"/>
    <x v="15"/>
    <x v="1"/>
    <n v="0"/>
    <n v="0"/>
    <n v="0"/>
    <n v="0"/>
    <m/>
    <m/>
    <m/>
    <m/>
    <m/>
    <m/>
    <m/>
    <m/>
    <m/>
    <m/>
    <m/>
  </r>
  <r>
    <x v="23"/>
    <x v="15"/>
    <x v="0"/>
    <n v="1281"/>
    <n v="1281"/>
    <n v="8"/>
    <n v="8"/>
    <m/>
    <m/>
    <m/>
    <m/>
    <m/>
    <m/>
    <m/>
    <m/>
    <m/>
    <m/>
    <m/>
  </r>
  <r>
    <x v="23"/>
    <x v="15"/>
    <x v="1"/>
    <n v="25428"/>
    <n v="25428"/>
    <n v="135"/>
    <n v="135"/>
    <m/>
    <m/>
    <m/>
    <m/>
    <m/>
    <m/>
    <m/>
    <m/>
    <m/>
    <m/>
    <m/>
  </r>
  <r>
    <x v="24"/>
    <x v="15"/>
    <x v="0"/>
    <n v="2160"/>
    <n v="2160"/>
    <n v="14"/>
    <n v="14"/>
    <m/>
    <m/>
    <m/>
    <m/>
    <m/>
    <m/>
    <m/>
    <m/>
    <m/>
    <m/>
    <m/>
  </r>
  <r>
    <x v="24"/>
    <x v="15"/>
    <x v="1"/>
    <n v="1188"/>
    <n v="1188"/>
    <n v="7"/>
    <n v="7"/>
    <m/>
    <m/>
    <m/>
    <m/>
    <m/>
    <m/>
    <m/>
    <m/>
    <m/>
    <m/>
    <m/>
  </r>
  <r>
    <x v="25"/>
    <x v="15"/>
    <x v="0"/>
    <n v="14240"/>
    <n v="14240"/>
    <n v="95"/>
    <n v="95"/>
    <m/>
    <m/>
    <m/>
    <m/>
    <m/>
    <m/>
    <m/>
    <m/>
    <m/>
    <m/>
    <m/>
  </r>
  <r>
    <x v="25"/>
    <x v="15"/>
    <x v="1"/>
    <n v="0"/>
    <n v="0"/>
    <n v="0"/>
    <n v="0"/>
    <m/>
    <m/>
    <m/>
    <m/>
    <m/>
    <m/>
    <m/>
    <m/>
    <m/>
    <m/>
    <m/>
  </r>
  <r>
    <x v="26"/>
    <x v="15"/>
    <x v="0"/>
    <n v="5082"/>
    <n v="5082"/>
    <n v="33"/>
    <n v="33"/>
    <m/>
    <m/>
    <m/>
    <m/>
    <m/>
    <m/>
    <m/>
    <m/>
    <m/>
    <m/>
    <m/>
  </r>
  <r>
    <x v="26"/>
    <x v="15"/>
    <x v="1"/>
    <n v="7992"/>
    <n v="7992"/>
    <n v="57"/>
    <n v="57"/>
    <m/>
    <m/>
    <m/>
    <m/>
    <m/>
    <m/>
    <m/>
    <m/>
    <m/>
    <m/>
    <m/>
  </r>
  <r>
    <x v="27"/>
    <x v="15"/>
    <x v="0"/>
    <n v="4485"/>
    <n v="4485"/>
    <n v="27"/>
    <n v="27"/>
    <m/>
    <m/>
    <m/>
    <m/>
    <m/>
    <m/>
    <m/>
    <m/>
    <m/>
    <m/>
    <m/>
  </r>
  <r>
    <x v="27"/>
    <x v="15"/>
    <x v="1"/>
    <n v="0"/>
    <n v="0"/>
    <n v="0"/>
    <n v="0"/>
    <m/>
    <m/>
    <m/>
    <m/>
    <m/>
    <m/>
    <m/>
    <m/>
    <m/>
    <m/>
    <m/>
  </r>
  <r>
    <x v="28"/>
    <x v="15"/>
    <x v="0"/>
    <n v="12210.717391304348"/>
    <n v="12210.717391304348"/>
    <n v="88"/>
    <n v="88"/>
    <m/>
    <m/>
    <m/>
    <m/>
    <m/>
    <m/>
    <m/>
    <m/>
    <m/>
    <m/>
    <m/>
  </r>
  <r>
    <x v="28"/>
    <x v="15"/>
    <x v="1"/>
    <n v="27786"/>
    <n v="27786"/>
    <n v="180"/>
    <n v="180"/>
    <m/>
    <m/>
    <m/>
    <m/>
    <m/>
    <m/>
    <m/>
    <m/>
    <m/>
    <m/>
    <m/>
  </r>
  <r>
    <x v="48"/>
    <x v="15"/>
    <x v="0"/>
    <n v="690"/>
    <n v="690"/>
    <n v="3"/>
    <n v="3"/>
    <m/>
    <m/>
    <m/>
    <m/>
    <m/>
    <m/>
    <m/>
    <m/>
    <m/>
    <m/>
    <m/>
  </r>
  <r>
    <x v="48"/>
    <x v="15"/>
    <x v="1"/>
    <n v="0"/>
    <n v="0"/>
    <n v="0"/>
    <n v="0"/>
    <m/>
    <m/>
    <m/>
    <m/>
    <m/>
    <m/>
    <m/>
    <m/>
    <m/>
    <m/>
    <m/>
  </r>
  <r>
    <x v="29"/>
    <x v="15"/>
    <x v="0"/>
    <n v="2907"/>
    <n v="2907"/>
    <n v="15"/>
    <n v="15"/>
    <m/>
    <m/>
    <m/>
    <m/>
    <m/>
    <m/>
    <m/>
    <m/>
    <m/>
    <m/>
    <m/>
  </r>
  <r>
    <x v="29"/>
    <x v="15"/>
    <x v="1"/>
    <n v="0"/>
    <n v="0"/>
    <n v="0"/>
    <n v="0"/>
    <m/>
    <m/>
    <m/>
    <m/>
    <m/>
    <m/>
    <m/>
    <m/>
    <m/>
    <m/>
    <m/>
  </r>
  <r>
    <x v="30"/>
    <x v="15"/>
    <x v="0"/>
    <n v="4030.5"/>
    <n v="4030.5"/>
    <n v="24"/>
    <n v="24"/>
    <m/>
    <m/>
    <m/>
    <m/>
    <m/>
    <m/>
    <m/>
    <m/>
    <m/>
    <m/>
    <m/>
  </r>
  <r>
    <x v="30"/>
    <x v="15"/>
    <x v="1"/>
    <n v="5076"/>
    <n v="5076"/>
    <n v="57"/>
    <n v="57"/>
    <m/>
    <m/>
    <m/>
    <m/>
    <m/>
    <m/>
    <m/>
    <m/>
    <m/>
    <m/>
    <m/>
  </r>
  <r>
    <x v="31"/>
    <x v="15"/>
    <x v="0"/>
    <n v="577.5"/>
    <n v="577.5"/>
    <n v="3"/>
    <n v="3"/>
    <m/>
    <m/>
    <m/>
    <m/>
    <m/>
    <m/>
    <m/>
    <m/>
    <m/>
    <m/>
    <m/>
  </r>
  <r>
    <x v="31"/>
    <x v="15"/>
    <x v="1"/>
    <n v="0"/>
    <n v="0"/>
    <n v="0"/>
    <n v="0"/>
    <m/>
    <m/>
    <m/>
    <m/>
    <m/>
    <m/>
    <m/>
    <m/>
    <m/>
    <m/>
    <m/>
  </r>
  <r>
    <x v="32"/>
    <x v="15"/>
    <x v="0"/>
    <n v="613.5"/>
    <n v="613.5"/>
    <n v="3"/>
    <n v="3"/>
    <m/>
    <m/>
    <m/>
    <m/>
    <m/>
    <m/>
    <m/>
    <m/>
    <m/>
    <m/>
    <m/>
  </r>
  <r>
    <x v="32"/>
    <x v="15"/>
    <x v="1"/>
    <n v="0"/>
    <n v="0"/>
    <n v="0"/>
    <n v="0"/>
    <m/>
    <m/>
    <m/>
    <m/>
    <m/>
    <m/>
    <m/>
    <m/>
    <m/>
    <m/>
    <m/>
  </r>
  <r>
    <x v="33"/>
    <x v="15"/>
    <x v="0"/>
    <n v="3780"/>
    <n v="3780"/>
    <n v="22"/>
    <n v="22"/>
    <m/>
    <m/>
    <m/>
    <m/>
    <m/>
    <m/>
    <m/>
    <m/>
    <m/>
    <m/>
    <m/>
  </r>
  <r>
    <x v="33"/>
    <x v="15"/>
    <x v="1"/>
    <n v="0"/>
    <n v="0"/>
    <n v="0"/>
    <n v="0"/>
    <m/>
    <m/>
    <m/>
    <m/>
    <m/>
    <m/>
    <m/>
    <m/>
    <m/>
    <m/>
    <m/>
  </r>
  <r>
    <x v="34"/>
    <x v="15"/>
    <x v="0"/>
    <n v="1518"/>
    <n v="1518"/>
    <n v="9"/>
    <n v="9"/>
    <m/>
    <m/>
    <m/>
    <m/>
    <m/>
    <m/>
    <m/>
    <m/>
    <m/>
    <m/>
    <m/>
  </r>
  <r>
    <x v="34"/>
    <x v="15"/>
    <x v="1"/>
    <n v="0"/>
    <n v="0"/>
    <n v="0"/>
    <n v="0"/>
    <m/>
    <m/>
    <m/>
    <m/>
    <m/>
    <m/>
    <m/>
    <m/>
    <m/>
    <m/>
    <m/>
  </r>
  <r>
    <x v="35"/>
    <x v="15"/>
    <x v="0"/>
    <n v="504"/>
    <n v="504"/>
    <n v="3"/>
    <n v="3"/>
    <m/>
    <m/>
    <m/>
    <m/>
    <m/>
    <m/>
    <m/>
    <m/>
    <m/>
    <m/>
    <m/>
  </r>
  <r>
    <x v="35"/>
    <x v="15"/>
    <x v="1"/>
    <n v="0"/>
    <n v="0"/>
    <n v="0"/>
    <n v="0"/>
    <m/>
    <m/>
    <m/>
    <m/>
    <m/>
    <m/>
    <m/>
    <m/>
    <m/>
    <m/>
    <m/>
  </r>
  <r>
    <x v="36"/>
    <x v="15"/>
    <x v="0"/>
    <n v="693"/>
    <n v="693"/>
    <n v="3"/>
    <n v="3"/>
    <m/>
    <m/>
    <m/>
    <m/>
    <m/>
    <m/>
    <m/>
    <m/>
    <m/>
    <m/>
    <m/>
  </r>
  <r>
    <x v="36"/>
    <x v="15"/>
    <x v="1"/>
    <n v="0"/>
    <n v="0"/>
    <n v="0"/>
    <n v="0"/>
    <m/>
    <m/>
    <m/>
    <m/>
    <m/>
    <m/>
    <m/>
    <m/>
    <m/>
    <m/>
    <m/>
  </r>
  <r>
    <x v="37"/>
    <x v="15"/>
    <x v="0"/>
    <n v="675"/>
    <n v="675"/>
    <n v="5"/>
    <n v="5"/>
    <m/>
    <m/>
    <m/>
    <m/>
    <m/>
    <m/>
    <m/>
    <m/>
    <m/>
    <m/>
    <m/>
  </r>
  <r>
    <x v="37"/>
    <x v="15"/>
    <x v="1"/>
    <n v="0"/>
    <n v="0"/>
    <n v="0"/>
    <n v="0"/>
    <m/>
    <m/>
    <m/>
    <m/>
    <m/>
    <m/>
    <m/>
    <m/>
    <m/>
    <m/>
    <m/>
  </r>
  <r>
    <x v="38"/>
    <x v="15"/>
    <x v="0"/>
    <n v="549"/>
    <n v="549"/>
    <n v="3"/>
    <n v="3"/>
    <m/>
    <m/>
    <m/>
    <m/>
    <m/>
    <m/>
    <m/>
    <m/>
    <m/>
    <m/>
    <m/>
  </r>
  <r>
    <x v="38"/>
    <x v="15"/>
    <x v="1"/>
    <n v="0"/>
    <n v="0"/>
    <n v="0"/>
    <n v="0"/>
    <m/>
    <m/>
    <m/>
    <m/>
    <m/>
    <m/>
    <m/>
    <m/>
    <m/>
    <m/>
    <m/>
  </r>
  <r>
    <x v="39"/>
    <x v="15"/>
    <x v="0"/>
    <n v="217.5"/>
    <n v="217.5"/>
    <n v="1"/>
    <n v="1"/>
    <m/>
    <m/>
    <m/>
    <m/>
    <m/>
    <m/>
    <m/>
    <m/>
    <m/>
    <m/>
    <m/>
  </r>
  <r>
    <x v="39"/>
    <x v="15"/>
    <x v="1"/>
    <n v="0"/>
    <n v="0"/>
    <n v="0"/>
    <n v="0"/>
    <m/>
    <m/>
    <m/>
    <m/>
    <m/>
    <m/>
    <m/>
    <m/>
    <m/>
    <m/>
    <m/>
  </r>
  <r>
    <x v="40"/>
    <x v="15"/>
    <x v="0"/>
    <n v="346.5"/>
    <n v="346.5"/>
    <n v="2"/>
    <n v="2"/>
    <m/>
    <m/>
    <m/>
    <m/>
    <m/>
    <m/>
    <m/>
    <m/>
    <m/>
    <m/>
    <m/>
  </r>
  <r>
    <x v="40"/>
    <x v="15"/>
    <x v="1"/>
    <n v="0"/>
    <n v="0"/>
    <n v="0"/>
    <n v="0"/>
    <m/>
    <m/>
    <m/>
    <m/>
    <m/>
    <m/>
    <m/>
    <m/>
    <m/>
    <m/>
    <m/>
  </r>
  <r>
    <x v="41"/>
    <x v="15"/>
    <x v="0"/>
    <n v="5626.5"/>
    <n v="5626.5"/>
    <n v="37"/>
    <n v="37"/>
    <m/>
    <m/>
    <m/>
    <m/>
    <m/>
    <m/>
    <m/>
    <m/>
    <m/>
    <m/>
    <m/>
  </r>
  <r>
    <x v="41"/>
    <x v="15"/>
    <x v="1"/>
    <n v="153540"/>
    <n v="153540"/>
    <n v="1808"/>
    <n v="1808"/>
    <m/>
    <m/>
    <m/>
    <m/>
    <m/>
    <m/>
    <m/>
    <m/>
    <m/>
    <m/>
    <m/>
  </r>
  <r>
    <x v="42"/>
    <x v="15"/>
    <x v="0"/>
    <n v="522"/>
    <n v="522"/>
    <n v="3"/>
    <n v="3"/>
    <m/>
    <m/>
    <m/>
    <m/>
    <m/>
    <m/>
    <m/>
    <m/>
    <m/>
    <m/>
    <m/>
  </r>
  <r>
    <x v="42"/>
    <x v="15"/>
    <x v="1"/>
    <n v="0"/>
    <n v="0"/>
    <n v="0"/>
    <n v="0"/>
    <m/>
    <m/>
    <m/>
    <m/>
    <m/>
    <m/>
    <m/>
    <m/>
    <m/>
    <m/>
    <m/>
  </r>
  <r>
    <x v="43"/>
    <x v="15"/>
    <x v="0"/>
    <n v="2191.5"/>
    <n v="2191.5"/>
    <n v="14"/>
    <n v="14"/>
    <m/>
    <m/>
    <m/>
    <m/>
    <m/>
    <m/>
    <m/>
    <m/>
    <m/>
    <m/>
    <m/>
  </r>
  <r>
    <x v="43"/>
    <x v="15"/>
    <x v="1"/>
    <n v="0"/>
    <n v="0"/>
    <n v="0"/>
    <n v="0"/>
    <m/>
    <m/>
    <m/>
    <m/>
    <m/>
    <m/>
    <m/>
    <m/>
    <m/>
    <m/>
    <m/>
  </r>
  <r>
    <x v="44"/>
    <x v="15"/>
    <x v="0"/>
    <n v="180"/>
    <n v="180"/>
    <n v="1"/>
    <n v="1"/>
    <m/>
    <m/>
    <m/>
    <m/>
    <m/>
    <m/>
    <m/>
    <m/>
    <m/>
    <m/>
    <m/>
  </r>
  <r>
    <x v="44"/>
    <x v="15"/>
    <x v="1"/>
    <n v="0"/>
    <n v="0"/>
    <n v="0"/>
    <n v="0"/>
    <m/>
    <m/>
    <m/>
    <m/>
    <m/>
    <m/>
    <m/>
    <m/>
    <m/>
    <m/>
    <m/>
  </r>
  <r>
    <x v="1"/>
    <x v="16"/>
    <x v="0"/>
    <n v="1732.5"/>
    <n v="1732.5"/>
    <n v="9"/>
    <n v="9"/>
    <m/>
    <m/>
    <m/>
    <m/>
    <m/>
    <m/>
    <m/>
    <m/>
    <m/>
    <m/>
    <m/>
  </r>
  <r>
    <x v="1"/>
    <x v="16"/>
    <x v="1"/>
    <n v="0"/>
    <n v="0"/>
    <n v="0"/>
    <n v="0"/>
    <m/>
    <m/>
    <m/>
    <m/>
    <m/>
    <m/>
    <m/>
    <m/>
    <m/>
    <m/>
    <m/>
  </r>
  <r>
    <x v="2"/>
    <x v="16"/>
    <x v="0"/>
    <n v="988.5"/>
    <n v="988.5"/>
    <n v="5"/>
    <n v="5"/>
    <m/>
    <m/>
    <m/>
    <m/>
    <m/>
    <m/>
    <m/>
    <m/>
    <m/>
    <m/>
    <m/>
  </r>
  <r>
    <x v="2"/>
    <x v="16"/>
    <x v="1"/>
    <n v="0"/>
    <n v="0"/>
    <n v="0"/>
    <n v="0"/>
    <m/>
    <m/>
    <m/>
    <m/>
    <m/>
    <m/>
    <m/>
    <m/>
    <m/>
    <m/>
    <m/>
  </r>
  <r>
    <x v="3"/>
    <x v="16"/>
    <x v="0"/>
    <n v="414"/>
    <n v="414"/>
    <n v="2"/>
    <n v="2"/>
    <m/>
    <m/>
    <m/>
    <m/>
    <m/>
    <m/>
    <m/>
    <m/>
    <m/>
    <m/>
    <m/>
  </r>
  <r>
    <x v="3"/>
    <x v="16"/>
    <x v="1"/>
    <n v="0"/>
    <n v="0"/>
    <n v="0"/>
    <n v="0"/>
    <m/>
    <m/>
    <m/>
    <m/>
    <m/>
    <m/>
    <m/>
    <m/>
    <m/>
    <m/>
    <m/>
  </r>
  <r>
    <x v="4"/>
    <x v="16"/>
    <x v="0"/>
    <n v="1279.5"/>
    <n v="1279.5"/>
    <n v="6"/>
    <n v="6"/>
    <m/>
    <m/>
    <m/>
    <m/>
    <m/>
    <m/>
    <m/>
    <m/>
    <m/>
    <m/>
    <m/>
  </r>
  <r>
    <x v="4"/>
    <x v="16"/>
    <x v="1"/>
    <n v="0"/>
    <n v="0"/>
    <n v="0"/>
    <n v="0"/>
    <m/>
    <m/>
    <m/>
    <m/>
    <m/>
    <m/>
    <m/>
    <m/>
    <m/>
    <m/>
    <m/>
  </r>
  <r>
    <x v="5"/>
    <x v="16"/>
    <x v="0"/>
    <n v="1764"/>
    <n v="1764"/>
    <n v="9"/>
    <n v="9"/>
    <m/>
    <m/>
    <m/>
    <m/>
    <m/>
    <m/>
    <m/>
    <m/>
    <m/>
    <m/>
    <m/>
  </r>
  <r>
    <x v="5"/>
    <x v="16"/>
    <x v="1"/>
    <n v="4956"/>
    <n v="4956"/>
    <n v="21"/>
    <n v="21"/>
    <m/>
    <m/>
    <m/>
    <m/>
    <m/>
    <m/>
    <m/>
    <m/>
    <m/>
    <m/>
    <m/>
  </r>
  <r>
    <x v="6"/>
    <x v="16"/>
    <x v="0"/>
    <n v="2880"/>
    <n v="2880"/>
    <n v="14"/>
    <n v="14"/>
    <m/>
    <m/>
    <m/>
    <m/>
    <m/>
    <m/>
    <m/>
    <m/>
    <m/>
    <m/>
    <m/>
  </r>
  <r>
    <x v="6"/>
    <x v="16"/>
    <x v="1"/>
    <n v="0"/>
    <n v="0"/>
    <n v="0"/>
    <n v="0"/>
    <m/>
    <m/>
    <m/>
    <m/>
    <m/>
    <m/>
    <m/>
    <m/>
    <m/>
    <m/>
    <m/>
  </r>
  <r>
    <x v="49"/>
    <x v="16"/>
    <x v="0"/>
    <n v="1191"/>
    <n v="1191"/>
    <n v="6"/>
    <n v="6"/>
    <m/>
    <m/>
    <m/>
    <m/>
    <m/>
    <m/>
    <m/>
    <m/>
    <m/>
    <m/>
    <m/>
  </r>
  <r>
    <x v="49"/>
    <x v="16"/>
    <x v="1"/>
    <n v="0"/>
    <n v="0"/>
    <n v="0"/>
    <n v="0"/>
    <m/>
    <m/>
    <m/>
    <m/>
    <m/>
    <m/>
    <m/>
    <m/>
    <m/>
    <m/>
    <m/>
  </r>
  <r>
    <x v="7"/>
    <x v="16"/>
    <x v="1"/>
    <n v="0"/>
    <n v="0"/>
    <n v="0"/>
    <n v="0"/>
    <m/>
    <m/>
    <m/>
    <m/>
    <m/>
    <m/>
    <m/>
    <m/>
    <m/>
    <m/>
    <m/>
  </r>
  <r>
    <x v="7"/>
    <x v="16"/>
    <x v="0"/>
    <n v="2565"/>
    <n v="2565"/>
    <n v="14"/>
    <n v="14"/>
    <m/>
    <m/>
    <m/>
    <m/>
    <m/>
    <m/>
    <m/>
    <m/>
    <m/>
    <m/>
    <m/>
  </r>
  <r>
    <x v="8"/>
    <x v="16"/>
    <x v="1"/>
    <n v="92686"/>
    <n v="92686"/>
    <n v="464"/>
    <n v="464"/>
    <m/>
    <m/>
    <m/>
    <m/>
    <m/>
    <n v="1"/>
    <m/>
    <m/>
    <m/>
    <m/>
    <m/>
  </r>
  <r>
    <x v="8"/>
    <x v="16"/>
    <x v="0"/>
    <n v="5940.25"/>
    <n v="5940.25"/>
    <n v="31"/>
    <n v="31"/>
    <m/>
    <m/>
    <m/>
    <m/>
    <m/>
    <m/>
    <m/>
    <m/>
    <m/>
    <m/>
    <m/>
  </r>
  <r>
    <x v="9"/>
    <x v="16"/>
    <x v="1"/>
    <n v="0"/>
    <n v="0"/>
    <n v="0"/>
    <n v="0"/>
    <m/>
    <m/>
    <m/>
    <m/>
    <m/>
    <m/>
    <m/>
    <m/>
    <m/>
    <m/>
    <m/>
  </r>
  <r>
    <x v="9"/>
    <x v="16"/>
    <x v="0"/>
    <n v="0"/>
    <n v="0"/>
    <n v="0"/>
    <n v="0"/>
    <m/>
    <m/>
    <m/>
    <m/>
    <m/>
    <m/>
    <m/>
    <m/>
    <m/>
    <m/>
    <m/>
  </r>
  <r>
    <x v="10"/>
    <x v="16"/>
    <x v="1"/>
    <n v="0"/>
    <n v="0"/>
    <n v="0"/>
    <n v="0"/>
    <m/>
    <m/>
    <m/>
    <m/>
    <m/>
    <m/>
    <m/>
    <m/>
    <m/>
    <m/>
    <m/>
  </r>
  <r>
    <x v="10"/>
    <x v="16"/>
    <x v="0"/>
    <n v="2229"/>
    <n v="2229"/>
    <n v="12"/>
    <n v="12"/>
    <m/>
    <m/>
    <m/>
    <m/>
    <m/>
    <m/>
    <m/>
    <m/>
    <m/>
    <m/>
    <m/>
  </r>
  <r>
    <x v="11"/>
    <x v="16"/>
    <x v="1"/>
    <n v="0"/>
    <n v="0"/>
    <n v="0"/>
    <n v="0"/>
    <m/>
    <m/>
    <m/>
    <m/>
    <m/>
    <m/>
    <m/>
    <m/>
    <m/>
    <m/>
    <m/>
  </r>
  <r>
    <x v="11"/>
    <x v="16"/>
    <x v="0"/>
    <n v="2874"/>
    <n v="2874"/>
    <n v="15"/>
    <n v="15"/>
    <m/>
    <m/>
    <m/>
    <m/>
    <m/>
    <m/>
    <m/>
    <m/>
    <m/>
    <m/>
    <m/>
  </r>
  <r>
    <x v="45"/>
    <x v="16"/>
    <x v="1"/>
    <n v="0"/>
    <n v="0"/>
    <n v="0"/>
    <n v="0"/>
    <m/>
    <m/>
    <m/>
    <m/>
    <m/>
    <m/>
    <m/>
    <m/>
    <m/>
    <m/>
    <m/>
  </r>
  <r>
    <x v="45"/>
    <x v="16"/>
    <x v="0"/>
    <n v="889.5"/>
    <n v="889.5"/>
    <n v="5"/>
    <n v="5"/>
    <m/>
    <m/>
    <m/>
    <m/>
    <m/>
    <m/>
    <m/>
    <m/>
    <m/>
    <m/>
    <m/>
  </r>
  <r>
    <x v="46"/>
    <x v="16"/>
    <x v="1"/>
    <n v="0"/>
    <n v="0"/>
    <n v="0"/>
    <n v="0"/>
    <m/>
    <m/>
    <m/>
    <m/>
    <m/>
    <m/>
    <m/>
    <m/>
    <m/>
    <m/>
    <m/>
  </r>
  <r>
    <x v="46"/>
    <x v="16"/>
    <x v="0"/>
    <n v="2103"/>
    <n v="2103"/>
    <n v="11"/>
    <n v="11"/>
    <m/>
    <m/>
    <m/>
    <m/>
    <m/>
    <m/>
    <m/>
    <m/>
    <m/>
    <m/>
    <m/>
  </r>
  <r>
    <x v="47"/>
    <x v="16"/>
    <x v="1"/>
    <n v="0"/>
    <n v="0"/>
    <n v="0"/>
    <n v="0"/>
    <m/>
    <m/>
    <m/>
    <m/>
    <m/>
    <m/>
    <m/>
    <m/>
    <m/>
    <m/>
    <m/>
  </r>
  <r>
    <x v="47"/>
    <x v="16"/>
    <x v="0"/>
    <n v="429"/>
    <n v="429"/>
    <n v="2"/>
    <n v="2"/>
    <m/>
    <m/>
    <m/>
    <m/>
    <m/>
    <m/>
    <m/>
    <m/>
    <m/>
    <m/>
    <m/>
  </r>
  <r>
    <x v="12"/>
    <x v="16"/>
    <x v="1"/>
    <n v="0"/>
    <n v="0"/>
    <n v="0"/>
    <n v="0"/>
    <m/>
    <m/>
    <m/>
    <m/>
    <m/>
    <m/>
    <m/>
    <m/>
    <m/>
    <m/>
    <m/>
  </r>
  <r>
    <x v="12"/>
    <x v="16"/>
    <x v="0"/>
    <n v="1359"/>
    <n v="1359"/>
    <n v="8"/>
    <n v="8"/>
    <m/>
    <m/>
    <m/>
    <m/>
    <m/>
    <m/>
    <m/>
    <m/>
    <m/>
    <m/>
    <m/>
  </r>
  <r>
    <x v="13"/>
    <x v="16"/>
    <x v="1"/>
    <n v="0"/>
    <n v="0"/>
    <n v="0"/>
    <n v="0"/>
    <m/>
    <m/>
    <m/>
    <m/>
    <m/>
    <m/>
    <m/>
    <m/>
    <m/>
    <m/>
    <m/>
  </r>
  <r>
    <x v="13"/>
    <x v="16"/>
    <x v="0"/>
    <n v="630"/>
    <n v="630"/>
    <n v="5"/>
    <n v="5"/>
    <m/>
    <m/>
    <m/>
    <m/>
    <m/>
    <m/>
    <m/>
    <m/>
    <m/>
    <m/>
    <m/>
  </r>
  <r>
    <x v="14"/>
    <x v="16"/>
    <x v="1"/>
    <n v="70573"/>
    <n v="22095"/>
    <n v="327"/>
    <n v="97"/>
    <m/>
    <m/>
    <m/>
    <m/>
    <m/>
    <m/>
    <m/>
    <m/>
    <m/>
    <m/>
    <m/>
  </r>
  <r>
    <x v="14"/>
    <x v="16"/>
    <x v="0"/>
    <n v="231"/>
    <n v="231"/>
    <n v="1"/>
    <n v="1"/>
    <m/>
    <m/>
    <m/>
    <m/>
    <m/>
    <m/>
    <m/>
    <m/>
    <m/>
    <m/>
    <m/>
  </r>
  <r>
    <x v="15"/>
    <x v="16"/>
    <x v="1"/>
    <n v="471666.3"/>
    <n v="181193.25000000003"/>
    <n v="2439"/>
    <n v="2198"/>
    <m/>
    <m/>
    <m/>
    <m/>
    <m/>
    <n v="1"/>
    <m/>
    <m/>
    <m/>
    <m/>
    <m/>
  </r>
  <r>
    <x v="15"/>
    <x v="16"/>
    <x v="0"/>
    <n v="13641.75"/>
    <n v="13641.75"/>
    <n v="69"/>
    <n v="69"/>
    <m/>
    <m/>
    <m/>
    <m/>
    <m/>
    <n v="2"/>
    <m/>
    <m/>
    <m/>
    <m/>
    <m/>
  </r>
  <r>
    <x v="16"/>
    <x v="16"/>
    <x v="1"/>
    <n v="196143"/>
    <n v="196143"/>
    <n v="1053"/>
    <n v="1053"/>
    <m/>
    <m/>
    <m/>
    <m/>
    <m/>
    <m/>
    <m/>
    <m/>
    <m/>
    <m/>
    <n v="1"/>
  </r>
  <r>
    <x v="16"/>
    <x v="16"/>
    <x v="0"/>
    <n v="20849.25"/>
    <n v="20849.25"/>
    <n v="125"/>
    <n v="125"/>
    <m/>
    <m/>
    <m/>
    <m/>
    <m/>
    <m/>
    <m/>
    <m/>
    <m/>
    <m/>
    <m/>
  </r>
  <r>
    <x v="16"/>
    <x v="16"/>
    <x v="1"/>
    <n v="26062"/>
    <n v="26062"/>
    <n v="157"/>
    <n v="157"/>
    <m/>
    <m/>
    <m/>
    <m/>
    <m/>
    <m/>
    <m/>
    <m/>
    <m/>
    <m/>
    <m/>
  </r>
  <r>
    <x v="16"/>
    <x v="16"/>
    <x v="0"/>
    <n v="30534.5"/>
    <n v="30534.5"/>
    <n v="182"/>
    <n v="182"/>
    <m/>
    <m/>
    <m/>
    <m/>
    <m/>
    <m/>
    <m/>
    <m/>
    <m/>
    <m/>
    <m/>
  </r>
  <r>
    <x v="17"/>
    <x v="16"/>
    <x v="1"/>
    <n v="18408"/>
    <n v="18408"/>
    <n v="117"/>
    <n v="117"/>
    <m/>
    <m/>
    <m/>
    <m/>
    <m/>
    <m/>
    <m/>
    <m/>
    <m/>
    <m/>
    <m/>
  </r>
  <r>
    <x v="17"/>
    <x v="16"/>
    <x v="0"/>
    <n v="2908.5"/>
    <n v="2908.5"/>
    <n v="14"/>
    <n v="14"/>
    <m/>
    <m/>
    <m/>
    <m/>
    <m/>
    <m/>
    <m/>
    <m/>
    <m/>
    <m/>
    <m/>
  </r>
  <r>
    <x v="18"/>
    <x v="16"/>
    <x v="1"/>
    <n v="162861"/>
    <n v="162861"/>
    <n v="727"/>
    <n v="727"/>
    <m/>
    <m/>
    <m/>
    <m/>
    <m/>
    <m/>
    <m/>
    <m/>
    <m/>
    <m/>
    <m/>
  </r>
  <r>
    <x v="18"/>
    <x v="16"/>
    <x v="0"/>
    <n v="132826.75"/>
    <n v="132826.75"/>
    <n v="769"/>
    <n v="769"/>
    <m/>
    <m/>
    <m/>
    <m/>
    <n v="1"/>
    <n v="1"/>
    <n v="1"/>
    <m/>
    <m/>
    <m/>
    <m/>
  </r>
  <r>
    <x v="19"/>
    <x v="16"/>
    <x v="1"/>
    <n v="932"/>
    <n v="932"/>
    <n v="9"/>
    <n v="8"/>
    <m/>
    <m/>
    <m/>
    <m/>
    <m/>
    <m/>
    <m/>
    <m/>
    <m/>
    <m/>
    <m/>
  </r>
  <r>
    <x v="19"/>
    <x v="16"/>
    <x v="0"/>
    <n v="1276.5"/>
    <n v="1276.5"/>
    <n v="6"/>
    <n v="6"/>
    <m/>
    <m/>
    <m/>
    <m/>
    <m/>
    <m/>
    <m/>
    <m/>
    <m/>
    <m/>
    <m/>
  </r>
  <r>
    <x v="20"/>
    <x v="16"/>
    <x v="1"/>
    <n v="0"/>
    <n v="0"/>
    <n v="0"/>
    <n v="0"/>
    <m/>
    <m/>
    <m/>
    <m/>
    <m/>
    <m/>
    <m/>
    <m/>
    <m/>
    <m/>
    <m/>
  </r>
  <r>
    <x v="20"/>
    <x v="16"/>
    <x v="0"/>
    <n v="4652.75"/>
    <n v="4652.75"/>
    <n v="25"/>
    <n v="25"/>
    <m/>
    <m/>
    <m/>
    <m/>
    <m/>
    <m/>
    <m/>
    <m/>
    <m/>
    <m/>
    <m/>
  </r>
  <r>
    <x v="21"/>
    <x v="16"/>
    <x v="1"/>
    <n v="25785.5"/>
    <n v="25785.5"/>
    <n v="133"/>
    <n v="133"/>
    <m/>
    <m/>
    <m/>
    <m/>
    <m/>
    <m/>
    <m/>
    <m/>
    <m/>
    <m/>
    <m/>
  </r>
  <r>
    <x v="21"/>
    <x v="16"/>
    <x v="0"/>
    <n v="40778.5"/>
    <n v="40778.5"/>
    <n v="233"/>
    <n v="233"/>
    <m/>
    <m/>
    <m/>
    <m/>
    <m/>
    <m/>
    <m/>
    <m/>
    <m/>
    <m/>
    <m/>
  </r>
  <r>
    <x v="22"/>
    <x v="16"/>
    <x v="1"/>
    <n v="0"/>
    <n v="0"/>
    <n v="0"/>
    <n v="0"/>
    <m/>
    <m/>
    <m/>
    <m/>
    <m/>
    <m/>
    <m/>
    <m/>
    <m/>
    <m/>
    <m/>
  </r>
  <r>
    <x v="22"/>
    <x v="16"/>
    <x v="0"/>
    <n v="427.5"/>
    <n v="427.5"/>
    <n v="2"/>
    <n v="2"/>
    <m/>
    <m/>
    <m/>
    <m/>
    <m/>
    <m/>
    <m/>
    <m/>
    <m/>
    <m/>
    <m/>
  </r>
  <r>
    <x v="23"/>
    <x v="16"/>
    <x v="1"/>
    <n v="22388"/>
    <n v="22388"/>
    <n v="121"/>
    <n v="121"/>
    <m/>
    <m/>
    <m/>
    <m/>
    <m/>
    <m/>
    <m/>
    <m/>
    <m/>
    <m/>
    <m/>
  </r>
  <r>
    <x v="23"/>
    <x v="16"/>
    <x v="0"/>
    <n v="1344"/>
    <n v="1344"/>
    <n v="6"/>
    <n v="6"/>
    <m/>
    <m/>
    <m/>
    <m/>
    <m/>
    <m/>
    <m/>
    <m/>
    <m/>
    <m/>
    <m/>
  </r>
  <r>
    <x v="24"/>
    <x v="16"/>
    <x v="1"/>
    <n v="0"/>
    <n v="0"/>
    <n v="0"/>
    <n v="0"/>
    <m/>
    <m/>
    <m/>
    <m/>
    <m/>
    <m/>
    <m/>
    <m/>
    <m/>
    <m/>
    <m/>
  </r>
  <r>
    <x v="24"/>
    <x v="16"/>
    <x v="0"/>
    <n v="2895"/>
    <n v="2895"/>
    <n v="14"/>
    <n v="14"/>
    <m/>
    <m/>
    <m/>
    <m/>
    <m/>
    <m/>
    <m/>
    <m/>
    <m/>
    <m/>
    <m/>
  </r>
  <r>
    <x v="50"/>
    <x v="16"/>
    <x v="1"/>
    <n v="0"/>
    <n v="0"/>
    <n v="0"/>
    <n v="0"/>
    <m/>
    <m/>
    <m/>
    <m/>
    <m/>
    <m/>
    <m/>
    <m/>
    <m/>
    <m/>
    <m/>
  </r>
  <r>
    <x v="50"/>
    <x v="16"/>
    <x v="0"/>
    <n v="12088"/>
    <n v="12088"/>
    <n v="65"/>
    <n v="65"/>
    <m/>
    <m/>
    <m/>
    <m/>
    <m/>
    <m/>
    <m/>
    <m/>
    <m/>
    <m/>
    <m/>
  </r>
  <r>
    <x v="51"/>
    <x v="16"/>
    <x v="0"/>
    <n v="6006"/>
    <n v="6006"/>
    <n v="30"/>
    <n v="30"/>
    <m/>
    <m/>
    <m/>
    <m/>
    <m/>
    <m/>
    <m/>
    <m/>
    <m/>
    <m/>
    <m/>
  </r>
  <r>
    <x v="51"/>
    <x v="16"/>
    <x v="1"/>
    <n v="0"/>
    <n v="0"/>
    <n v="0"/>
    <n v="0"/>
    <m/>
    <m/>
    <m/>
    <m/>
    <m/>
    <m/>
    <m/>
    <m/>
    <m/>
    <m/>
    <m/>
  </r>
  <r>
    <x v="26"/>
    <x v="16"/>
    <x v="1"/>
    <n v="0"/>
    <n v="0"/>
    <n v="0"/>
    <n v="0"/>
    <m/>
    <m/>
    <m/>
    <m/>
    <m/>
    <m/>
    <m/>
    <m/>
    <m/>
    <m/>
    <m/>
  </r>
  <r>
    <x v="26"/>
    <x v="16"/>
    <x v="0"/>
    <n v="6048"/>
    <n v="6048"/>
    <n v="32"/>
    <n v="32"/>
    <m/>
    <m/>
    <m/>
    <m/>
    <m/>
    <m/>
    <m/>
    <m/>
    <m/>
    <m/>
    <m/>
  </r>
  <r>
    <x v="27"/>
    <x v="16"/>
    <x v="1"/>
    <n v="204205"/>
    <n v="204205"/>
    <n v="1792"/>
    <n v="1792"/>
    <m/>
    <m/>
    <m/>
    <m/>
    <m/>
    <m/>
    <m/>
    <m/>
    <m/>
    <m/>
    <m/>
  </r>
  <r>
    <x v="27"/>
    <x v="16"/>
    <x v="0"/>
    <n v="5296.5"/>
    <n v="5296.5"/>
    <n v="27"/>
    <n v="27"/>
    <m/>
    <m/>
    <m/>
    <m/>
    <m/>
    <m/>
    <m/>
    <m/>
    <m/>
    <m/>
    <m/>
  </r>
  <r>
    <x v="28"/>
    <x v="16"/>
    <x v="1"/>
    <n v="9300"/>
    <n v="9300"/>
    <n v="43"/>
    <n v="43"/>
    <m/>
    <m/>
    <m/>
    <m/>
    <m/>
    <m/>
    <m/>
    <m/>
    <m/>
    <m/>
    <m/>
  </r>
  <r>
    <x v="28"/>
    <x v="16"/>
    <x v="0"/>
    <n v="16094"/>
    <n v="16094"/>
    <n v="87"/>
    <n v="87"/>
    <m/>
    <m/>
    <m/>
    <m/>
    <m/>
    <n v="1"/>
    <m/>
    <m/>
    <m/>
    <m/>
    <m/>
  </r>
  <r>
    <x v="52"/>
    <x v="16"/>
    <x v="0"/>
    <n v="27"/>
    <n v="27"/>
    <n v="1"/>
    <n v="1"/>
    <m/>
    <m/>
    <m/>
    <m/>
    <m/>
    <m/>
    <m/>
    <m/>
    <m/>
    <m/>
    <m/>
  </r>
  <r>
    <x v="52"/>
    <x v="16"/>
    <x v="1"/>
    <n v="0"/>
    <n v="0"/>
    <n v="0"/>
    <n v="0"/>
    <m/>
    <m/>
    <m/>
    <m/>
    <m/>
    <m/>
    <m/>
    <m/>
    <m/>
    <m/>
    <m/>
  </r>
  <r>
    <x v="48"/>
    <x v="16"/>
    <x v="1"/>
    <n v="0"/>
    <n v="0"/>
    <n v="0"/>
    <n v="0"/>
    <m/>
    <m/>
    <m/>
    <m/>
    <m/>
    <m/>
    <m/>
    <m/>
    <m/>
    <m/>
    <m/>
  </r>
  <r>
    <x v="48"/>
    <x v="16"/>
    <x v="0"/>
    <n v="573"/>
    <n v="573"/>
    <n v="3"/>
    <n v="3"/>
    <m/>
    <m/>
    <m/>
    <m/>
    <m/>
    <m/>
    <m/>
    <m/>
    <m/>
    <m/>
    <m/>
  </r>
  <r>
    <x v="29"/>
    <x v="16"/>
    <x v="1"/>
    <n v="0"/>
    <n v="0"/>
    <n v="0"/>
    <n v="0"/>
    <m/>
    <m/>
    <m/>
    <m/>
    <m/>
    <m/>
    <m/>
    <m/>
    <m/>
    <m/>
    <m/>
  </r>
  <r>
    <x v="29"/>
    <x v="16"/>
    <x v="0"/>
    <n v="3006"/>
    <n v="3006"/>
    <n v="17"/>
    <n v="17"/>
    <m/>
    <m/>
    <m/>
    <m/>
    <m/>
    <m/>
    <m/>
    <m/>
    <m/>
    <m/>
    <m/>
  </r>
  <r>
    <x v="30"/>
    <x v="16"/>
    <x v="1"/>
    <n v="0"/>
    <n v="0"/>
    <n v="0"/>
    <n v="0"/>
    <m/>
    <m/>
    <m/>
    <m/>
    <m/>
    <m/>
    <m/>
    <m/>
    <m/>
    <m/>
    <m/>
  </r>
  <r>
    <x v="30"/>
    <x v="16"/>
    <x v="0"/>
    <n v="4023"/>
    <n v="4023"/>
    <n v="22"/>
    <n v="22"/>
    <m/>
    <m/>
    <m/>
    <m/>
    <m/>
    <m/>
    <m/>
    <m/>
    <m/>
    <m/>
    <m/>
  </r>
  <r>
    <x v="31"/>
    <x v="16"/>
    <x v="1"/>
    <n v="0"/>
    <n v="0"/>
    <n v="0"/>
    <n v="0"/>
    <m/>
    <m/>
    <m/>
    <m/>
    <m/>
    <m/>
    <m/>
    <m/>
    <m/>
    <m/>
    <m/>
  </r>
  <r>
    <x v="31"/>
    <x v="16"/>
    <x v="0"/>
    <n v="577.5"/>
    <n v="577.5"/>
    <n v="3"/>
    <n v="3"/>
    <m/>
    <m/>
    <m/>
    <m/>
    <m/>
    <m/>
    <m/>
    <m/>
    <m/>
    <m/>
    <m/>
  </r>
  <r>
    <x v="32"/>
    <x v="16"/>
    <x v="1"/>
    <n v="0"/>
    <n v="0"/>
    <n v="0"/>
    <n v="0"/>
    <m/>
    <m/>
    <m/>
    <m/>
    <m/>
    <m/>
    <m/>
    <m/>
    <m/>
    <m/>
    <m/>
  </r>
  <r>
    <x v="32"/>
    <x v="16"/>
    <x v="0"/>
    <n v="561"/>
    <n v="561"/>
    <n v="3"/>
    <n v="3"/>
    <m/>
    <m/>
    <m/>
    <m/>
    <m/>
    <m/>
    <m/>
    <m/>
    <m/>
    <m/>
    <m/>
  </r>
  <r>
    <x v="33"/>
    <x v="16"/>
    <x v="1"/>
    <n v="3240"/>
    <n v="3240"/>
    <n v="22"/>
    <n v="22"/>
    <m/>
    <m/>
    <m/>
    <m/>
    <m/>
    <m/>
    <m/>
    <m/>
    <m/>
    <m/>
    <m/>
  </r>
  <r>
    <x v="33"/>
    <x v="16"/>
    <x v="0"/>
    <n v="4329"/>
    <n v="4329"/>
    <n v="22"/>
    <n v="22"/>
    <m/>
    <m/>
    <m/>
    <m/>
    <m/>
    <m/>
    <m/>
    <m/>
    <m/>
    <m/>
    <m/>
  </r>
  <r>
    <x v="34"/>
    <x v="16"/>
    <x v="1"/>
    <n v="552"/>
    <n v="552"/>
    <n v="2"/>
    <n v="2"/>
    <m/>
    <m/>
    <m/>
    <m/>
    <m/>
    <m/>
    <m/>
    <m/>
    <m/>
    <m/>
    <m/>
  </r>
  <r>
    <x v="34"/>
    <x v="16"/>
    <x v="0"/>
    <n v="459"/>
    <n v="459"/>
    <n v="3"/>
    <n v="3"/>
    <m/>
    <m/>
    <m/>
    <m/>
    <m/>
    <m/>
    <m/>
    <m/>
    <m/>
    <m/>
    <m/>
  </r>
  <r>
    <x v="35"/>
    <x v="16"/>
    <x v="1"/>
    <n v="0"/>
    <n v="0"/>
    <n v="0"/>
    <n v="0"/>
    <m/>
    <m/>
    <m/>
    <m/>
    <m/>
    <m/>
    <m/>
    <m/>
    <m/>
    <m/>
    <m/>
  </r>
  <r>
    <x v="35"/>
    <x v="16"/>
    <x v="0"/>
    <n v="621"/>
    <n v="621"/>
    <n v="3"/>
    <n v="3"/>
    <m/>
    <m/>
    <m/>
    <m/>
    <m/>
    <m/>
    <m/>
    <m/>
    <m/>
    <m/>
    <m/>
  </r>
  <r>
    <x v="36"/>
    <x v="16"/>
    <x v="1"/>
    <n v="0"/>
    <n v="0"/>
    <n v="0"/>
    <n v="0"/>
    <m/>
    <m/>
    <m/>
    <m/>
    <m/>
    <m/>
    <m/>
    <m/>
    <m/>
    <m/>
    <m/>
  </r>
  <r>
    <x v="36"/>
    <x v="16"/>
    <x v="0"/>
    <n v="711"/>
    <n v="711"/>
    <n v="4"/>
    <n v="4"/>
    <m/>
    <m/>
    <m/>
    <m/>
    <m/>
    <m/>
    <m/>
    <m/>
    <m/>
    <m/>
    <m/>
  </r>
  <r>
    <x v="37"/>
    <x v="16"/>
    <x v="1"/>
    <n v="0"/>
    <n v="0"/>
    <n v="0"/>
    <n v="0"/>
    <m/>
    <m/>
    <m/>
    <m/>
    <m/>
    <m/>
    <m/>
    <m/>
    <m/>
    <m/>
    <m/>
  </r>
  <r>
    <x v="37"/>
    <x v="16"/>
    <x v="0"/>
    <n v="1035"/>
    <n v="1035"/>
    <n v="5"/>
    <n v="5"/>
    <m/>
    <m/>
    <m/>
    <m/>
    <m/>
    <m/>
    <m/>
    <m/>
    <m/>
    <m/>
    <m/>
  </r>
  <r>
    <x v="38"/>
    <x v="16"/>
    <x v="1"/>
    <n v="0"/>
    <n v="0"/>
    <n v="0"/>
    <n v="0"/>
    <m/>
    <m/>
    <m/>
    <m/>
    <m/>
    <m/>
    <m/>
    <m/>
    <m/>
    <m/>
    <m/>
  </r>
  <r>
    <x v="38"/>
    <x v="16"/>
    <x v="0"/>
    <n v="621"/>
    <n v="621"/>
    <n v="3"/>
    <n v="3"/>
    <m/>
    <m/>
    <m/>
    <m/>
    <m/>
    <m/>
    <m/>
    <m/>
    <m/>
    <m/>
    <m/>
  </r>
  <r>
    <x v="39"/>
    <x v="16"/>
    <x v="1"/>
    <n v="0"/>
    <n v="0"/>
    <n v="0"/>
    <n v="0"/>
    <m/>
    <m/>
    <m/>
    <m/>
    <m/>
    <m/>
    <m/>
    <m/>
    <m/>
    <m/>
    <m/>
  </r>
  <r>
    <x v="39"/>
    <x v="16"/>
    <x v="0"/>
    <n v="228"/>
    <n v="228"/>
    <n v="1"/>
    <n v="1"/>
    <m/>
    <m/>
    <m/>
    <m/>
    <m/>
    <m/>
    <m/>
    <m/>
    <m/>
    <m/>
    <m/>
  </r>
  <r>
    <x v="40"/>
    <x v="16"/>
    <x v="1"/>
    <n v="0"/>
    <n v="0"/>
    <n v="0"/>
    <n v="0"/>
    <m/>
    <m/>
    <m/>
    <m/>
    <m/>
    <m/>
    <m/>
    <m/>
    <m/>
    <m/>
    <m/>
  </r>
  <r>
    <x v="40"/>
    <x v="16"/>
    <x v="0"/>
    <n v="462"/>
    <n v="462"/>
    <n v="2"/>
    <n v="2"/>
    <m/>
    <m/>
    <m/>
    <m/>
    <m/>
    <m/>
    <m/>
    <m/>
    <m/>
    <m/>
    <m/>
  </r>
  <r>
    <x v="41"/>
    <x v="16"/>
    <x v="1"/>
    <n v="0"/>
    <n v="0"/>
    <n v="0"/>
    <n v="0"/>
    <m/>
    <m/>
    <m/>
    <m/>
    <m/>
    <n v="1"/>
    <m/>
    <m/>
    <m/>
    <m/>
    <m/>
  </r>
  <r>
    <x v="41"/>
    <x v="16"/>
    <x v="0"/>
    <n v="6163.5"/>
    <n v="6163.5"/>
    <n v="30"/>
    <n v="30"/>
    <m/>
    <m/>
    <m/>
    <m/>
    <m/>
    <m/>
    <m/>
    <m/>
    <m/>
    <m/>
    <m/>
  </r>
  <r>
    <x v="42"/>
    <x v="16"/>
    <x v="1"/>
    <n v="0"/>
    <n v="0"/>
    <n v="0"/>
    <n v="0"/>
    <m/>
    <m/>
    <m/>
    <m/>
    <m/>
    <m/>
    <m/>
    <m/>
    <m/>
    <m/>
    <m/>
  </r>
  <r>
    <x v="42"/>
    <x v="16"/>
    <x v="0"/>
    <n v="513"/>
    <n v="513"/>
    <n v="3"/>
    <n v="3"/>
    <m/>
    <m/>
    <m/>
    <m/>
    <m/>
    <m/>
    <m/>
    <m/>
    <m/>
    <m/>
    <m/>
  </r>
  <r>
    <x v="43"/>
    <x v="16"/>
    <x v="1"/>
    <n v="0"/>
    <n v="0"/>
    <n v="0"/>
    <n v="0"/>
    <m/>
    <m/>
    <m/>
    <m/>
    <m/>
    <m/>
    <m/>
    <m/>
    <m/>
    <m/>
    <m/>
  </r>
  <r>
    <x v="43"/>
    <x v="16"/>
    <x v="0"/>
    <n v="2775"/>
    <n v="2775"/>
    <n v="15"/>
    <n v="15"/>
    <m/>
    <m/>
    <m/>
    <m/>
    <m/>
    <m/>
    <m/>
    <m/>
    <m/>
    <m/>
    <m/>
  </r>
  <r>
    <x v="44"/>
    <x v="16"/>
    <x v="1"/>
    <n v="0"/>
    <n v="0"/>
    <n v="0"/>
    <n v="0"/>
    <m/>
    <m/>
    <m/>
    <m/>
    <m/>
    <m/>
    <m/>
    <m/>
    <m/>
    <m/>
    <m/>
  </r>
  <r>
    <x v="44"/>
    <x v="16"/>
    <x v="0"/>
    <n v="207"/>
    <n v="207"/>
    <n v="1"/>
    <n v="1"/>
    <m/>
    <m/>
    <m/>
    <m/>
    <m/>
    <m/>
    <m/>
    <m/>
    <m/>
    <m/>
    <m/>
  </r>
  <r>
    <x v="32"/>
    <x v="17"/>
    <x v="0"/>
    <n v="558"/>
    <n v="558"/>
    <n v="3"/>
    <n v="3"/>
    <m/>
    <m/>
    <m/>
    <m/>
    <m/>
    <m/>
    <m/>
    <m/>
    <m/>
    <m/>
    <m/>
  </r>
  <r>
    <x v="12"/>
    <x v="17"/>
    <x v="0"/>
    <n v="1395"/>
    <n v="1395"/>
    <n v="8"/>
    <n v="8"/>
    <m/>
    <m/>
    <m/>
    <m/>
    <m/>
    <m/>
    <m/>
    <m/>
    <m/>
    <m/>
    <m/>
  </r>
  <r>
    <x v="13"/>
    <x v="17"/>
    <x v="0"/>
    <n v="540"/>
    <n v="540"/>
    <n v="5"/>
    <n v="5"/>
    <m/>
    <m/>
    <m/>
    <m/>
    <m/>
    <m/>
    <m/>
    <m/>
    <m/>
    <m/>
    <m/>
  </r>
  <r>
    <x v="34"/>
    <x v="17"/>
    <x v="0"/>
    <n v="540"/>
    <n v="540"/>
    <n v="3"/>
    <n v="3"/>
    <m/>
    <m/>
    <m/>
    <m/>
    <m/>
    <m/>
    <m/>
    <m/>
    <m/>
    <m/>
    <m/>
  </r>
  <r>
    <x v="49"/>
    <x v="17"/>
    <x v="0"/>
    <n v="1119"/>
    <n v="1119"/>
    <n v="6"/>
    <n v="6"/>
    <m/>
    <m/>
    <m/>
    <m/>
    <m/>
    <m/>
    <m/>
    <m/>
    <m/>
    <m/>
    <m/>
  </r>
  <r>
    <x v="7"/>
    <x v="17"/>
    <x v="0"/>
    <n v="2340"/>
    <n v="2340"/>
    <n v="13"/>
    <n v="13"/>
    <m/>
    <m/>
    <m/>
    <m/>
    <m/>
    <m/>
    <m/>
    <m/>
    <m/>
    <m/>
    <m/>
  </r>
  <r>
    <x v="22"/>
    <x v="17"/>
    <x v="0"/>
    <n v="390"/>
    <n v="390"/>
    <n v="2"/>
    <n v="2"/>
    <m/>
    <m/>
    <m/>
    <m/>
    <m/>
    <m/>
    <m/>
    <m/>
    <m/>
    <m/>
    <m/>
  </r>
  <r>
    <x v="35"/>
    <x v="17"/>
    <x v="0"/>
    <n v="576"/>
    <n v="576"/>
    <n v="4"/>
    <n v="4"/>
    <m/>
    <m/>
    <m/>
    <m/>
    <m/>
    <m/>
    <m/>
    <m/>
    <m/>
    <m/>
    <m/>
  </r>
  <r>
    <x v="20"/>
    <x v="17"/>
    <x v="0"/>
    <n v="4473"/>
    <n v="4473"/>
    <n v="24"/>
    <n v="24"/>
    <m/>
    <m/>
    <m/>
    <m/>
    <m/>
    <m/>
    <m/>
    <m/>
    <m/>
    <m/>
    <m/>
  </r>
  <r>
    <x v="3"/>
    <x v="17"/>
    <x v="0"/>
    <n v="360"/>
    <n v="360"/>
    <n v="2"/>
    <n v="2"/>
    <m/>
    <m/>
    <m/>
    <m/>
    <m/>
    <m/>
    <m/>
    <m/>
    <m/>
    <m/>
    <m/>
  </r>
  <r>
    <x v="4"/>
    <x v="17"/>
    <x v="0"/>
    <n v="1129.5"/>
    <n v="1129.5"/>
    <n v="6"/>
    <n v="6"/>
    <m/>
    <m/>
    <m/>
    <m/>
    <m/>
    <m/>
    <m/>
    <m/>
    <m/>
    <m/>
    <m/>
  </r>
  <r>
    <x v="6"/>
    <x v="17"/>
    <x v="0"/>
    <n v="2734.5"/>
    <n v="2734.5"/>
    <n v="14"/>
    <n v="14"/>
    <m/>
    <m/>
    <m/>
    <m/>
    <m/>
    <m/>
    <m/>
    <m/>
    <m/>
    <m/>
    <m/>
  </r>
  <r>
    <x v="36"/>
    <x v="17"/>
    <x v="0"/>
    <n v="720"/>
    <n v="720"/>
    <n v="4"/>
    <n v="4"/>
    <m/>
    <m/>
    <m/>
    <m/>
    <m/>
    <m/>
    <m/>
    <m/>
    <m/>
    <m/>
    <m/>
  </r>
  <r>
    <x v="21"/>
    <x v="17"/>
    <x v="0"/>
    <n v="40661.526315789473"/>
    <n v="40661.526315789473"/>
    <n v="232"/>
    <n v="232"/>
    <m/>
    <m/>
    <m/>
    <m/>
    <m/>
    <n v="1"/>
    <m/>
    <m/>
    <m/>
    <m/>
    <m/>
  </r>
  <r>
    <x v="28"/>
    <x v="17"/>
    <x v="0"/>
    <n v="16472.5"/>
    <n v="16472.5"/>
    <n v="88"/>
    <n v="88"/>
    <m/>
    <m/>
    <m/>
    <m/>
    <m/>
    <m/>
    <m/>
    <m/>
    <m/>
    <m/>
    <m/>
  </r>
  <r>
    <x v="40"/>
    <x v="17"/>
    <x v="0"/>
    <n v="399"/>
    <n v="399"/>
    <n v="2"/>
    <n v="2"/>
    <m/>
    <m/>
    <m/>
    <m/>
    <m/>
    <m/>
    <m/>
    <m/>
    <m/>
    <m/>
    <m/>
  </r>
  <r>
    <x v="16"/>
    <x v="17"/>
    <x v="0"/>
    <n v="52039.75"/>
    <n v="52039.75"/>
    <n v="301"/>
    <n v="301"/>
    <m/>
    <m/>
    <m/>
    <m/>
    <m/>
    <m/>
    <m/>
    <m/>
    <m/>
    <m/>
    <m/>
  </r>
  <r>
    <x v="18"/>
    <x v="17"/>
    <x v="0"/>
    <n v="132287.25"/>
    <n v="132287.25"/>
    <n v="778"/>
    <n v="778"/>
    <m/>
    <n v="1"/>
    <m/>
    <m/>
    <m/>
    <n v="2"/>
    <m/>
    <m/>
    <n v="5"/>
    <n v="32"/>
    <m/>
  </r>
  <r>
    <x v="11"/>
    <x v="17"/>
    <x v="0"/>
    <n v="378"/>
    <n v="378"/>
    <n v="2"/>
    <n v="2"/>
    <m/>
    <m/>
    <m/>
    <m/>
    <m/>
    <m/>
    <m/>
    <m/>
    <m/>
    <m/>
    <m/>
  </r>
  <r>
    <x v="41"/>
    <x v="17"/>
    <x v="0"/>
    <n v="5365.5"/>
    <n v="5365.5"/>
    <n v="27"/>
    <n v="27"/>
    <m/>
    <m/>
    <m/>
    <m/>
    <m/>
    <m/>
    <m/>
    <m/>
    <m/>
    <m/>
    <m/>
  </r>
  <r>
    <x v="53"/>
    <x v="17"/>
    <x v="0"/>
    <n v="969"/>
    <n v="969"/>
    <n v="5"/>
    <n v="5"/>
    <m/>
    <m/>
    <m/>
    <m/>
    <m/>
    <m/>
    <m/>
    <m/>
    <m/>
    <m/>
    <m/>
  </r>
  <r>
    <x v="24"/>
    <x v="17"/>
    <x v="0"/>
    <n v="2764.5"/>
    <n v="2764.5"/>
    <n v="14"/>
    <n v="14"/>
    <m/>
    <m/>
    <m/>
    <m/>
    <m/>
    <m/>
    <m/>
    <m/>
    <m/>
    <m/>
    <m/>
  </r>
  <r>
    <x v="42"/>
    <x v="17"/>
    <x v="0"/>
    <n v="540"/>
    <n v="540"/>
    <n v="3"/>
    <n v="3"/>
    <m/>
    <m/>
    <m/>
    <m/>
    <m/>
    <m/>
    <m/>
    <m/>
    <m/>
    <m/>
    <m/>
  </r>
  <r>
    <x v="10"/>
    <x v="17"/>
    <x v="0"/>
    <n v="2139"/>
    <n v="2139"/>
    <n v="12"/>
    <n v="12"/>
    <m/>
    <m/>
    <m/>
    <m/>
    <m/>
    <m/>
    <m/>
    <m/>
    <m/>
    <m/>
    <m/>
  </r>
  <r>
    <x v="17"/>
    <x v="17"/>
    <x v="0"/>
    <n v="2803.5"/>
    <n v="2803.5"/>
    <n v="14"/>
    <n v="14"/>
    <m/>
    <m/>
    <m/>
    <m/>
    <m/>
    <m/>
    <m/>
    <m/>
    <m/>
    <m/>
    <m/>
  </r>
  <r>
    <x v="26"/>
    <x v="17"/>
    <x v="0"/>
    <n v="5323.5"/>
    <n v="5323.5"/>
    <n v="32"/>
    <n v="32"/>
    <m/>
    <m/>
    <m/>
    <m/>
    <m/>
    <m/>
    <m/>
    <m/>
    <m/>
    <m/>
    <m/>
  </r>
  <r>
    <x v="44"/>
    <x v="17"/>
    <x v="0"/>
    <n v="180"/>
    <n v="180"/>
    <n v="1"/>
    <n v="1"/>
    <m/>
    <m/>
    <m/>
    <m/>
    <m/>
    <m/>
    <m/>
    <m/>
    <m/>
    <m/>
    <m/>
  </r>
  <r>
    <x v="1"/>
    <x v="17"/>
    <x v="0"/>
    <n v="1669.5"/>
    <n v="1669.5"/>
    <n v="8"/>
    <n v="8"/>
    <m/>
    <m/>
    <m/>
    <m/>
    <m/>
    <m/>
    <m/>
    <m/>
    <m/>
    <m/>
    <m/>
  </r>
  <r>
    <x v="2"/>
    <x v="17"/>
    <x v="0"/>
    <n v="1056"/>
    <n v="1056"/>
    <n v="6"/>
    <n v="6"/>
    <m/>
    <m/>
    <m/>
    <m/>
    <m/>
    <m/>
    <m/>
    <m/>
    <m/>
    <m/>
    <m/>
  </r>
  <r>
    <x v="37"/>
    <x v="17"/>
    <x v="0"/>
    <n v="900"/>
    <n v="900"/>
    <n v="5"/>
    <n v="5"/>
    <m/>
    <m/>
    <m/>
    <m/>
    <m/>
    <m/>
    <m/>
    <m/>
    <m/>
    <m/>
    <m/>
  </r>
  <r>
    <x v="5"/>
    <x v="17"/>
    <x v="0"/>
    <n v="1666.5"/>
    <n v="1666.5"/>
    <n v="9"/>
    <n v="9"/>
    <m/>
    <m/>
    <m/>
    <m/>
    <m/>
    <m/>
    <m/>
    <m/>
    <m/>
    <m/>
    <m/>
  </r>
  <r>
    <x v="8"/>
    <x v="17"/>
    <x v="0"/>
    <n v="5760.25"/>
    <n v="5760.25"/>
    <n v="31"/>
    <n v="31"/>
    <m/>
    <m/>
    <m/>
    <m/>
    <m/>
    <m/>
    <m/>
    <m/>
    <m/>
    <m/>
    <m/>
  </r>
  <r>
    <x v="11"/>
    <x v="17"/>
    <x v="0"/>
    <n v="1620"/>
    <n v="1620"/>
    <n v="9"/>
    <n v="9"/>
    <m/>
    <m/>
    <m/>
    <m/>
    <m/>
    <m/>
    <m/>
    <m/>
    <m/>
    <m/>
    <m/>
  </r>
  <r>
    <x v="14"/>
    <x v="17"/>
    <x v="0"/>
    <n v="199.5"/>
    <n v="199.5"/>
    <n v="1"/>
    <n v="1"/>
    <m/>
    <m/>
    <m/>
    <m/>
    <m/>
    <m/>
    <m/>
    <m/>
    <m/>
    <m/>
    <m/>
  </r>
  <r>
    <x v="19"/>
    <x v="17"/>
    <x v="0"/>
    <n v="1155"/>
    <n v="1155"/>
    <n v="7"/>
    <n v="7"/>
    <m/>
    <m/>
    <m/>
    <m/>
    <m/>
    <m/>
    <m/>
    <m/>
    <m/>
    <m/>
    <m/>
  </r>
  <r>
    <x v="27"/>
    <x v="17"/>
    <x v="0"/>
    <n v="5262"/>
    <n v="5262"/>
    <n v="27"/>
    <n v="27"/>
    <m/>
    <m/>
    <m/>
    <m/>
    <m/>
    <m/>
    <m/>
    <m/>
    <m/>
    <m/>
    <m/>
  </r>
  <r>
    <x v="29"/>
    <x v="17"/>
    <x v="0"/>
    <n v="3213"/>
    <n v="3213"/>
    <n v="18"/>
    <n v="18"/>
    <m/>
    <m/>
    <m/>
    <m/>
    <m/>
    <m/>
    <m/>
    <m/>
    <m/>
    <m/>
    <m/>
  </r>
  <r>
    <x v="38"/>
    <x v="17"/>
    <x v="0"/>
    <n v="540"/>
    <n v="540"/>
    <n v="3"/>
    <n v="3"/>
    <m/>
    <m/>
    <m/>
    <m/>
    <m/>
    <m/>
    <m/>
    <m/>
    <m/>
    <m/>
    <m/>
  </r>
  <r>
    <x v="52"/>
    <x v="17"/>
    <x v="0"/>
    <n v="180"/>
    <n v="180"/>
    <n v="1"/>
    <n v="1"/>
    <m/>
    <m/>
    <m/>
    <m/>
    <m/>
    <m/>
    <m/>
    <m/>
    <m/>
    <m/>
    <m/>
  </r>
  <r>
    <x v="39"/>
    <x v="17"/>
    <x v="0"/>
    <n v="198"/>
    <n v="198"/>
    <n v="1"/>
    <n v="1"/>
    <m/>
    <m/>
    <m/>
    <m/>
    <m/>
    <m/>
    <m/>
    <m/>
    <m/>
    <m/>
    <m/>
  </r>
  <r>
    <x v="46"/>
    <x v="17"/>
    <x v="0"/>
    <n v="2264.5"/>
    <n v="2264.5"/>
    <n v="12"/>
    <n v="12"/>
    <m/>
    <m/>
    <m/>
    <m/>
    <m/>
    <m/>
    <m/>
    <m/>
    <m/>
    <m/>
    <m/>
  </r>
  <r>
    <x v="47"/>
    <x v="17"/>
    <x v="0"/>
    <n v="360"/>
    <n v="360"/>
    <n v="2"/>
    <n v="2"/>
    <m/>
    <m/>
    <m/>
    <m/>
    <m/>
    <m/>
    <m/>
    <m/>
    <m/>
    <m/>
    <m/>
  </r>
  <r>
    <x v="45"/>
    <x v="17"/>
    <x v="0"/>
    <n v="948"/>
    <n v="948"/>
    <n v="5"/>
    <n v="5"/>
    <m/>
    <m/>
    <m/>
    <m/>
    <m/>
    <m/>
    <m/>
    <m/>
    <m/>
    <m/>
    <m/>
  </r>
  <r>
    <x v="33"/>
    <x v="17"/>
    <x v="0"/>
    <n v="3889.5"/>
    <n v="3889.5"/>
    <n v="21"/>
    <n v="21"/>
    <m/>
    <m/>
    <m/>
    <m/>
    <m/>
    <m/>
    <m/>
    <m/>
    <m/>
    <m/>
    <m/>
  </r>
  <r>
    <x v="30"/>
    <x v="17"/>
    <x v="0"/>
    <n v="3870"/>
    <n v="3870"/>
    <n v="23"/>
    <n v="23"/>
    <m/>
    <m/>
    <m/>
    <m/>
    <m/>
    <m/>
    <m/>
    <m/>
    <m/>
    <m/>
    <m/>
  </r>
  <r>
    <x v="31"/>
    <x v="17"/>
    <x v="0"/>
    <n v="768"/>
    <n v="768"/>
    <n v="4"/>
    <n v="4"/>
    <m/>
    <m/>
    <m/>
    <m/>
    <m/>
    <m/>
    <m/>
    <m/>
    <m/>
    <m/>
    <m/>
  </r>
  <r>
    <x v="15"/>
    <x v="17"/>
    <x v="0"/>
    <n v="12958.5"/>
    <n v="12958.5"/>
    <n v="68"/>
    <n v="68"/>
    <m/>
    <m/>
    <m/>
    <m/>
    <m/>
    <m/>
    <m/>
    <m/>
    <m/>
    <m/>
    <m/>
  </r>
  <r>
    <x v="43"/>
    <x v="17"/>
    <x v="0"/>
    <n v="2238"/>
    <n v="2238"/>
    <n v="13"/>
    <n v="13"/>
    <m/>
    <m/>
    <m/>
    <m/>
    <m/>
    <m/>
    <m/>
    <m/>
    <m/>
    <m/>
    <m/>
  </r>
  <r>
    <x v="50"/>
    <x v="17"/>
    <x v="0"/>
    <n v="10140.302631578947"/>
    <n v="10140.302631578947"/>
    <n v="63"/>
    <n v="63"/>
    <m/>
    <m/>
    <m/>
    <m/>
    <m/>
    <n v="1"/>
    <m/>
    <m/>
    <m/>
    <m/>
    <m/>
  </r>
  <r>
    <x v="51"/>
    <x v="17"/>
    <x v="0"/>
    <n v="5628"/>
    <n v="5628"/>
    <n v="29"/>
    <n v="29"/>
    <m/>
    <m/>
    <m/>
    <m/>
    <m/>
    <m/>
    <m/>
    <m/>
    <m/>
    <m/>
    <m/>
  </r>
  <r>
    <x v="54"/>
    <x v="17"/>
    <x v="0"/>
    <n v="409.5"/>
    <n v="409.5"/>
    <n v="2"/>
    <n v="2"/>
    <m/>
    <m/>
    <m/>
    <m/>
    <m/>
    <m/>
    <m/>
    <m/>
    <m/>
    <m/>
    <m/>
  </r>
  <r>
    <x v="23"/>
    <x v="17"/>
    <x v="0"/>
    <n v="1197"/>
    <n v="1197"/>
    <n v="6"/>
    <n v="6"/>
    <m/>
    <m/>
    <m/>
    <m/>
    <m/>
    <m/>
    <m/>
    <m/>
    <m/>
    <m/>
    <m/>
  </r>
  <r>
    <x v="55"/>
    <x v="17"/>
    <x v="0"/>
    <n v="559.5"/>
    <n v="559.5"/>
    <n v="3"/>
    <n v="3"/>
    <m/>
    <m/>
    <m/>
    <m/>
    <m/>
    <m/>
    <m/>
    <m/>
    <m/>
    <m/>
    <m/>
  </r>
  <r>
    <x v="32"/>
    <x v="17"/>
    <x v="1"/>
    <n v="0"/>
    <n v="0"/>
    <n v="0"/>
    <n v="0"/>
    <m/>
    <m/>
    <m/>
    <m/>
    <m/>
    <m/>
    <m/>
    <m/>
    <m/>
    <m/>
    <m/>
  </r>
  <r>
    <x v="12"/>
    <x v="17"/>
    <x v="1"/>
    <n v="0"/>
    <n v="0"/>
    <n v="0"/>
    <n v="0"/>
    <m/>
    <m/>
    <m/>
    <m/>
    <m/>
    <m/>
    <m/>
    <m/>
    <m/>
    <m/>
    <m/>
  </r>
  <r>
    <x v="13"/>
    <x v="17"/>
    <x v="1"/>
    <n v="0"/>
    <n v="0"/>
    <n v="0"/>
    <n v="0"/>
    <m/>
    <m/>
    <m/>
    <m/>
    <m/>
    <m/>
    <m/>
    <m/>
    <m/>
    <m/>
    <m/>
  </r>
  <r>
    <x v="34"/>
    <x v="17"/>
    <x v="1"/>
    <n v="480"/>
    <n v="480"/>
    <n v="2"/>
    <n v="2"/>
    <m/>
    <m/>
    <m/>
    <m/>
    <m/>
    <m/>
    <m/>
    <m/>
    <m/>
    <m/>
    <m/>
  </r>
  <r>
    <x v="49"/>
    <x v="17"/>
    <x v="1"/>
    <n v="0"/>
    <n v="0"/>
    <n v="0"/>
    <n v="0"/>
    <m/>
    <m/>
    <m/>
    <m/>
    <m/>
    <m/>
    <m/>
    <m/>
    <m/>
    <m/>
    <m/>
  </r>
  <r>
    <x v="7"/>
    <x v="17"/>
    <x v="1"/>
    <n v="0"/>
    <n v="0"/>
    <n v="0"/>
    <n v="0"/>
    <m/>
    <m/>
    <m/>
    <m/>
    <m/>
    <m/>
    <m/>
    <m/>
    <m/>
    <m/>
    <m/>
  </r>
  <r>
    <x v="22"/>
    <x v="17"/>
    <x v="1"/>
    <n v="0"/>
    <n v="0"/>
    <n v="0"/>
    <n v="0"/>
    <m/>
    <m/>
    <m/>
    <m/>
    <m/>
    <m/>
    <m/>
    <m/>
    <m/>
    <m/>
    <m/>
  </r>
  <r>
    <x v="35"/>
    <x v="17"/>
    <x v="1"/>
    <n v="0"/>
    <n v="0"/>
    <n v="0"/>
    <n v="0"/>
    <m/>
    <m/>
    <m/>
    <m/>
    <m/>
    <m/>
    <m/>
    <m/>
    <m/>
    <m/>
    <m/>
  </r>
  <r>
    <x v="20"/>
    <x v="17"/>
    <x v="1"/>
    <n v="0"/>
    <n v="0"/>
    <n v="0"/>
    <n v="0"/>
    <m/>
    <m/>
    <m/>
    <m/>
    <m/>
    <m/>
    <m/>
    <m/>
    <m/>
    <m/>
    <m/>
  </r>
  <r>
    <x v="3"/>
    <x v="17"/>
    <x v="1"/>
    <n v="0"/>
    <n v="0"/>
    <n v="0"/>
    <n v="0"/>
    <m/>
    <m/>
    <m/>
    <m/>
    <m/>
    <m/>
    <m/>
    <m/>
    <m/>
    <m/>
    <m/>
  </r>
  <r>
    <x v="4"/>
    <x v="17"/>
    <x v="1"/>
    <n v="0"/>
    <n v="0"/>
    <n v="0"/>
    <n v="0"/>
    <m/>
    <m/>
    <m/>
    <m/>
    <m/>
    <m/>
    <m/>
    <m/>
    <m/>
    <m/>
    <m/>
  </r>
  <r>
    <x v="6"/>
    <x v="17"/>
    <x v="1"/>
    <n v="0"/>
    <n v="0"/>
    <n v="0"/>
    <n v="0"/>
    <m/>
    <m/>
    <m/>
    <m/>
    <m/>
    <m/>
    <m/>
    <m/>
    <m/>
    <m/>
    <m/>
  </r>
  <r>
    <x v="36"/>
    <x v="17"/>
    <x v="1"/>
    <n v="0"/>
    <n v="0"/>
    <n v="0"/>
    <n v="0"/>
    <m/>
    <m/>
    <m/>
    <m/>
    <m/>
    <m/>
    <m/>
    <m/>
    <m/>
    <m/>
    <m/>
  </r>
  <r>
    <x v="21"/>
    <x v="17"/>
    <x v="1"/>
    <n v="10232"/>
    <n v="10232"/>
    <n v="51"/>
    <n v="51"/>
    <m/>
    <m/>
    <m/>
    <m/>
    <m/>
    <m/>
    <m/>
    <m/>
    <m/>
    <m/>
    <m/>
  </r>
  <r>
    <x v="28"/>
    <x v="17"/>
    <x v="1"/>
    <n v="8040"/>
    <n v="8040"/>
    <n v="36"/>
    <n v="36"/>
    <m/>
    <m/>
    <m/>
    <m/>
    <m/>
    <m/>
    <m/>
    <m/>
    <m/>
    <m/>
    <m/>
  </r>
  <r>
    <x v="40"/>
    <x v="17"/>
    <x v="1"/>
    <n v="0"/>
    <n v="0"/>
    <n v="0"/>
    <n v="0"/>
    <m/>
    <m/>
    <m/>
    <m/>
    <m/>
    <m/>
    <m/>
    <m/>
    <m/>
    <m/>
    <m/>
  </r>
  <r>
    <x v="16"/>
    <x v="17"/>
    <x v="1"/>
    <n v="194652"/>
    <n v="194652"/>
    <n v="1052"/>
    <n v="1052"/>
    <m/>
    <m/>
    <m/>
    <m/>
    <m/>
    <n v="1"/>
    <m/>
    <m/>
    <m/>
    <m/>
    <m/>
  </r>
  <r>
    <x v="18"/>
    <x v="17"/>
    <x v="1"/>
    <n v="174585"/>
    <n v="146167.79999999999"/>
    <n v="809"/>
    <n v="809"/>
    <m/>
    <m/>
    <m/>
    <m/>
    <m/>
    <n v="1"/>
    <m/>
    <m/>
    <m/>
    <m/>
    <m/>
  </r>
  <r>
    <x v="11"/>
    <x v="17"/>
    <x v="1"/>
    <n v="0"/>
    <n v="0"/>
    <n v="0"/>
    <n v="0"/>
    <m/>
    <m/>
    <m/>
    <m/>
    <m/>
    <m/>
    <m/>
    <m/>
    <m/>
    <m/>
    <m/>
  </r>
  <r>
    <x v="41"/>
    <x v="17"/>
    <x v="1"/>
    <n v="217744"/>
    <n v="217744"/>
    <n v="1897"/>
    <n v="1897"/>
    <m/>
    <n v="3"/>
    <m/>
    <m/>
    <m/>
    <n v="3"/>
    <n v="1"/>
    <m/>
    <n v="6"/>
    <n v="38"/>
    <m/>
  </r>
  <r>
    <x v="53"/>
    <x v="17"/>
    <x v="1"/>
    <n v="6438"/>
    <n v="6438"/>
    <n v="50"/>
    <n v="50"/>
    <m/>
    <m/>
    <m/>
    <m/>
    <m/>
    <m/>
    <m/>
    <m/>
    <m/>
    <m/>
    <m/>
  </r>
  <r>
    <x v="24"/>
    <x v="17"/>
    <x v="1"/>
    <n v="836"/>
    <n v="836"/>
    <n v="2"/>
    <n v="2"/>
    <m/>
    <m/>
    <m/>
    <m/>
    <m/>
    <m/>
    <m/>
    <m/>
    <m/>
    <m/>
    <m/>
  </r>
  <r>
    <x v="42"/>
    <x v="17"/>
    <x v="1"/>
    <n v="0"/>
    <n v="0"/>
    <n v="0"/>
    <n v="0"/>
    <m/>
    <m/>
    <m/>
    <m/>
    <m/>
    <m/>
    <m/>
    <m/>
    <m/>
    <m/>
    <m/>
  </r>
  <r>
    <x v="10"/>
    <x v="17"/>
    <x v="1"/>
    <n v="0"/>
    <n v="0"/>
    <n v="0"/>
    <n v="0"/>
    <m/>
    <m/>
    <m/>
    <m/>
    <m/>
    <m/>
    <m/>
    <m/>
    <m/>
    <m/>
    <m/>
  </r>
  <r>
    <x v="17"/>
    <x v="17"/>
    <x v="1"/>
    <n v="18568"/>
    <n v="18568"/>
    <n v="125"/>
    <n v="125"/>
    <m/>
    <m/>
    <m/>
    <m/>
    <m/>
    <m/>
    <m/>
    <m/>
    <m/>
    <m/>
    <m/>
  </r>
  <r>
    <x v="26"/>
    <x v="17"/>
    <x v="1"/>
    <n v="9924"/>
    <n v="9924"/>
    <n v="57"/>
    <n v="57"/>
    <m/>
    <m/>
    <m/>
    <m/>
    <m/>
    <m/>
    <m/>
    <m/>
    <m/>
    <m/>
    <m/>
  </r>
  <r>
    <x v="44"/>
    <x v="17"/>
    <x v="1"/>
    <n v="0"/>
    <n v="0"/>
    <n v="0"/>
    <n v="0"/>
    <m/>
    <m/>
    <m/>
    <m/>
    <m/>
    <m/>
    <m/>
    <m/>
    <m/>
    <m/>
    <m/>
  </r>
  <r>
    <x v="1"/>
    <x v="17"/>
    <x v="1"/>
    <n v="0"/>
    <n v="0"/>
    <n v="0"/>
    <n v="0"/>
    <m/>
    <m/>
    <m/>
    <m/>
    <m/>
    <m/>
    <m/>
    <m/>
    <m/>
    <m/>
    <m/>
  </r>
  <r>
    <x v="2"/>
    <x v="17"/>
    <x v="1"/>
    <n v="0"/>
    <n v="0"/>
    <n v="0"/>
    <n v="0"/>
    <m/>
    <m/>
    <m/>
    <m/>
    <m/>
    <m/>
    <m/>
    <m/>
    <m/>
    <m/>
    <m/>
  </r>
  <r>
    <x v="37"/>
    <x v="17"/>
    <x v="1"/>
    <n v="0"/>
    <n v="0"/>
    <n v="0"/>
    <n v="0"/>
    <m/>
    <m/>
    <m/>
    <m/>
    <m/>
    <m/>
    <m/>
    <m/>
    <m/>
    <m/>
    <m/>
  </r>
  <r>
    <x v="5"/>
    <x v="17"/>
    <x v="1"/>
    <n v="2339"/>
    <n v="2339"/>
    <n v="49"/>
    <n v="49"/>
    <m/>
    <m/>
    <m/>
    <m/>
    <m/>
    <m/>
    <m/>
    <m/>
    <m/>
    <m/>
    <m/>
  </r>
  <r>
    <x v="8"/>
    <x v="17"/>
    <x v="1"/>
    <n v="93303"/>
    <n v="93303"/>
    <n v="456"/>
    <n v="456"/>
    <m/>
    <m/>
    <m/>
    <m/>
    <n v="2"/>
    <m/>
    <m/>
    <m/>
    <m/>
    <m/>
    <m/>
  </r>
  <r>
    <x v="11"/>
    <x v="17"/>
    <x v="1"/>
    <n v="0"/>
    <n v="0"/>
    <n v="0"/>
    <n v="0"/>
    <m/>
    <m/>
    <m/>
    <m/>
    <m/>
    <m/>
    <m/>
    <m/>
    <m/>
    <m/>
    <m/>
  </r>
  <r>
    <x v="14"/>
    <x v="17"/>
    <x v="1"/>
    <n v="78774"/>
    <n v="27943"/>
    <n v="364"/>
    <n v="126"/>
    <m/>
    <m/>
    <m/>
    <m/>
    <m/>
    <m/>
    <m/>
    <m/>
    <m/>
    <m/>
    <m/>
  </r>
  <r>
    <x v="19"/>
    <x v="17"/>
    <x v="1"/>
    <n v="1636"/>
    <n v="1636"/>
    <n v="16"/>
    <n v="16"/>
    <m/>
    <m/>
    <m/>
    <m/>
    <m/>
    <m/>
    <m/>
    <m/>
    <m/>
    <m/>
    <m/>
  </r>
  <r>
    <x v="27"/>
    <x v="17"/>
    <x v="1"/>
    <n v="0"/>
    <n v="0"/>
    <n v="0"/>
    <n v="0"/>
    <m/>
    <m/>
    <m/>
    <m/>
    <m/>
    <m/>
    <m/>
    <m/>
    <m/>
    <m/>
    <m/>
  </r>
  <r>
    <x v="29"/>
    <x v="17"/>
    <x v="1"/>
    <n v="0"/>
    <n v="0"/>
    <n v="0"/>
    <n v="0"/>
    <m/>
    <m/>
    <m/>
    <m/>
    <m/>
    <m/>
    <m/>
    <m/>
    <m/>
    <m/>
    <m/>
  </r>
  <r>
    <x v="38"/>
    <x v="17"/>
    <x v="1"/>
    <n v="0"/>
    <n v="0"/>
    <n v="0"/>
    <n v="0"/>
    <m/>
    <m/>
    <m/>
    <m/>
    <m/>
    <m/>
    <m/>
    <m/>
    <m/>
    <m/>
    <m/>
  </r>
  <r>
    <x v="52"/>
    <x v="17"/>
    <x v="1"/>
    <n v="0"/>
    <n v="0"/>
    <n v="0"/>
    <n v="0"/>
    <m/>
    <m/>
    <m/>
    <m/>
    <m/>
    <m/>
    <m/>
    <m/>
    <m/>
    <m/>
    <m/>
  </r>
  <r>
    <x v="39"/>
    <x v="17"/>
    <x v="1"/>
    <n v="0"/>
    <n v="0"/>
    <n v="0"/>
    <n v="0"/>
    <m/>
    <m/>
    <m/>
    <m/>
    <m/>
    <m/>
    <m/>
    <m/>
    <m/>
    <m/>
    <m/>
  </r>
  <r>
    <x v="46"/>
    <x v="17"/>
    <x v="1"/>
    <n v="0"/>
    <n v="0"/>
    <n v="0"/>
    <n v="0"/>
    <m/>
    <m/>
    <m/>
    <m/>
    <m/>
    <m/>
    <m/>
    <m/>
    <m/>
    <m/>
    <m/>
  </r>
  <r>
    <x v="47"/>
    <x v="17"/>
    <x v="1"/>
    <n v="0"/>
    <n v="0"/>
    <n v="0"/>
    <n v="0"/>
    <m/>
    <m/>
    <m/>
    <m/>
    <m/>
    <m/>
    <m/>
    <m/>
    <m/>
    <m/>
    <m/>
  </r>
  <r>
    <x v="45"/>
    <x v="17"/>
    <x v="1"/>
    <n v="0"/>
    <n v="0"/>
    <n v="0"/>
    <n v="0"/>
    <m/>
    <m/>
    <m/>
    <m/>
    <m/>
    <m/>
    <m/>
    <m/>
    <m/>
    <m/>
    <m/>
  </r>
  <r>
    <x v="33"/>
    <x v="17"/>
    <x v="1"/>
    <n v="1740"/>
    <n v="1740"/>
    <n v="18"/>
    <n v="18"/>
    <m/>
    <m/>
    <m/>
    <m/>
    <m/>
    <m/>
    <m/>
    <m/>
    <m/>
    <m/>
    <m/>
  </r>
  <r>
    <x v="30"/>
    <x v="17"/>
    <x v="1"/>
    <n v="0"/>
    <n v="0"/>
    <n v="0"/>
    <n v="0"/>
    <m/>
    <m/>
    <m/>
    <m/>
    <m/>
    <m/>
    <m/>
    <m/>
    <m/>
    <m/>
    <m/>
  </r>
  <r>
    <x v="31"/>
    <x v="17"/>
    <x v="1"/>
    <n v="0"/>
    <n v="0"/>
    <n v="0"/>
    <n v="0"/>
    <m/>
    <m/>
    <m/>
    <m/>
    <m/>
    <m/>
    <m/>
    <m/>
    <m/>
    <m/>
    <m/>
  </r>
  <r>
    <x v="15"/>
    <x v="17"/>
    <x v="1"/>
    <n v="142651.5"/>
    <n v="104398"/>
    <n v="721"/>
    <n v="489"/>
    <m/>
    <m/>
    <m/>
    <m/>
    <m/>
    <n v="1"/>
    <m/>
    <m/>
    <m/>
    <m/>
    <m/>
  </r>
  <r>
    <x v="43"/>
    <x v="17"/>
    <x v="1"/>
    <n v="0"/>
    <n v="0"/>
    <n v="0"/>
    <n v="0"/>
    <m/>
    <m/>
    <m/>
    <m/>
    <m/>
    <m/>
    <m/>
    <m/>
    <m/>
    <m/>
    <m/>
  </r>
  <r>
    <x v="50"/>
    <x v="17"/>
    <x v="1"/>
    <n v="0"/>
    <n v="0"/>
    <n v="0"/>
    <n v="0"/>
    <m/>
    <m/>
    <m/>
    <m/>
    <m/>
    <m/>
    <m/>
    <m/>
    <m/>
    <m/>
    <m/>
  </r>
  <r>
    <x v="51"/>
    <x v="17"/>
    <x v="1"/>
    <n v="0"/>
    <n v="0"/>
    <n v="0"/>
    <n v="0"/>
    <m/>
    <m/>
    <m/>
    <m/>
    <m/>
    <m/>
    <m/>
    <m/>
    <m/>
    <m/>
    <m/>
  </r>
  <r>
    <x v="54"/>
    <x v="17"/>
    <x v="1"/>
    <n v="0"/>
    <n v="0"/>
    <n v="0"/>
    <n v="0"/>
    <m/>
    <m/>
    <m/>
    <m/>
    <m/>
    <m/>
    <m/>
    <m/>
    <m/>
    <m/>
    <m/>
  </r>
  <r>
    <x v="23"/>
    <x v="17"/>
    <x v="1"/>
    <n v="2360"/>
    <n v="2360"/>
    <n v="35"/>
    <n v="35"/>
    <m/>
    <m/>
    <m/>
    <m/>
    <m/>
    <m/>
    <m/>
    <m/>
    <m/>
    <m/>
    <m/>
  </r>
  <r>
    <x v="55"/>
    <x v="17"/>
    <x v="1"/>
    <n v="0"/>
    <n v="0"/>
    <n v="0"/>
    <n v="0"/>
    <m/>
    <m/>
    <m/>
    <m/>
    <m/>
    <m/>
    <m/>
    <m/>
    <m/>
    <m/>
    <m/>
  </r>
  <r>
    <x v="32"/>
    <x v="18"/>
    <x v="0"/>
    <n v="597"/>
    <n v="597"/>
    <n v="3"/>
    <n v="3"/>
    <m/>
    <m/>
    <m/>
    <m/>
    <m/>
    <m/>
    <m/>
    <m/>
    <m/>
    <m/>
    <m/>
  </r>
  <r>
    <x v="12"/>
    <x v="18"/>
    <x v="0"/>
    <n v="1521"/>
    <n v="1521"/>
    <n v="8"/>
    <n v="8"/>
    <m/>
    <m/>
    <m/>
    <m/>
    <m/>
    <m/>
    <m/>
    <m/>
    <m/>
    <m/>
    <m/>
  </r>
  <r>
    <x v="13"/>
    <x v="18"/>
    <x v="0"/>
    <n v="621"/>
    <n v="621"/>
    <n v="5"/>
    <n v="5"/>
    <m/>
    <m/>
    <m/>
    <m/>
    <m/>
    <m/>
    <m/>
    <m/>
    <m/>
    <m/>
    <m/>
  </r>
  <r>
    <x v="34"/>
    <x v="18"/>
    <x v="0"/>
    <n v="549"/>
    <n v="549"/>
    <n v="3"/>
    <n v="3"/>
    <m/>
    <m/>
    <m/>
    <m/>
    <m/>
    <m/>
    <m/>
    <m/>
    <m/>
    <m/>
    <m/>
  </r>
  <r>
    <x v="49"/>
    <x v="18"/>
    <x v="0"/>
    <n v="1126.5"/>
    <n v="1126.5"/>
    <n v="6"/>
    <n v="6"/>
    <m/>
    <m/>
    <m/>
    <m/>
    <m/>
    <m/>
    <m/>
    <m/>
    <m/>
    <m/>
    <m/>
  </r>
  <r>
    <x v="7"/>
    <x v="18"/>
    <x v="0"/>
    <n v="2844"/>
    <n v="2844"/>
    <n v="15"/>
    <n v="15"/>
    <m/>
    <m/>
    <m/>
    <m/>
    <m/>
    <m/>
    <m/>
    <m/>
    <m/>
    <m/>
    <m/>
  </r>
  <r>
    <x v="22"/>
    <x v="18"/>
    <x v="0"/>
    <n v="364.5"/>
    <n v="364.5"/>
    <n v="2"/>
    <n v="2"/>
    <m/>
    <m/>
    <m/>
    <m/>
    <m/>
    <m/>
    <m/>
    <m/>
    <m/>
    <m/>
    <m/>
  </r>
  <r>
    <x v="35"/>
    <x v="18"/>
    <x v="0"/>
    <n v="756"/>
    <n v="756"/>
    <n v="4"/>
    <n v="4"/>
    <m/>
    <m/>
    <m/>
    <m/>
    <m/>
    <m/>
    <m/>
    <m/>
    <m/>
    <m/>
    <m/>
  </r>
  <r>
    <x v="20"/>
    <x v="18"/>
    <x v="0"/>
    <n v="4468.5"/>
    <n v="4468.5"/>
    <n v="24"/>
    <n v="24"/>
    <m/>
    <m/>
    <m/>
    <m/>
    <m/>
    <m/>
    <m/>
    <m/>
    <m/>
    <m/>
    <m/>
  </r>
  <r>
    <x v="3"/>
    <x v="18"/>
    <x v="0"/>
    <n v="414"/>
    <n v="414"/>
    <n v="2"/>
    <n v="2"/>
    <m/>
    <m/>
    <m/>
    <m/>
    <m/>
    <m/>
    <m/>
    <m/>
    <m/>
    <m/>
    <m/>
  </r>
  <r>
    <x v="4"/>
    <x v="18"/>
    <x v="0"/>
    <n v="1234.5"/>
    <n v="1234.5"/>
    <n v="6"/>
    <n v="6"/>
    <m/>
    <m/>
    <m/>
    <m/>
    <m/>
    <m/>
    <m/>
    <m/>
    <m/>
    <m/>
    <m/>
  </r>
  <r>
    <x v="6"/>
    <x v="18"/>
    <x v="0"/>
    <n v="2895"/>
    <n v="2895"/>
    <n v="14"/>
    <n v="14"/>
    <m/>
    <m/>
    <m/>
    <m/>
    <m/>
    <m/>
    <m/>
    <m/>
    <m/>
    <m/>
    <m/>
  </r>
  <r>
    <x v="36"/>
    <x v="18"/>
    <x v="0"/>
    <n v="738"/>
    <n v="738"/>
    <n v="4"/>
    <n v="4"/>
    <m/>
    <m/>
    <m/>
    <m/>
    <m/>
    <m/>
    <m/>
    <m/>
    <m/>
    <m/>
    <m/>
  </r>
  <r>
    <x v="21"/>
    <x v="18"/>
    <x v="0"/>
    <n v="39934.26315789474"/>
    <n v="39934.26315789474"/>
    <n v="232"/>
    <n v="232"/>
    <m/>
    <m/>
    <m/>
    <m/>
    <m/>
    <m/>
    <m/>
    <m/>
    <m/>
    <m/>
    <m/>
  </r>
  <r>
    <x v="28"/>
    <x v="18"/>
    <x v="0"/>
    <n v="15763.5"/>
    <n v="15763.5"/>
    <n v="88"/>
    <n v="88"/>
    <m/>
    <m/>
    <m/>
    <m/>
    <m/>
    <m/>
    <m/>
    <m/>
    <m/>
    <m/>
    <m/>
  </r>
  <r>
    <x v="40"/>
    <x v="18"/>
    <x v="0"/>
    <n v="462"/>
    <n v="462"/>
    <n v="2"/>
    <n v="2"/>
    <m/>
    <m/>
    <m/>
    <m/>
    <m/>
    <m/>
    <m/>
    <m/>
    <m/>
    <m/>
    <m/>
  </r>
  <r>
    <x v="16"/>
    <x v="18"/>
    <x v="0"/>
    <n v="51902.75"/>
    <n v="51902.75"/>
    <n v="305"/>
    <n v="305"/>
    <m/>
    <m/>
    <m/>
    <n v="1"/>
    <m/>
    <m/>
    <m/>
    <m/>
    <m/>
    <m/>
    <m/>
  </r>
  <r>
    <x v="18"/>
    <x v="18"/>
    <x v="0"/>
    <n v="135850.72222222222"/>
    <n v="135850.72222222222"/>
    <n v="788"/>
    <n v="788"/>
    <m/>
    <m/>
    <m/>
    <m/>
    <m/>
    <n v="1"/>
    <m/>
    <m/>
    <m/>
    <m/>
    <m/>
  </r>
  <r>
    <x v="11"/>
    <x v="18"/>
    <x v="0"/>
    <n v="420"/>
    <n v="420"/>
    <n v="2"/>
    <n v="2"/>
    <m/>
    <m/>
    <m/>
    <m/>
    <m/>
    <m/>
    <m/>
    <m/>
    <m/>
    <m/>
    <m/>
  </r>
  <r>
    <x v="41"/>
    <x v="18"/>
    <x v="0"/>
    <n v="5355"/>
    <n v="5355"/>
    <n v="27"/>
    <n v="27"/>
    <m/>
    <m/>
    <m/>
    <m/>
    <m/>
    <n v="1"/>
    <m/>
    <m/>
    <m/>
    <m/>
    <m/>
  </r>
  <r>
    <x v="53"/>
    <x v="18"/>
    <x v="0"/>
    <n v="970.5"/>
    <n v="970.5"/>
    <n v="5"/>
    <n v="5"/>
    <m/>
    <m/>
    <m/>
    <m/>
    <m/>
    <m/>
    <m/>
    <m/>
    <m/>
    <m/>
    <m/>
  </r>
  <r>
    <x v="24"/>
    <x v="18"/>
    <x v="0"/>
    <n v="2773.5"/>
    <n v="2773.5"/>
    <n v="14"/>
    <n v="14"/>
    <m/>
    <m/>
    <m/>
    <m/>
    <m/>
    <m/>
    <m/>
    <m/>
    <m/>
    <m/>
    <m/>
  </r>
  <r>
    <x v="42"/>
    <x v="18"/>
    <x v="0"/>
    <n v="612"/>
    <n v="612"/>
    <n v="3"/>
    <n v="3"/>
    <m/>
    <m/>
    <m/>
    <m/>
    <m/>
    <m/>
    <m/>
    <m/>
    <m/>
    <m/>
    <m/>
  </r>
  <r>
    <x v="10"/>
    <x v="18"/>
    <x v="0"/>
    <n v="2499"/>
    <n v="2499"/>
    <n v="12"/>
    <n v="12"/>
    <m/>
    <m/>
    <m/>
    <m/>
    <m/>
    <m/>
    <m/>
    <m/>
    <m/>
    <m/>
    <m/>
  </r>
  <r>
    <x v="17"/>
    <x v="18"/>
    <x v="0"/>
    <n v="2719.5"/>
    <n v="2719.5"/>
    <n v="14"/>
    <n v="14"/>
    <m/>
    <m/>
    <m/>
    <m/>
    <m/>
    <m/>
    <m/>
    <m/>
    <m/>
    <m/>
    <m/>
  </r>
  <r>
    <x v="26"/>
    <x v="18"/>
    <x v="0"/>
    <n v="5733"/>
    <n v="5733"/>
    <n v="31"/>
    <n v="31"/>
    <m/>
    <m/>
    <m/>
    <m/>
    <m/>
    <m/>
    <m/>
    <m/>
    <m/>
    <m/>
    <m/>
  </r>
  <r>
    <x v="44"/>
    <x v="18"/>
    <x v="0"/>
    <n v="324"/>
    <n v="324"/>
    <n v="2"/>
    <n v="2"/>
    <m/>
    <m/>
    <m/>
    <m/>
    <m/>
    <m/>
    <m/>
    <m/>
    <m/>
    <m/>
    <m/>
  </r>
  <r>
    <x v="1"/>
    <x v="18"/>
    <x v="0"/>
    <n v="1606.5"/>
    <n v="1606.5"/>
    <n v="8"/>
    <n v="8"/>
    <m/>
    <m/>
    <m/>
    <m/>
    <m/>
    <m/>
    <m/>
    <m/>
    <m/>
    <m/>
    <m/>
  </r>
  <r>
    <x v="2"/>
    <x v="18"/>
    <x v="0"/>
    <n v="1216.5"/>
    <n v="1216.5"/>
    <n v="6"/>
    <n v="6"/>
    <m/>
    <m/>
    <m/>
    <m/>
    <m/>
    <m/>
    <m/>
    <m/>
    <m/>
    <m/>
    <m/>
  </r>
  <r>
    <x v="37"/>
    <x v="18"/>
    <x v="0"/>
    <n v="891"/>
    <n v="891"/>
    <n v="5"/>
    <n v="5"/>
    <m/>
    <m/>
    <m/>
    <m/>
    <m/>
    <m/>
    <m/>
    <m/>
    <m/>
    <m/>
    <m/>
  </r>
  <r>
    <x v="5"/>
    <x v="18"/>
    <x v="0"/>
    <n v="1762.5"/>
    <n v="1762.5"/>
    <n v="9"/>
    <n v="9"/>
    <m/>
    <m/>
    <m/>
    <m/>
    <m/>
    <m/>
    <m/>
    <m/>
    <m/>
    <m/>
    <m/>
  </r>
  <r>
    <x v="8"/>
    <x v="18"/>
    <x v="0"/>
    <n v="5786.75"/>
    <n v="5786.75"/>
    <n v="31"/>
    <n v="31"/>
    <m/>
    <m/>
    <m/>
    <m/>
    <m/>
    <m/>
    <m/>
    <m/>
    <m/>
    <m/>
    <m/>
  </r>
  <r>
    <x v="11"/>
    <x v="18"/>
    <x v="0"/>
    <n v="1674"/>
    <n v="1674"/>
    <n v="9"/>
    <n v="9"/>
    <m/>
    <m/>
    <m/>
    <m/>
    <m/>
    <m/>
    <m/>
    <m/>
    <m/>
    <m/>
    <m/>
  </r>
  <r>
    <x v="14"/>
    <x v="18"/>
    <x v="0"/>
    <n v="210"/>
    <n v="210"/>
    <n v="1"/>
    <n v="1"/>
    <m/>
    <m/>
    <m/>
    <m/>
    <m/>
    <m/>
    <m/>
    <m/>
    <m/>
    <m/>
    <m/>
  </r>
  <r>
    <x v="19"/>
    <x v="18"/>
    <x v="0"/>
    <n v="1375.5"/>
    <n v="1375.5"/>
    <n v="7"/>
    <n v="7"/>
    <m/>
    <m/>
    <m/>
    <m/>
    <m/>
    <m/>
    <m/>
    <m/>
    <m/>
    <m/>
    <m/>
  </r>
  <r>
    <x v="27"/>
    <x v="18"/>
    <x v="0"/>
    <n v="5484"/>
    <n v="5484"/>
    <n v="27"/>
    <n v="27"/>
    <m/>
    <m/>
    <m/>
    <m/>
    <m/>
    <m/>
    <m/>
    <m/>
    <m/>
    <m/>
    <m/>
  </r>
  <r>
    <x v="29"/>
    <x v="18"/>
    <x v="0"/>
    <n v="3348"/>
    <n v="3348"/>
    <n v="17"/>
    <n v="17"/>
    <m/>
    <m/>
    <m/>
    <m/>
    <m/>
    <m/>
    <m/>
    <m/>
    <m/>
    <m/>
    <m/>
  </r>
  <r>
    <x v="38"/>
    <x v="18"/>
    <x v="0"/>
    <n v="567"/>
    <n v="567"/>
    <n v="3"/>
    <n v="3"/>
    <m/>
    <m/>
    <m/>
    <m/>
    <m/>
    <m/>
    <m/>
    <m/>
    <m/>
    <m/>
    <m/>
  </r>
  <r>
    <x v="52"/>
    <x v="18"/>
    <x v="0"/>
    <n v="207"/>
    <n v="207"/>
    <n v="1"/>
    <n v="1"/>
    <m/>
    <m/>
    <m/>
    <m/>
    <m/>
    <m/>
    <m/>
    <m/>
    <m/>
    <m/>
    <m/>
  </r>
  <r>
    <x v="39"/>
    <x v="18"/>
    <x v="0"/>
    <n v="178.43478260869566"/>
    <n v="178.43478260869566"/>
    <n v="1"/>
    <n v="1"/>
    <m/>
    <m/>
    <m/>
    <m/>
    <m/>
    <m/>
    <m/>
    <m/>
    <m/>
    <m/>
    <m/>
  </r>
  <r>
    <x v="46"/>
    <x v="18"/>
    <x v="0"/>
    <n v="2385.5"/>
    <n v="2385.5"/>
    <n v="11"/>
    <n v="11"/>
    <m/>
    <m/>
    <m/>
    <m/>
    <m/>
    <m/>
    <m/>
    <m/>
    <m/>
    <m/>
    <m/>
  </r>
  <r>
    <x v="47"/>
    <x v="18"/>
    <x v="0"/>
    <n v="414"/>
    <n v="414"/>
    <n v="2"/>
    <n v="2"/>
    <m/>
    <m/>
    <m/>
    <m/>
    <m/>
    <m/>
    <m/>
    <m/>
    <m/>
    <m/>
    <m/>
  </r>
  <r>
    <x v="45"/>
    <x v="18"/>
    <x v="0"/>
    <n v="928.5"/>
    <n v="928.5"/>
    <n v="5"/>
    <n v="5"/>
    <m/>
    <m/>
    <m/>
    <m/>
    <m/>
    <m/>
    <m/>
    <m/>
    <m/>
    <m/>
    <m/>
  </r>
  <r>
    <x v="33"/>
    <x v="18"/>
    <x v="0"/>
    <n v="3919.5"/>
    <n v="3919.5"/>
    <n v="21"/>
    <n v="21"/>
    <m/>
    <m/>
    <m/>
    <m/>
    <m/>
    <m/>
    <m/>
    <m/>
    <m/>
    <m/>
    <m/>
  </r>
  <r>
    <x v="30"/>
    <x v="18"/>
    <x v="0"/>
    <n v="4284"/>
    <n v="4284"/>
    <n v="23"/>
    <n v="23"/>
    <m/>
    <m/>
    <m/>
    <m/>
    <m/>
    <m/>
    <m/>
    <m/>
    <m/>
    <m/>
    <m/>
  </r>
  <r>
    <x v="31"/>
    <x v="18"/>
    <x v="0"/>
    <n v="774"/>
    <n v="774"/>
    <n v="4"/>
    <n v="4"/>
    <m/>
    <m/>
    <m/>
    <m/>
    <m/>
    <m/>
    <m/>
    <m/>
    <m/>
    <m/>
    <m/>
  </r>
  <r>
    <x v="15"/>
    <x v="18"/>
    <x v="0"/>
    <n v="12763.75"/>
    <n v="12763.75"/>
    <n v="68"/>
    <n v="68"/>
    <m/>
    <m/>
    <m/>
    <m/>
    <m/>
    <m/>
    <m/>
    <m/>
    <m/>
    <m/>
    <m/>
  </r>
  <r>
    <x v="43"/>
    <x v="18"/>
    <x v="0"/>
    <n v="2257.5"/>
    <n v="2257.5"/>
    <n v="11"/>
    <n v="11"/>
    <m/>
    <m/>
    <m/>
    <m/>
    <m/>
    <m/>
    <m/>
    <m/>
    <m/>
    <m/>
    <m/>
  </r>
  <r>
    <x v="50"/>
    <x v="18"/>
    <x v="0"/>
    <n v="11602.5"/>
    <n v="11602.5"/>
    <n v="60"/>
    <n v="60"/>
    <m/>
    <m/>
    <m/>
    <m/>
    <m/>
    <m/>
    <m/>
    <m/>
    <m/>
    <m/>
    <m/>
  </r>
  <r>
    <x v="51"/>
    <x v="18"/>
    <x v="0"/>
    <n v="6057.521739130435"/>
    <n v="6057.521739130435"/>
    <n v="29"/>
    <n v="29"/>
    <m/>
    <m/>
    <m/>
    <m/>
    <m/>
    <m/>
    <m/>
    <m/>
    <m/>
    <m/>
    <m/>
  </r>
  <r>
    <x v="54"/>
    <x v="18"/>
    <x v="0"/>
    <n v="399"/>
    <n v="399"/>
    <n v="2"/>
    <n v="2"/>
    <m/>
    <m/>
    <m/>
    <m/>
    <m/>
    <m/>
    <m/>
    <m/>
    <m/>
    <m/>
    <m/>
  </r>
  <r>
    <x v="23"/>
    <x v="18"/>
    <x v="0"/>
    <n v="1228.5"/>
    <n v="1228.5"/>
    <n v="7"/>
    <n v="7"/>
    <m/>
    <m/>
    <m/>
    <m/>
    <m/>
    <m/>
    <m/>
    <m/>
    <m/>
    <m/>
    <m/>
  </r>
  <r>
    <x v="55"/>
    <x v="18"/>
    <x v="0"/>
    <n v="645"/>
    <n v="645"/>
    <n v="3"/>
    <n v="3"/>
    <m/>
    <m/>
    <m/>
    <m/>
    <m/>
    <m/>
    <m/>
    <m/>
    <m/>
    <m/>
    <m/>
  </r>
  <r>
    <x v="32"/>
    <x v="18"/>
    <x v="1"/>
    <n v="0"/>
    <n v="0"/>
    <m/>
    <m/>
    <m/>
    <m/>
    <m/>
    <m/>
    <m/>
    <m/>
    <m/>
    <m/>
    <m/>
    <m/>
    <m/>
  </r>
  <r>
    <x v="12"/>
    <x v="18"/>
    <x v="1"/>
    <n v="0"/>
    <n v="0"/>
    <m/>
    <m/>
    <m/>
    <m/>
    <m/>
    <m/>
    <m/>
    <m/>
    <m/>
    <m/>
    <m/>
    <m/>
    <m/>
  </r>
  <r>
    <x v="13"/>
    <x v="18"/>
    <x v="1"/>
    <n v="0"/>
    <n v="0"/>
    <m/>
    <m/>
    <m/>
    <m/>
    <m/>
    <m/>
    <m/>
    <m/>
    <m/>
    <m/>
    <m/>
    <m/>
    <m/>
  </r>
  <r>
    <x v="34"/>
    <x v="18"/>
    <x v="1"/>
    <n v="0"/>
    <n v="0"/>
    <m/>
    <m/>
    <m/>
    <m/>
    <m/>
    <m/>
    <m/>
    <m/>
    <m/>
    <m/>
    <m/>
    <m/>
    <m/>
  </r>
  <r>
    <x v="49"/>
    <x v="18"/>
    <x v="1"/>
    <n v="0"/>
    <n v="0"/>
    <m/>
    <m/>
    <m/>
    <m/>
    <m/>
    <m/>
    <m/>
    <m/>
    <m/>
    <m/>
    <m/>
    <m/>
    <m/>
  </r>
  <r>
    <x v="7"/>
    <x v="18"/>
    <x v="1"/>
    <n v="0"/>
    <n v="0"/>
    <m/>
    <m/>
    <m/>
    <m/>
    <m/>
    <m/>
    <m/>
    <m/>
    <m/>
    <m/>
    <m/>
    <m/>
    <m/>
  </r>
  <r>
    <x v="22"/>
    <x v="18"/>
    <x v="1"/>
    <n v="0"/>
    <n v="0"/>
    <m/>
    <m/>
    <m/>
    <m/>
    <m/>
    <m/>
    <m/>
    <m/>
    <m/>
    <m/>
    <m/>
    <m/>
    <m/>
  </r>
  <r>
    <x v="35"/>
    <x v="18"/>
    <x v="1"/>
    <n v="0"/>
    <n v="0"/>
    <m/>
    <m/>
    <m/>
    <m/>
    <m/>
    <m/>
    <m/>
    <m/>
    <m/>
    <m/>
    <m/>
    <m/>
    <m/>
  </r>
  <r>
    <x v="20"/>
    <x v="18"/>
    <x v="1"/>
    <n v="18644"/>
    <n v="17576.400000000001"/>
    <n v="82"/>
    <n v="82"/>
    <m/>
    <m/>
    <m/>
    <m/>
    <m/>
    <n v="1"/>
    <m/>
    <m/>
    <m/>
    <m/>
    <m/>
  </r>
  <r>
    <x v="3"/>
    <x v="18"/>
    <x v="1"/>
    <n v="0"/>
    <n v="0"/>
    <m/>
    <m/>
    <m/>
    <m/>
    <m/>
    <m/>
    <m/>
    <m/>
    <m/>
    <m/>
    <m/>
    <m/>
    <m/>
  </r>
  <r>
    <x v="4"/>
    <x v="18"/>
    <x v="1"/>
    <n v="0"/>
    <n v="0"/>
    <m/>
    <m/>
    <m/>
    <m/>
    <m/>
    <m/>
    <m/>
    <m/>
    <m/>
    <m/>
    <m/>
    <m/>
    <m/>
  </r>
  <r>
    <x v="6"/>
    <x v="18"/>
    <x v="1"/>
    <n v="0"/>
    <n v="0"/>
    <m/>
    <m/>
    <m/>
    <m/>
    <m/>
    <m/>
    <m/>
    <m/>
    <m/>
    <m/>
    <m/>
    <m/>
    <m/>
  </r>
  <r>
    <x v="36"/>
    <x v="18"/>
    <x v="1"/>
    <n v="0"/>
    <n v="0"/>
    <m/>
    <m/>
    <m/>
    <m/>
    <m/>
    <m/>
    <m/>
    <m/>
    <m/>
    <m/>
    <m/>
    <m/>
    <m/>
  </r>
  <r>
    <x v="21"/>
    <x v="18"/>
    <x v="1"/>
    <n v="46496"/>
    <n v="40842"/>
    <n v="247"/>
    <n v="219"/>
    <m/>
    <m/>
    <m/>
    <m/>
    <m/>
    <n v="1"/>
    <m/>
    <m/>
    <m/>
    <m/>
    <m/>
  </r>
  <r>
    <x v="28"/>
    <x v="18"/>
    <x v="1"/>
    <n v="10572"/>
    <n v="10572"/>
    <n v="72"/>
    <n v="72"/>
    <m/>
    <m/>
    <m/>
    <m/>
    <m/>
    <n v="1"/>
    <m/>
    <m/>
    <m/>
    <m/>
    <m/>
  </r>
  <r>
    <x v="40"/>
    <x v="18"/>
    <x v="1"/>
    <n v="0"/>
    <n v="0"/>
    <m/>
    <m/>
    <m/>
    <m/>
    <m/>
    <m/>
    <m/>
    <m/>
    <m/>
    <m/>
    <m/>
    <m/>
    <m/>
  </r>
  <r>
    <x v="16"/>
    <x v="18"/>
    <x v="1"/>
    <n v="270648"/>
    <n v="270648"/>
    <n v="1605"/>
    <n v="1605"/>
    <m/>
    <n v="1"/>
    <m/>
    <m/>
    <m/>
    <n v="2"/>
    <n v="1"/>
    <m/>
    <m/>
    <m/>
    <m/>
  </r>
  <r>
    <x v="18"/>
    <x v="18"/>
    <x v="1"/>
    <n v="149045"/>
    <n v="120474.20000000001"/>
    <n v="844"/>
    <n v="844"/>
    <m/>
    <m/>
    <m/>
    <m/>
    <m/>
    <m/>
    <m/>
    <m/>
    <m/>
    <m/>
    <m/>
  </r>
  <r>
    <x v="11"/>
    <x v="18"/>
    <x v="1"/>
    <n v="0"/>
    <n v="0"/>
    <m/>
    <m/>
    <m/>
    <m/>
    <m/>
    <m/>
    <m/>
    <m/>
    <m/>
    <m/>
    <m/>
    <m/>
    <m/>
  </r>
  <r>
    <x v="41"/>
    <x v="18"/>
    <x v="1"/>
    <n v="194048"/>
    <n v="194048"/>
    <n v="1162"/>
    <n v="1162"/>
    <m/>
    <m/>
    <m/>
    <m/>
    <m/>
    <n v="4"/>
    <m/>
    <m/>
    <m/>
    <m/>
    <n v="31"/>
  </r>
  <r>
    <x v="53"/>
    <x v="18"/>
    <x v="1"/>
    <n v="0"/>
    <n v="0"/>
    <m/>
    <m/>
    <m/>
    <m/>
    <m/>
    <m/>
    <m/>
    <m/>
    <m/>
    <m/>
    <m/>
    <m/>
    <m/>
  </r>
  <r>
    <x v="24"/>
    <x v="18"/>
    <x v="1"/>
    <n v="1536"/>
    <n v="1536"/>
    <n v="7"/>
    <n v="7"/>
    <m/>
    <m/>
    <m/>
    <m/>
    <m/>
    <m/>
    <m/>
    <m/>
    <m/>
    <m/>
    <m/>
  </r>
  <r>
    <x v="42"/>
    <x v="18"/>
    <x v="1"/>
    <n v="0"/>
    <n v="0"/>
    <m/>
    <m/>
    <m/>
    <m/>
    <m/>
    <m/>
    <m/>
    <m/>
    <m/>
    <m/>
    <m/>
    <m/>
    <m/>
  </r>
  <r>
    <x v="10"/>
    <x v="18"/>
    <x v="1"/>
    <n v="0"/>
    <n v="0"/>
    <m/>
    <m/>
    <m/>
    <m/>
    <m/>
    <m/>
    <m/>
    <m/>
    <m/>
    <m/>
    <m/>
    <m/>
    <m/>
  </r>
  <r>
    <x v="17"/>
    <x v="18"/>
    <x v="1"/>
    <n v="17880"/>
    <n v="17880"/>
    <n v="109"/>
    <n v="109"/>
    <m/>
    <m/>
    <m/>
    <m/>
    <m/>
    <m/>
    <m/>
    <m/>
    <m/>
    <m/>
    <m/>
  </r>
  <r>
    <x v="26"/>
    <x v="18"/>
    <x v="1"/>
    <n v="10140"/>
    <n v="10140"/>
    <n v="59"/>
    <n v="59"/>
    <m/>
    <m/>
    <m/>
    <m/>
    <m/>
    <m/>
    <m/>
    <m/>
    <m/>
    <m/>
    <m/>
  </r>
  <r>
    <x v="44"/>
    <x v="18"/>
    <x v="1"/>
    <n v="0"/>
    <n v="0"/>
    <m/>
    <m/>
    <m/>
    <m/>
    <m/>
    <m/>
    <m/>
    <m/>
    <m/>
    <m/>
    <m/>
    <m/>
    <m/>
  </r>
  <r>
    <x v="1"/>
    <x v="18"/>
    <x v="1"/>
    <n v="0"/>
    <n v="0"/>
    <m/>
    <m/>
    <m/>
    <m/>
    <m/>
    <m/>
    <m/>
    <m/>
    <m/>
    <m/>
    <m/>
    <m/>
    <m/>
  </r>
  <r>
    <x v="2"/>
    <x v="18"/>
    <x v="1"/>
    <n v="0"/>
    <n v="0"/>
    <m/>
    <m/>
    <m/>
    <m/>
    <m/>
    <m/>
    <m/>
    <m/>
    <m/>
    <m/>
    <m/>
    <m/>
    <m/>
  </r>
  <r>
    <x v="37"/>
    <x v="18"/>
    <x v="1"/>
    <n v="0"/>
    <n v="0"/>
    <m/>
    <m/>
    <m/>
    <m/>
    <m/>
    <m/>
    <m/>
    <m/>
    <m/>
    <m/>
    <m/>
    <m/>
    <m/>
  </r>
  <r>
    <x v="5"/>
    <x v="18"/>
    <x v="1"/>
    <n v="12540"/>
    <n v="12540"/>
    <n v="52"/>
    <n v="52"/>
    <m/>
    <m/>
    <m/>
    <m/>
    <m/>
    <m/>
    <m/>
    <m/>
    <m/>
    <m/>
    <m/>
  </r>
  <r>
    <x v="8"/>
    <x v="18"/>
    <x v="1"/>
    <n v="61112"/>
    <n v="61112"/>
    <n v="274"/>
    <n v="274"/>
    <m/>
    <m/>
    <m/>
    <m/>
    <m/>
    <m/>
    <m/>
    <m/>
    <m/>
    <m/>
    <m/>
  </r>
  <r>
    <x v="11"/>
    <x v="18"/>
    <x v="1"/>
    <n v="0"/>
    <n v="0"/>
    <m/>
    <m/>
    <m/>
    <m/>
    <m/>
    <m/>
    <m/>
    <m/>
    <m/>
    <m/>
    <m/>
    <m/>
    <m/>
  </r>
  <r>
    <x v="14"/>
    <x v="18"/>
    <x v="1"/>
    <n v="103596"/>
    <n v="22955"/>
    <n v="462"/>
    <n v="97"/>
    <m/>
    <m/>
    <m/>
    <m/>
    <m/>
    <m/>
    <m/>
    <m/>
    <m/>
    <m/>
    <m/>
  </r>
  <r>
    <x v="19"/>
    <x v="18"/>
    <x v="1"/>
    <n v="0"/>
    <n v="0"/>
    <m/>
    <m/>
    <m/>
    <m/>
    <m/>
    <m/>
    <m/>
    <m/>
    <m/>
    <m/>
    <m/>
    <m/>
    <m/>
  </r>
  <r>
    <x v="27"/>
    <x v="18"/>
    <x v="1"/>
    <n v="0"/>
    <n v="0"/>
    <m/>
    <m/>
    <m/>
    <m/>
    <m/>
    <m/>
    <m/>
    <m/>
    <m/>
    <m/>
    <m/>
    <m/>
    <m/>
  </r>
  <r>
    <x v="29"/>
    <x v="18"/>
    <x v="1"/>
    <n v="0"/>
    <n v="0"/>
    <m/>
    <m/>
    <m/>
    <m/>
    <m/>
    <m/>
    <m/>
    <m/>
    <m/>
    <m/>
    <m/>
    <m/>
    <m/>
  </r>
  <r>
    <x v="38"/>
    <x v="18"/>
    <x v="1"/>
    <n v="0"/>
    <n v="0"/>
    <m/>
    <m/>
    <m/>
    <m/>
    <m/>
    <m/>
    <m/>
    <m/>
    <m/>
    <m/>
    <m/>
    <m/>
    <m/>
  </r>
  <r>
    <x v="52"/>
    <x v="18"/>
    <x v="1"/>
    <n v="0"/>
    <n v="0"/>
    <m/>
    <m/>
    <m/>
    <m/>
    <m/>
    <m/>
    <m/>
    <m/>
    <m/>
    <m/>
    <m/>
    <m/>
    <m/>
  </r>
  <r>
    <x v="39"/>
    <x v="18"/>
    <x v="1"/>
    <n v="0"/>
    <n v="0"/>
    <m/>
    <m/>
    <m/>
    <m/>
    <m/>
    <m/>
    <m/>
    <m/>
    <m/>
    <m/>
    <m/>
    <m/>
    <m/>
  </r>
  <r>
    <x v="46"/>
    <x v="18"/>
    <x v="1"/>
    <n v="0"/>
    <n v="0"/>
    <m/>
    <m/>
    <m/>
    <m/>
    <m/>
    <m/>
    <m/>
    <m/>
    <m/>
    <m/>
    <m/>
    <m/>
    <m/>
  </r>
  <r>
    <x v="47"/>
    <x v="18"/>
    <x v="1"/>
    <n v="0"/>
    <n v="0"/>
    <m/>
    <m/>
    <m/>
    <m/>
    <m/>
    <m/>
    <m/>
    <m/>
    <m/>
    <m/>
    <m/>
    <m/>
    <m/>
  </r>
  <r>
    <x v="45"/>
    <x v="18"/>
    <x v="1"/>
    <n v="0"/>
    <n v="0"/>
    <m/>
    <m/>
    <m/>
    <m/>
    <m/>
    <m/>
    <m/>
    <m/>
    <m/>
    <m/>
    <m/>
    <m/>
    <m/>
  </r>
  <r>
    <x v="33"/>
    <x v="18"/>
    <x v="1"/>
    <n v="1556"/>
    <n v="1556"/>
    <n v="6"/>
    <n v="6"/>
    <m/>
    <m/>
    <m/>
    <m/>
    <m/>
    <m/>
    <m/>
    <m/>
    <m/>
    <m/>
    <m/>
  </r>
  <r>
    <x v="30"/>
    <x v="18"/>
    <x v="1"/>
    <n v="0"/>
    <n v="0"/>
    <m/>
    <m/>
    <m/>
    <m/>
    <m/>
    <m/>
    <m/>
    <m/>
    <m/>
    <m/>
    <m/>
    <m/>
    <m/>
  </r>
  <r>
    <x v="31"/>
    <x v="18"/>
    <x v="1"/>
    <n v="0"/>
    <n v="0"/>
    <m/>
    <m/>
    <m/>
    <m/>
    <m/>
    <m/>
    <m/>
    <m/>
    <m/>
    <m/>
    <m/>
    <m/>
    <m/>
  </r>
  <r>
    <x v="15"/>
    <x v="18"/>
    <x v="1"/>
    <n v="343710"/>
    <n v="152810.1"/>
    <n v="1659"/>
    <n v="1630"/>
    <m/>
    <m/>
    <m/>
    <m/>
    <m/>
    <m/>
    <m/>
    <m/>
    <m/>
    <m/>
    <m/>
  </r>
  <r>
    <x v="43"/>
    <x v="18"/>
    <x v="1"/>
    <n v="0"/>
    <n v="0"/>
    <m/>
    <m/>
    <m/>
    <m/>
    <m/>
    <m/>
    <m/>
    <m/>
    <m/>
    <m/>
    <m/>
    <m/>
    <m/>
  </r>
  <r>
    <x v="50"/>
    <x v="18"/>
    <x v="1"/>
    <n v="0"/>
    <n v="0"/>
    <m/>
    <m/>
    <m/>
    <m/>
    <m/>
    <m/>
    <m/>
    <m/>
    <m/>
    <m/>
    <m/>
    <m/>
    <m/>
  </r>
  <r>
    <x v="51"/>
    <x v="18"/>
    <x v="1"/>
    <n v="0"/>
    <n v="0"/>
    <m/>
    <m/>
    <m/>
    <m/>
    <m/>
    <m/>
    <m/>
    <m/>
    <m/>
    <m/>
    <m/>
    <m/>
    <m/>
  </r>
  <r>
    <x v="54"/>
    <x v="18"/>
    <x v="1"/>
    <n v="0"/>
    <n v="0"/>
    <m/>
    <m/>
    <m/>
    <m/>
    <m/>
    <m/>
    <m/>
    <m/>
    <m/>
    <m/>
    <m/>
    <m/>
    <m/>
  </r>
  <r>
    <x v="23"/>
    <x v="18"/>
    <x v="1"/>
    <n v="24478"/>
    <n v="24478"/>
    <n v="107"/>
    <n v="107"/>
    <m/>
    <m/>
    <m/>
    <m/>
    <m/>
    <n v="1"/>
    <m/>
    <m/>
    <m/>
    <m/>
    <m/>
  </r>
  <r>
    <x v="55"/>
    <x v="18"/>
    <x v="1"/>
    <n v="0"/>
    <n v="0"/>
    <m/>
    <m/>
    <m/>
    <m/>
    <m/>
    <m/>
    <m/>
    <m/>
    <m/>
    <m/>
    <m/>
    <m/>
    <m/>
  </r>
  <r>
    <x v="32"/>
    <x v="19"/>
    <x v="0"/>
    <n v="613.5"/>
    <n v="613.5"/>
    <n v="3"/>
    <n v="3"/>
    <m/>
    <m/>
    <m/>
    <m/>
    <m/>
    <m/>
    <m/>
    <m/>
    <m/>
    <m/>
    <m/>
  </r>
  <r>
    <x v="12"/>
    <x v="19"/>
    <x v="0"/>
    <n v="1476"/>
    <n v="1476"/>
    <n v="8"/>
    <n v="8"/>
    <m/>
    <m/>
    <m/>
    <m/>
    <m/>
    <m/>
    <m/>
    <m/>
    <m/>
    <m/>
    <m/>
  </r>
  <r>
    <x v="13"/>
    <x v="19"/>
    <x v="0"/>
    <n v="747"/>
    <n v="747"/>
    <n v="5"/>
    <n v="5"/>
    <m/>
    <m/>
    <m/>
    <m/>
    <m/>
    <m/>
    <m/>
    <m/>
    <m/>
    <m/>
    <m/>
  </r>
  <r>
    <x v="34"/>
    <x v="19"/>
    <x v="0"/>
    <n v="198"/>
    <n v="198"/>
    <n v="1"/>
    <n v="1"/>
    <m/>
    <m/>
    <m/>
    <m/>
    <m/>
    <m/>
    <m/>
    <m/>
    <m/>
    <m/>
    <m/>
  </r>
  <r>
    <x v="49"/>
    <x v="19"/>
    <x v="0"/>
    <n v="850.5"/>
    <n v="850.5"/>
    <n v="5"/>
    <n v="5"/>
    <m/>
    <m/>
    <m/>
    <m/>
    <m/>
    <m/>
    <m/>
    <m/>
    <m/>
    <m/>
    <m/>
  </r>
  <r>
    <x v="56"/>
    <x v="19"/>
    <x v="0"/>
    <n v="378"/>
    <n v="378"/>
    <n v="2"/>
    <n v="2"/>
    <m/>
    <m/>
    <m/>
    <m/>
    <m/>
    <m/>
    <m/>
    <m/>
    <m/>
    <m/>
    <m/>
  </r>
  <r>
    <x v="7"/>
    <x v="19"/>
    <x v="0"/>
    <n v="3060"/>
    <n v="3060"/>
    <n v="17"/>
    <n v="17"/>
    <m/>
    <m/>
    <m/>
    <m/>
    <m/>
    <m/>
    <m/>
    <m/>
    <m/>
    <m/>
    <m/>
  </r>
  <r>
    <x v="22"/>
    <x v="19"/>
    <x v="0"/>
    <n v="396"/>
    <n v="396"/>
    <n v="2"/>
    <n v="2"/>
    <m/>
    <m/>
    <m/>
    <m/>
    <m/>
    <m/>
    <m/>
    <m/>
    <m/>
    <m/>
    <m/>
  </r>
  <r>
    <x v="35"/>
    <x v="19"/>
    <x v="0"/>
    <n v="720"/>
    <n v="720"/>
    <n v="4"/>
    <n v="4"/>
    <m/>
    <m/>
    <m/>
    <m/>
    <m/>
    <m/>
    <m/>
    <m/>
    <m/>
    <m/>
    <m/>
  </r>
  <r>
    <x v="20"/>
    <x v="19"/>
    <x v="0"/>
    <n v="4387.25"/>
    <n v="4387.25"/>
    <n v="27"/>
    <n v="27"/>
    <m/>
    <m/>
    <m/>
    <m/>
    <m/>
    <m/>
    <m/>
    <m/>
    <m/>
    <m/>
    <m/>
  </r>
  <r>
    <x v="3"/>
    <x v="19"/>
    <x v="0"/>
    <n v="396"/>
    <n v="396"/>
    <n v="2"/>
    <n v="2"/>
    <m/>
    <m/>
    <m/>
    <m/>
    <m/>
    <m/>
    <m/>
    <m/>
    <m/>
    <m/>
    <m/>
  </r>
  <r>
    <x v="4"/>
    <x v="19"/>
    <x v="0"/>
    <n v="1201.5"/>
    <n v="1201.5"/>
    <n v="6"/>
    <n v="6"/>
    <m/>
    <m/>
    <m/>
    <m/>
    <m/>
    <m/>
    <m/>
    <m/>
    <m/>
    <m/>
    <m/>
  </r>
  <r>
    <x v="6"/>
    <x v="19"/>
    <x v="0"/>
    <n v="2539.5"/>
    <n v="2539.5"/>
    <n v="15"/>
    <n v="15"/>
    <m/>
    <m/>
    <m/>
    <m/>
    <m/>
    <m/>
    <m/>
    <m/>
    <m/>
    <m/>
    <m/>
  </r>
  <r>
    <x v="36"/>
    <x v="19"/>
    <x v="0"/>
    <n v="702"/>
    <n v="702"/>
    <n v="4"/>
    <n v="4"/>
    <m/>
    <m/>
    <m/>
    <m/>
    <m/>
    <m/>
    <m/>
    <m/>
    <m/>
    <m/>
    <m/>
  </r>
  <r>
    <x v="21"/>
    <x v="19"/>
    <x v="0"/>
    <n v="40190.75"/>
    <n v="40190.75"/>
    <n v="236"/>
    <n v="236"/>
    <m/>
    <m/>
    <m/>
    <m/>
    <m/>
    <m/>
    <m/>
    <m/>
    <m/>
    <m/>
    <m/>
  </r>
  <r>
    <x v="28"/>
    <x v="19"/>
    <x v="0"/>
    <n v="16153.5"/>
    <n v="16153.5"/>
    <n v="90"/>
    <n v="90"/>
    <m/>
    <m/>
    <m/>
    <m/>
    <m/>
    <m/>
    <m/>
    <m/>
    <m/>
    <m/>
    <m/>
  </r>
  <r>
    <x v="40"/>
    <x v="19"/>
    <x v="0"/>
    <n v="346.5"/>
    <n v="346.5"/>
    <n v="2"/>
    <n v="2"/>
    <m/>
    <m/>
    <m/>
    <m/>
    <m/>
    <m/>
    <m/>
    <m/>
    <m/>
    <m/>
    <m/>
  </r>
  <r>
    <x v="16"/>
    <x v="19"/>
    <x v="0"/>
    <n v="60728.5"/>
    <n v="60728.5"/>
    <n v="380"/>
    <n v="380"/>
    <m/>
    <m/>
    <m/>
    <m/>
    <m/>
    <m/>
    <m/>
    <m/>
    <m/>
    <m/>
    <m/>
  </r>
  <r>
    <x v="18"/>
    <x v="19"/>
    <x v="0"/>
    <n v="144731.75"/>
    <n v="144731.75"/>
    <n v="831"/>
    <n v="831"/>
    <m/>
    <m/>
    <m/>
    <m/>
    <m/>
    <m/>
    <m/>
    <m/>
    <m/>
    <m/>
    <m/>
  </r>
  <r>
    <x v="41"/>
    <x v="19"/>
    <x v="0"/>
    <n v="220.5"/>
    <n v="220.5"/>
    <n v="1"/>
    <n v="1"/>
    <m/>
    <m/>
    <m/>
    <m/>
    <m/>
    <m/>
    <m/>
    <m/>
    <m/>
    <m/>
    <m/>
  </r>
  <r>
    <x v="53"/>
    <x v="19"/>
    <x v="0"/>
    <n v="828"/>
    <n v="828"/>
    <n v="4"/>
    <n v="4"/>
    <m/>
    <m/>
    <m/>
    <m/>
    <m/>
    <m/>
    <m/>
    <m/>
    <m/>
    <m/>
    <m/>
  </r>
  <r>
    <x v="57"/>
    <x v="19"/>
    <x v="0"/>
    <n v="798"/>
    <n v="798"/>
    <n v="4"/>
    <n v="4"/>
    <m/>
    <m/>
    <m/>
    <m/>
    <m/>
    <m/>
    <m/>
    <m/>
    <m/>
    <m/>
    <m/>
  </r>
  <r>
    <x v="58"/>
    <x v="19"/>
    <x v="0"/>
    <n v="2677.5"/>
    <n v="2677.5"/>
    <n v="14"/>
    <n v="14"/>
    <m/>
    <m/>
    <m/>
    <m/>
    <m/>
    <m/>
    <m/>
    <m/>
    <m/>
    <m/>
    <m/>
  </r>
  <r>
    <x v="59"/>
    <x v="19"/>
    <x v="0"/>
    <n v="598.5"/>
    <n v="598.5"/>
    <n v="3"/>
    <n v="3"/>
    <m/>
    <m/>
    <m/>
    <m/>
    <m/>
    <m/>
    <m/>
    <m/>
    <m/>
    <m/>
    <m/>
  </r>
  <r>
    <x v="60"/>
    <x v="19"/>
    <x v="0"/>
    <n v="1039.5"/>
    <n v="1039.5"/>
    <n v="5"/>
    <n v="5"/>
    <m/>
    <m/>
    <m/>
    <m/>
    <m/>
    <m/>
    <m/>
    <m/>
    <m/>
    <m/>
    <m/>
  </r>
  <r>
    <x v="24"/>
    <x v="19"/>
    <x v="0"/>
    <n v="2916"/>
    <n v="2916"/>
    <n v="15"/>
    <n v="15"/>
    <m/>
    <m/>
    <m/>
    <m/>
    <m/>
    <m/>
    <m/>
    <m/>
    <m/>
    <m/>
    <m/>
  </r>
  <r>
    <x v="42"/>
    <x v="19"/>
    <x v="0"/>
    <n v="595.5"/>
    <n v="595.5"/>
    <n v="3"/>
    <n v="3"/>
    <m/>
    <m/>
    <m/>
    <m/>
    <m/>
    <m/>
    <m/>
    <m/>
    <m/>
    <m/>
    <m/>
  </r>
  <r>
    <x v="10"/>
    <x v="19"/>
    <x v="0"/>
    <n v="2115"/>
    <n v="2115"/>
    <n v="12"/>
    <n v="12"/>
    <m/>
    <m/>
    <m/>
    <m/>
    <m/>
    <m/>
    <m/>
    <m/>
    <m/>
    <m/>
    <m/>
  </r>
  <r>
    <x v="17"/>
    <x v="19"/>
    <x v="0"/>
    <n v="3129"/>
    <n v="3129"/>
    <n v="16"/>
    <n v="16"/>
    <m/>
    <m/>
    <m/>
    <m/>
    <m/>
    <m/>
    <m/>
    <m/>
    <m/>
    <m/>
    <m/>
  </r>
  <r>
    <x v="26"/>
    <x v="19"/>
    <x v="0"/>
    <n v="5659.5"/>
    <n v="5659.5"/>
    <n v="31"/>
    <n v="31"/>
    <m/>
    <m/>
    <m/>
    <m/>
    <m/>
    <m/>
    <m/>
    <m/>
    <m/>
    <m/>
    <m/>
  </r>
  <r>
    <x v="44"/>
    <x v="19"/>
    <x v="0"/>
    <n v="396"/>
    <n v="396"/>
    <n v="2"/>
    <n v="2"/>
    <m/>
    <m/>
    <m/>
    <m/>
    <m/>
    <m/>
    <m/>
    <m/>
    <m/>
    <m/>
    <m/>
  </r>
  <r>
    <x v="1"/>
    <x v="19"/>
    <x v="0"/>
    <n v="1438.5"/>
    <n v="1438.5"/>
    <n v="8"/>
    <n v="8"/>
    <m/>
    <m/>
    <m/>
    <m/>
    <m/>
    <m/>
    <m/>
    <m/>
    <m/>
    <m/>
    <m/>
  </r>
  <r>
    <x v="2"/>
    <x v="19"/>
    <x v="0"/>
    <n v="1224"/>
    <n v="1224"/>
    <n v="6"/>
    <n v="6"/>
    <m/>
    <m/>
    <m/>
    <m/>
    <m/>
    <m/>
    <m/>
    <m/>
    <m/>
    <m/>
    <m/>
  </r>
  <r>
    <x v="37"/>
    <x v="19"/>
    <x v="0"/>
    <n v="990"/>
    <n v="990"/>
    <n v="5"/>
    <n v="5"/>
    <m/>
    <m/>
    <m/>
    <m/>
    <m/>
    <m/>
    <m/>
    <m/>
    <m/>
    <m/>
    <m/>
  </r>
  <r>
    <x v="5"/>
    <x v="19"/>
    <x v="0"/>
    <n v="1674"/>
    <n v="1674"/>
    <n v="9"/>
    <n v="9"/>
    <m/>
    <m/>
    <m/>
    <m/>
    <m/>
    <m/>
    <m/>
    <m/>
    <m/>
    <m/>
    <m/>
  </r>
  <r>
    <x v="8"/>
    <x v="19"/>
    <x v="0"/>
    <n v="6228.6546052631584"/>
    <n v="6228.6546052631584"/>
    <n v="32"/>
    <n v="32"/>
    <m/>
    <m/>
    <m/>
    <m/>
    <m/>
    <n v="1"/>
    <m/>
    <m/>
    <m/>
    <m/>
    <m/>
  </r>
  <r>
    <x v="11"/>
    <x v="19"/>
    <x v="0"/>
    <n v="1674"/>
    <n v="1674"/>
    <n v="9"/>
    <n v="9"/>
    <m/>
    <m/>
    <m/>
    <m/>
    <m/>
    <m/>
    <m/>
    <m/>
    <m/>
    <m/>
    <m/>
  </r>
  <r>
    <x v="14"/>
    <x v="19"/>
    <x v="0"/>
    <n v="189"/>
    <n v="189"/>
    <n v="1"/>
    <n v="1"/>
    <m/>
    <m/>
    <m/>
    <m/>
    <m/>
    <m/>
    <m/>
    <m/>
    <m/>
    <m/>
    <m/>
  </r>
  <r>
    <x v="19"/>
    <x v="19"/>
    <x v="0"/>
    <n v="1398"/>
    <n v="1398"/>
    <n v="7"/>
    <n v="7"/>
    <m/>
    <m/>
    <m/>
    <m/>
    <m/>
    <m/>
    <m/>
    <m/>
    <m/>
    <m/>
    <m/>
  </r>
  <r>
    <x v="27"/>
    <x v="19"/>
    <x v="0"/>
    <n v="4717.5"/>
    <n v="4717.5"/>
    <n v="26"/>
    <n v="26"/>
    <m/>
    <m/>
    <m/>
    <m/>
    <m/>
    <m/>
    <m/>
    <m/>
    <m/>
    <m/>
    <m/>
  </r>
  <r>
    <x v="29"/>
    <x v="19"/>
    <x v="0"/>
    <n v="3330"/>
    <n v="3330"/>
    <n v="18"/>
    <n v="18"/>
    <m/>
    <m/>
    <m/>
    <m/>
    <m/>
    <m/>
    <m/>
    <m/>
    <m/>
    <m/>
    <m/>
  </r>
  <r>
    <x v="38"/>
    <x v="19"/>
    <x v="0"/>
    <n v="558"/>
    <n v="558"/>
    <n v="3"/>
    <n v="3"/>
    <m/>
    <m/>
    <m/>
    <m/>
    <m/>
    <m/>
    <m/>
    <m/>
    <m/>
    <m/>
    <m/>
  </r>
  <r>
    <x v="52"/>
    <x v="19"/>
    <x v="0"/>
    <n v="828"/>
    <n v="828"/>
    <n v="4"/>
    <n v="4"/>
    <m/>
    <m/>
    <m/>
    <m/>
    <m/>
    <m/>
    <m/>
    <m/>
    <m/>
    <m/>
    <m/>
  </r>
  <r>
    <x v="39"/>
    <x v="19"/>
    <x v="0"/>
    <n v="168.06818181818181"/>
    <n v="168.06818181818181"/>
    <n v="1"/>
    <n v="1"/>
    <m/>
    <m/>
    <m/>
    <m/>
    <m/>
    <m/>
    <m/>
    <m/>
    <m/>
    <m/>
    <m/>
  </r>
  <r>
    <x v="46"/>
    <x v="19"/>
    <x v="0"/>
    <n v="2215.5"/>
    <n v="2215.5"/>
    <n v="12"/>
    <n v="12"/>
    <m/>
    <m/>
    <m/>
    <m/>
    <m/>
    <m/>
    <m/>
    <m/>
    <m/>
    <m/>
    <m/>
  </r>
  <r>
    <x v="47"/>
    <x v="19"/>
    <x v="0"/>
    <n v="333"/>
    <n v="333"/>
    <n v="2"/>
    <n v="2"/>
    <m/>
    <m/>
    <m/>
    <m/>
    <m/>
    <m/>
    <m/>
    <m/>
    <m/>
    <m/>
    <m/>
  </r>
  <r>
    <x v="45"/>
    <x v="19"/>
    <x v="0"/>
    <n v="1057.5"/>
    <n v="1057.5"/>
    <n v="5"/>
    <n v="5"/>
    <m/>
    <m/>
    <m/>
    <m/>
    <m/>
    <m/>
    <m/>
    <m/>
    <m/>
    <m/>
    <m/>
  </r>
  <r>
    <x v="33"/>
    <x v="19"/>
    <x v="0"/>
    <n v="3940.5"/>
    <n v="3940.5"/>
    <n v="21"/>
    <n v="21"/>
    <m/>
    <m/>
    <m/>
    <m/>
    <m/>
    <m/>
    <m/>
    <m/>
    <m/>
    <m/>
    <m/>
  </r>
  <r>
    <x v="30"/>
    <x v="19"/>
    <x v="0"/>
    <n v="3861"/>
    <n v="3861"/>
    <n v="22"/>
    <n v="22"/>
    <m/>
    <m/>
    <m/>
    <m/>
    <m/>
    <m/>
    <m/>
    <m/>
    <m/>
    <m/>
    <m/>
  </r>
  <r>
    <x v="31"/>
    <x v="19"/>
    <x v="0"/>
    <n v="513"/>
    <n v="513"/>
    <n v="3"/>
    <n v="3"/>
    <m/>
    <m/>
    <m/>
    <m/>
    <m/>
    <m/>
    <m/>
    <m/>
    <m/>
    <m/>
    <m/>
  </r>
  <r>
    <x v="15"/>
    <x v="19"/>
    <x v="0"/>
    <n v="11652.75"/>
    <n v="11652.75"/>
    <n v="68"/>
    <n v="68"/>
    <m/>
    <m/>
    <m/>
    <m/>
    <m/>
    <m/>
    <m/>
    <m/>
    <m/>
    <m/>
    <m/>
  </r>
  <r>
    <x v="43"/>
    <x v="19"/>
    <x v="0"/>
    <n v="1848"/>
    <n v="1848"/>
    <n v="11"/>
    <n v="11"/>
    <m/>
    <m/>
    <m/>
    <m/>
    <m/>
    <m/>
    <m/>
    <m/>
    <m/>
    <m/>
    <m/>
  </r>
  <r>
    <x v="50"/>
    <x v="19"/>
    <x v="0"/>
    <n v="10395.5"/>
    <n v="10395.5"/>
    <n v="57"/>
    <n v="57"/>
    <m/>
    <m/>
    <m/>
    <m/>
    <m/>
    <m/>
    <m/>
    <m/>
    <m/>
    <m/>
    <m/>
  </r>
  <r>
    <x v="51"/>
    <x v="19"/>
    <x v="0"/>
    <n v="5847"/>
    <n v="5847"/>
    <n v="30"/>
    <n v="30"/>
    <m/>
    <m/>
    <m/>
    <m/>
    <m/>
    <m/>
    <m/>
    <m/>
    <m/>
    <m/>
    <m/>
  </r>
  <r>
    <x v="54"/>
    <x v="19"/>
    <x v="0"/>
    <n v="409.5"/>
    <n v="409.5"/>
    <n v="2"/>
    <n v="2"/>
    <m/>
    <m/>
    <m/>
    <m/>
    <m/>
    <m/>
    <m/>
    <m/>
    <m/>
    <m/>
    <m/>
  </r>
  <r>
    <x v="23"/>
    <x v="19"/>
    <x v="0"/>
    <n v="1617"/>
    <n v="1617"/>
    <n v="8"/>
    <n v="8"/>
    <m/>
    <m/>
    <m/>
    <m/>
    <m/>
    <m/>
    <m/>
    <m/>
    <m/>
    <m/>
    <m/>
  </r>
  <r>
    <x v="55"/>
    <x v="19"/>
    <x v="0"/>
    <n v="637.5"/>
    <n v="637.5"/>
    <n v="3"/>
    <n v="3"/>
    <m/>
    <m/>
    <m/>
    <m/>
    <m/>
    <m/>
    <m/>
    <m/>
    <m/>
    <m/>
    <m/>
  </r>
  <r>
    <x v="32"/>
    <x v="19"/>
    <x v="1"/>
    <n v="0"/>
    <n v="0"/>
    <n v="0"/>
    <n v="0"/>
    <m/>
    <m/>
    <m/>
    <m/>
    <m/>
    <m/>
    <m/>
    <m/>
    <m/>
    <m/>
    <m/>
  </r>
  <r>
    <x v="12"/>
    <x v="19"/>
    <x v="1"/>
    <n v="0"/>
    <n v="0"/>
    <n v="0"/>
    <n v="0"/>
    <m/>
    <m/>
    <m/>
    <m/>
    <m/>
    <m/>
    <m/>
    <m/>
    <m/>
    <m/>
    <m/>
  </r>
  <r>
    <x v="13"/>
    <x v="19"/>
    <x v="1"/>
    <n v="0"/>
    <n v="0"/>
    <n v="0"/>
    <n v="0"/>
    <m/>
    <m/>
    <m/>
    <m/>
    <m/>
    <m/>
    <m/>
    <m/>
    <m/>
    <m/>
    <m/>
  </r>
  <r>
    <x v="34"/>
    <x v="19"/>
    <x v="1"/>
    <n v="0"/>
    <n v="0"/>
    <n v="0"/>
    <n v="0"/>
    <m/>
    <m/>
    <m/>
    <m/>
    <m/>
    <m/>
    <m/>
    <m/>
    <m/>
    <m/>
    <m/>
  </r>
  <r>
    <x v="49"/>
    <x v="19"/>
    <x v="1"/>
    <n v="0"/>
    <n v="0"/>
    <n v="0"/>
    <n v="0"/>
    <m/>
    <m/>
    <m/>
    <m/>
    <m/>
    <m/>
    <m/>
    <m/>
    <m/>
    <m/>
    <m/>
  </r>
  <r>
    <x v="56"/>
    <x v="19"/>
    <x v="1"/>
    <n v="0"/>
    <n v="0"/>
    <n v="0"/>
    <n v="0"/>
    <m/>
    <m/>
    <m/>
    <m/>
    <m/>
    <m/>
    <m/>
    <m/>
    <m/>
    <m/>
    <m/>
  </r>
  <r>
    <x v="7"/>
    <x v="19"/>
    <x v="1"/>
    <n v="0"/>
    <n v="0"/>
    <n v="0"/>
    <n v="0"/>
    <m/>
    <m/>
    <m/>
    <m/>
    <m/>
    <m/>
    <m/>
    <m/>
    <m/>
    <m/>
    <m/>
  </r>
  <r>
    <x v="22"/>
    <x v="19"/>
    <x v="1"/>
    <n v="0"/>
    <n v="0"/>
    <n v="0"/>
    <n v="0"/>
    <m/>
    <m/>
    <m/>
    <m/>
    <m/>
    <m/>
    <m/>
    <m/>
    <m/>
    <m/>
    <m/>
  </r>
  <r>
    <x v="35"/>
    <x v="19"/>
    <x v="1"/>
    <n v="5172"/>
    <n v="775.8"/>
    <n v="31"/>
    <n v="31"/>
    <m/>
    <m/>
    <m/>
    <m/>
    <m/>
    <m/>
    <m/>
    <m/>
    <m/>
    <m/>
    <m/>
  </r>
  <r>
    <x v="20"/>
    <x v="19"/>
    <x v="1"/>
    <n v="21366"/>
    <n v="11716.800000000001"/>
    <n v="110"/>
    <n v="110"/>
    <m/>
    <m/>
    <m/>
    <m/>
    <n v="1"/>
    <n v="1"/>
    <m/>
    <m/>
    <m/>
    <m/>
    <m/>
  </r>
  <r>
    <x v="3"/>
    <x v="19"/>
    <x v="1"/>
    <n v="0"/>
    <n v="0"/>
    <n v="0"/>
    <n v="0"/>
    <m/>
    <m/>
    <m/>
    <m/>
    <m/>
    <m/>
    <m/>
    <m/>
    <m/>
    <m/>
    <m/>
  </r>
  <r>
    <x v="4"/>
    <x v="19"/>
    <x v="1"/>
    <n v="0"/>
    <n v="0"/>
    <n v="0"/>
    <n v="0"/>
    <m/>
    <m/>
    <m/>
    <m/>
    <m/>
    <m/>
    <m/>
    <m/>
    <m/>
    <m/>
    <m/>
  </r>
  <r>
    <x v="6"/>
    <x v="19"/>
    <x v="1"/>
    <n v="0"/>
    <n v="0"/>
    <n v="0"/>
    <n v="0"/>
    <m/>
    <m/>
    <m/>
    <m/>
    <m/>
    <m/>
    <m/>
    <m/>
    <m/>
    <m/>
    <m/>
  </r>
  <r>
    <x v="36"/>
    <x v="19"/>
    <x v="1"/>
    <n v="0"/>
    <n v="0"/>
    <n v="0"/>
    <n v="0"/>
    <m/>
    <m/>
    <m/>
    <m/>
    <m/>
    <m/>
    <m/>
    <m/>
    <m/>
    <m/>
    <m/>
  </r>
  <r>
    <x v="21"/>
    <x v="19"/>
    <x v="1"/>
    <n v="24946"/>
    <n v="19501"/>
    <n v="116"/>
    <n v="86"/>
    <m/>
    <m/>
    <m/>
    <m/>
    <m/>
    <m/>
    <m/>
    <m/>
    <m/>
    <m/>
    <m/>
  </r>
  <r>
    <x v="28"/>
    <x v="19"/>
    <x v="1"/>
    <n v="12444"/>
    <n v="12444"/>
    <n v="55"/>
    <n v="55"/>
    <m/>
    <m/>
    <m/>
    <m/>
    <m/>
    <m/>
    <m/>
    <m/>
    <m/>
    <m/>
    <m/>
  </r>
  <r>
    <x v="40"/>
    <x v="19"/>
    <x v="1"/>
    <n v="0"/>
    <n v="0"/>
    <n v="0"/>
    <n v="0"/>
    <m/>
    <m/>
    <m/>
    <m/>
    <m/>
    <m/>
    <m/>
    <m/>
    <m/>
    <m/>
    <m/>
  </r>
  <r>
    <x v="16"/>
    <x v="19"/>
    <x v="1"/>
    <n v="194659"/>
    <n v="198883"/>
    <n v="1144"/>
    <n v="1163"/>
    <m/>
    <m/>
    <m/>
    <m/>
    <m/>
    <m/>
    <m/>
    <m/>
    <m/>
    <m/>
    <n v="15"/>
  </r>
  <r>
    <x v="18"/>
    <x v="19"/>
    <x v="1"/>
    <n v="156001"/>
    <n v="132190.79999999999"/>
    <n v="697"/>
    <n v="697"/>
    <m/>
    <m/>
    <m/>
    <m/>
    <m/>
    <m/>
    <m/>
    <m/>
    <m/>
    <m/>
    <m/>
  </r>
  <r>
    <x v="41"/>
    <x v="19"/>
    <x v="1"/>
    <n v="186008"/>
    <n v="186008"/>
    <n v="988"/>
    <n v="988"/>
    <m/>
    <m/>
    <m/>
    <m/>
    <m/>
    <n v="1"/>
    <m/>
    <m/>
    <m/>
    <m/>
    <n v="31"/>
  </r>
  <r>
    <x v="53"/>
    <x v="19"/>
    <x v="1"/>
    <n v="0"/>
    <n v="0"/>
    <n v="0"/>
    <n v="0"/>
    <m/>
    <m/>
    <m/>
    <m/>
    <n v="1"/>
    <m/>
    <m/>
    <m/>
    <m/>
    <m/>
    <m/>
  </r>
  <r>
    <x v="57"/>
    <x v="19"/>
    <x v="1"/>
    <n v="0"/>
    <n v="0"/>
    <n v="0"/>
    <n v="0"/>
    <m/>
    <m/>
    <m/>
    <m/>
    <m/>
    <m/>
    <m/>
    <m/>
    <m/>
    <m/>
    <m/>
  </r>
  <r>
    <x v="58"/>
    <x v="19"/>
    <x v="1"/>
    <n v="0"/>
    <n v="0"/>
    <n v="0"/>
    <n v="0"/>
    <m/>
    <m/>
    <m/>
    <m/>
    <m/>
    <m/>
    <m/>
    <m/>
    <m/>
    <m/>
    <m/>
  </r>
  <r>
    <x v="59"/>
    <x v="19"/>
    <x v="1"/>
    <n v="0"/>
    <n v="0"/>
    <n v="0"/>
    <n v="0"/>
    <m/>
    <m/>
    <m/>
    <m/>
    <m/>
    <m/>
    <m/>
    <m/>
    <m/>
    <m/>
    <m/>
  </r>
  <r>
    <x v="60"/>
    <x v="19"/>
    <x v="1"/>
    <n v="0"/>
    <n v="0"/>
    <n v="0"/>
    <n v="0"/>
    <m/>
    <m/>
    <m/>
    <m/>
    <m/>
    <m/>
    <m/>
    <m/>
    <m/>
    <m/>
    <m/>
  </r>
  <r>
    <x v="24"/>
    <x v="19"/>
    <x v="1"/>
    <n v="721"/>
    <n v="721"/>
    <n v="4"/>
    <n v="4"/>
    <m/>
    <m/>
    <m/>
    <m/>
    <m/>
    <m/>
    <m/>
    <m/>
    <m/>
    <m/>
    <m/>
  </r>
  <r>
    <x v="42"/>
    <x v="19"/>
    <x v="1"/>
    <n v="0"/>
    <n v="0"/>
    <n v="0"/>
    <n v="0"/>
    <m/>
    <m/>
    <m/>
    <m/>
    <m/>
    <m/>
    <m/>
    <m/>
    <m/>
    <m/>
    <m/>
  </r>
  <r>
    <x v="10"/>
    <x v="19"/>
    <x v="1"/>
    <n v="420"/>
    <n v="420"/>
    <n v="2"/>
    <n v="2"/>
    <m/>
    <m/>
    <m/>
    <m/>
    <m/>
    <m/>
    <m/>
    <m/>
    <m/>
    <m/>
    <m/>
  </r>
  <r>
    <x v="17"/>
    <x v="19"/>
    <x v="1"/>
    <n v="0"/>
    <n v="0"/>
    <n v="0"/>
    <n v="0"/>
    <m/>
    <m/>
    <m/>
    <m/>
    <m/>
    <m/>
    <m/>
    <m/>
    <m/>
    <m/>
    <m/>
  </r>
  <r>
    <x v="26"/>
    <x v="19"/>
    <x v="1"/>
    <n v="10200"/>
    <n v="10200"/>
    <n v="59"/>
    <n v="59"/>
    <m/>
    <m/>
    <m/>
    <m/>
    <m/>
    <m/>
    <m/>
    <m/>
    <m/>
    <m/>
    <m/>
  </r>
  <r>
    <x v="44"/>
    <x v="19"/>
    <x v="1"/>
    <n v="876"/>
    <n v="876"/>
    <n v="4"/>
    <n v="4"/>
    <m/>
    <m/>
    <m/>
    <m/>
    <m/>
    <m/>
    <m/>
    <m/>
    <m/>
    <m/>
    <m/>
  </r>
  <r>
    <x v="1"/>
    <x v="19"/>
    <x v="1"/>
    <n v="1410"/>
    <n v="1410"/>
    <n v="6"/>
    <n v="6"/>
    <m/>
    <m/>
    <m/>
    <m/>
    <m/>
    <m/>
    <m/>
    <m/>
    <m/>
    <m/>
    <m/>
  </r>
  <r>
    <x v="2"/>
    <x v="19"/>
    <x v="1"/>
    <n v="0"/>
    <n v="0"/>
    <n v="0"/>
    <n v="0"/>
    <m/>
    <m/>
    <m/>
    <m/>
    <m/>
    <m/>
    <m/>
    <m/>
    <m/>
    <m/>
    <m/>
  </r>
  <r>
    <x v="37"/>
    <x v="19"/>
    <x v="1"/>
    <n v="0"/>
    <n v="0"/>
    <n v="0"/>
    <n v="0"/>
    <m/>
    <m/>
    <m/>
    <m/>
    <m/>
    <m/>
    <m/>
    <m/>
    <m/>
    <m/>
    <m/>
  </r>
  <r>
    <x v="5"/>
    <x v="19"/>
    <x v="1"/>
    <n v="0"/>
    <n v="0"/>
    <n v="0"/>
    <n v="0"/>
    <m/>
    <m/>
    <m/>
    <m/>
    <m/>
    <m/>
    <m/>
    <m/>
    <m/>
    <m/>
    <m/>
  </r>
  <r>
    <x v="8"/>
    <x v="19"/>
    <x v="1"/>
    <n v="82360"/>
    <n v="82360"/>
    <n v="356"/>
    <n v="356"/>
    <m/>
    <n v="1"/>
    <m/>
    <m/>
    <m/>
    <n v="1"/>
    <m/>
    <m/>
    <n v="3"/>
    <n v="33"/>
    <m/>
  </r>
  <r>
    <x v="11"/>
    <x v="19"/>
    <x v="1"/>
    <n v="0"/>
    <n v="0"/>
    <n v="0"/>
    <n v="0"/>
    <m/>
    <m/>
    <m/>
    <m/>
    <m/>
    <m/>
    <m/>
    <m/>
    <m/>
    <m/>
    <m/>
  </r>
  <r>
    <x v="14"/>
    <x v="19"/>
    <x v="1"/>
    <n v="89508"/>
    <n v="75960"/>
    <n v="414"/>
    <n v="354"/>
    <m/>
    <m/>
    <m/>
    <m/>
    <m/>
    <m/>
    <m/>
    <m/>
    <m/>
    <m/>
    <m/>
  </r>
  <r>
    <x v="19"/>
    <x v="19"/>
    <x v="1"/>
    <n v="4036"/>
    <n v="4036"/>
    <n v="36"/>
    <n v="36"/>
    <m/>
    <m/>
    <m/>
    <m/>
    <m/>
    <m/>
    <m/>
    <m/>
    <m/>
    <m/>
    <m/>
  </r>
  <r>
    <x v="27"/>
    <x v="19"/>
    <x v="1"/>
    <n v="0"/>
    <n v="0"/>
    <n v="0"/>
    <n v="0"/>
    <m/>
    <m/>
    <m/>
    <m/>
    <m/>
    <m/>
    <m/>
    <m/>
    <m/>
    <m/>
    <m/>
  </r>
  <r>
    <x v="29"/>
    <x v="19"/>
    <x v="1"/>
    <n v="0"/>
    <n v="0"/>
    <n v="0"/>
    <n v="0"/>
    <m/>
    <m/>
    <m/>
    <m/>
    <m/>
    <m/>
    <m/>
    <m/>
    <m/>
    <m/>
    <m/>
  </r>
  <r>
    <x v="38"/>
    <x v="19"/>
    <x v="1"/>
    <n v="0"/>
    <n v="0"/>
    <n v="0"/>
    <n v="0"/>
    <m/>
    <m/>
    <m/>
    <m/>
    <m/>
    <m/>
    <m/>
    <m/>
    <m/>
    <m/>
    <m/>
  </r>
  <r>
    <x v="52"/>
    <x v="19"/>
    <x v="1"/>
    <n v="0"/>
    <n v="0"/>
    <n v="0"/>
    <n v="0"/>
    <m/>
    <m/>
    <m/>
    <m/>
    <m/>
    <m/>
    <m/>
    <m/>
    <m/>
    <m/>
    <m/>
  </r>
  <r>
    <x v="39"/>
    <x v="19"/>
    <x v="1"/>
    <n v="0"/>
    <n v="0"/>
    <n v="0"/>
    <n v="0"/>
    <m/>
    <m/>
    <m/>
    <m/>
    <m/>
    <m/>
    <m/>
    <m/>
    <m/>
    <m/>
    <m/>
  </r>
  <r>
    <x v="46"/>
    <x v="19"/>
    <x v="1"/>
    <n v="0"/>
    <n v="0"/>
    <n v="0"/>
    <n v="0"/>
    <m/>
    <m/>
    <m/>
    <m/>
    <m/>
    <m/>
    <m/>
    <m/>
    <m/>
    <m/>
    <m/>
  </r>
  <r>
    <x v="47"/>
    <x v="19"/>
    <x v="1"/>
    <n v="0"/>
    <n v="0"/>
    <n v="0"/>
    <n v="0"/>
    <m/>
    <m/>
    <m/>
    <m/>
    <m/>
    <m/>
    <m/>
    <m/>
    <m/>
    <m/>
    <m/>
  </r>
  <r>
    <x v="45"/>
    <x v="19"/>
    <x v="1"/>
    <n v="0"/>
    <n v="0"/>
    <n v="0"/>
    <n v="0"/>
    <m/>
    <m/>
    <m/>
    <m/>
    <m/>
    <m/>
    <m/>
    <m/>
    <m/>
    <m/>
    <m/>
  </r>
  <r>
    <x v="33"/>
    <x v="19"/>
    <x v="1"/>
    <n v="4348"/>
    <n v="4348"/>
    <n v="27"/>
    <n v="27"/>
    <m/>
    <m/>
    <m/>
    <m/>
    <m/>
    <m/>
    <m/>
    <m/>
    <m/>
    <m/>
    <m/>
  </r>
  <r>
    <x v="30"/>
    <x v="19"/>
    <x v="1"/>
    <n v="0"/>
    <n v="0"/>
    <n v="0"/>
    <n v="0"/>
    <m/>
    <m/>
    <m/>
    <m/>
    <m/>
    <m/>
    <m/>
    <m/>
    <m/>
    <m/>
    <m/>
  </r>
  <r>
    <x v="31"/>
    <x v="19"/>
    <x v="1"/>
    <n v="0"/>
    <n v="0"/>
    <n v="0"/>
    <n v="0"/>
    <m/>
    <m/>
    <m/>
    <m/>
    <m/>
    <m/>
    <m/>
    <m/>
    <m/>
    <m/>
    <m/>
  </r>
  <r>
    <x v="15"/>
    <x v="19"/>
    <x v="1"/>
    <n v="300752.37"/>
    <n v="220257.8"/>
    <n v="1601"/>
    <n v="1401"/>
    <m/>
    <m/>
    <m/>
    <m/>
    <m/>
    <n v="2"/>
    <m/>
    <m/>
    <m/>
    <m/>
    <m/>
  </r>
  <r>
    <x v="43"/>
    <x v="19"/>
    <x v="1"/>
    <n v="0"/>
    <n v="0"/>
    <n v="0"/>
    <n v="0"/>
    <m/>
    <m/>
    <m/>
    <m/>
    <m/>
    <m/>
    <m/>
    <m/>
    <m/>
    <m/>
    <m/>
  </r>
  <r>
    <x v="50"/>
    <x v="19"/>
    <x v="1"/>
    <n v="6760"/>
    <n v="0"/>
    <n v="38"/>
    <n v="0"/>
    <m/>
    <m/>
    <m/>
    <m/>
    <m/>
    <m/>
    <m/>
    <m/>
    <m/>
    <m/>
    <m/>
  </r>
  <r>
    <x v="51"/>
    <x v="19"/>
    <x v="1"/>
    <n v="0"/>
    <n v="0"/>
    <n v="0"/>
    <n v="0"/>
    <m/>
    <m/>
    <m/>
    <m/>
    <m/>
    <m/>
    <m/>
    <m/>
    <m/>
    <m/>
    <m/>
  </r>
  <r>
    <x v="54"/>
    <x v="19"/>
    <x v="1"/>
    <n v="0"/>
    <n v="0"/>
    <n v="0"/>
    <n v="0"/>
    <m/>
    <m/>
    <m/>
    <m/>
    <m/>
    <m/>
    <m/>
    <m/>
    <m/>
    <m/>
    <m/>
  </r>
  <r>
    <x v="23"/>
    <x v="19"/>
    <x v="1"/>
    <n v="56112"/>
    <n v="55296"/>
    <n v="240"/>
    <n v="235"/>
    <m/>
    <m/>
    <m/>
    <m/>
    <m/>
    <m/>
    <m/>
    <m/>
    <m/>
    <m/>
    <m/>
  </r>
  <r>
    <x v="55"/>
    <x v="19"/>
    <x v="1"/>
    <n v="0"/>
    <n v="0"/>
    <n v="0"/>
    <n v="3"/>
    <m/>
    <m/>
    <m/>
    <m/>
    <m/>
    <m/>
    <m/>
    <m/>
    <m/>
    <m/>
    <m/>
  </r>
  <r>
    <x v="32"/>
    <x v="20"/>
    <x v="0"/>
    <n v="585"/>
    <n v="585"/>
    <n v="3"/>
    <n v="3"/>
    <m/>
    <m/>
    <m/>
    <m/>
    <m/>
    <m/>
    <m/>
    <m/>
    <m/>
    <m/>
    <m/>
  </r>
  <r>
    <x v="12"/>
    <x v="20"/>
    <x v="0"/>
    <n v="1512"/>
    <n v="1512"/>
    <n v="8"/>
    <n v="8"/>
    <m/>
    <m/>
    <m/>
    <m/>
    <m/>
    <m/>
    <m/>
    <m/>
    <m/>
    <m/>
    <m/>
  </r>
  <r>
    <x v="13"/>
    <x v="20"/>
    <x v="0"/>
    <n v="756"/>
    <n v="756"/>
    <n v="5"/>
    <n v="5"/>
    <m/>
    <m/>
    <m/>
    <m/>
    <m/>
    <m/>
    <m/>
    <m/>
    <m/>
    <m/>
    <m/>
  </r>
  <r>
    <x v="34"/>
    <x v="20"/>
    <x v="0"/>
    <n v="189"/>
    <n v="189"/>
    <n v="1"/>
    <n v="1"/>
    <m/>
    <m/>
    <m/>
    <m/>
    <m/>
    <m/>
    <m/>
    <m/>
    <m/>
    <m/>
    <m/>
  </r>
  <r>
    <x v="49"/>
    <x v="20"/>
    <x v="0"/>
    <n v="762"/>
    <n v="762"/>
    <n v="4"/>
    <n v="4"/>
    <m/>
    <m/>
    <m/>
    <m/>
    <m/>
    <m/>
    <m/>
    <m/>
    <m/>
    <m/>
    <m/>
  </r>
  <r>
    <x v="56"/>
    <x v="20"/>
    <x v="0"/>
    <n v="378"/>
    <n v="378"/>
    <n v="2"/>
    <n v="2"/>
    <m/>
    <m/>
    <m/>
    <m/>
    <m/>
    <m/>
    <m/>
    <m/>
    <m/>
    <m/>
    <m/>
  </r>
  <r>
    <x v="7"/>
    <x v="20"/>
    <x v="0"/>
    <n v="2799"/>
    <n v="2799"/>
    <n v="16"/>
    <n v="16"/>
    <m/>
    <m/>
    <m/>
    <m/>
    <m/>
    <m/>
    <m/>
    <m/>
    <m/>
    <m/>
    <m/>
  </r>
  <r>
    <x v="22"/>
    <x v="20"/>
    <x v="0"/>
    <n v="378"/>
    <n v="378"/>
    <n v="2"/>
    <n v="2"/>
    <m/>
    <m/>
    <m/>
    <m/>
    <m/>
    <m/>
    <m/>
    <m/>
    <m/>
    <m/>
    <m/>
  </r>
  <r>
    <x v="35"/>
    <x v="20"/>
    <x v="0"/>
    <n v="567"/>
    <n v="567"/>
    <n v="3"/>
    <n v="3"/>
    <m/>
    <m/>
    <m/>
    <m/>
    <m/>
    <m/>
    <m/>
    <m/>
    <m/>
    <m/>
    <m/>
  </r>
  <r>
    <x v="20"/>
    <x v="20"/>
    <x v="0"/>
    <n v="4209"/>
    <n v="4209"/>
    <n v="26"/>
    <n v="26"/>
    <m/>
    <m/>
    <m/>
    <m/>
    <m/>
    <m/>
    <m/>
    <m/>
    <m/>
    <m/>
    <m/>
  </r>
  <r>
    <x v="3"/>
    <x v="20"/>
    <x v="0"/>
    <n v="378"/>
    <n v="378"/>
    <n v="2"/>
    <n v="2"/>
    <m/>
    <m/>
    <m/>
    <m/>
    <m/>
    <m/>
    <m/>
    <m/>
    <m/>
    <m/>
    <m/>
  </r>
  <r>
    <x v="4"/>
    <x v="20"/>
    <x v="0"/>
    <n v="1101"/>
    <n v="1101"/>
    <n v="6"/>
    <n v="6"/>
    <m/>
    <m/>
    <m/>
    <m/>
    <m/>
    <m/>
    <m/>
    <m/>
    <m/>
    <m/>
    <m/>
  </r>
  <r>
    <x v="6"/>
    <x v="20"/>
    <x v="0"/>
    <n v="2614.5"/>
    <n v="2614.5"/>
    <n v="15"/>
    <n v="15"/>
    <m/>
    <m/>
    <m/>
    <m/>
    <m/>
    <m/>
    <m/>
    <m/>
    <m/>
    <m/>
    <m/>
  </r>
  <r>
    <x v="36"/>
    <x v="20"/>
    <x v="0"/>
    <n v="756"/>
    <n v="756"/>
    <n v="4"/>
    <n v="4"/>
    <m/>
    <m/>
    <m/>
    <m/>
    <m/>
    <m/>
    <m/>
    <m/>
    <m/>
    <m/>
    <m/>
  </r>
  <r>
    <x v="21"/>
    <x v="20"/>
    <x v="0"/>
    <n v="38525.25"/>
    <n v="38525.25"/>
    <n v="235"/>
    <n v="235"/>
    <m/>
    <m/>
    <m/>
    <m/>
    <m/>
    <n v="2"/>
    <m/>
    <m/>
    <m/>
    <m/>
    <m/>
  </r>
  <r>
    <x v="28"/>
    <x v="20"/>
    <x v="0"/>
    <n v="15882.5"/>
    <n v="15882.5"/>
    <n v="89"/>
    <n v="89"/>
    <m/>
    <m/>
    <m/>
    <m/>
    <m/>
    <m/>
    <m/>
    <m/>
    <m/>
    <m/>
    <m/>
  </r>
  <r>
    <x v="40"/>
    <x v="20"/>
    <x v="0"/>
    <n v="378"/>
    <n v="378"/>
    <n v="2"/>
    <n v="2"/>
    <m/>
    <m/>
    <m/>
    <m/>
    <m/>
    <m/>
    <m/>
    <m/>
    <m/>
    <m/>
    <m/>
  </r>
  <r>
    <x v="16"/>
    <x v="20"/>
    <x v="0"/>
    <n v="64478"/>
    <n v="64478"/>
    <n v="384"/>
    <n v="384"/>
    <m/>
    <m/>
    <m/>
    <m/>
    <m/>
    <m/>
    <n v="1"/>
    <m/>
    <m/>
    <m/>
    <m/>
  </r>
  <r>
    <x v="18"/>
    <x v="20"/>
    <x v="0"/>
    <n v="144111"/>
    <n v="144111"/>
    <n v="858"/>
    <n v="858"/>
    <m/>
    <m/>
    <m/>
    <m/>
    <n v="2"/>
    <n v="5"/>
    <n v="1"/>
    <m/>
    <m/>
    <m/>
    <m/>
  </r>
  <r>
    <x v="5"/>
    <x v="20"/>
    <x v="0"/>
    <n v="588"/>
    <n v="588"/>
    <n v="3"/>
    <n v="3"/>
    <m/>
    <m/>
    <m/>
    <m/>
    <m/>
    <m/>
    <m/>
    <m/>
    <m/>
    <m/>
    <m/>
  </r>
  <r>
    <x v="41"/>
    <x v="20"/>
    <x v="0"/>
    <n v="210"/>
    <n v="210"/>
    <n v="1"/>
    <n v="1"/>
    <m/>
    <m/>
    <m/>
    <m/>
    <m/>
    <m/>
    <m/>
    <m/>
    <m/>
    <m/>
    <m/>
  </r>
  <r>
    <x v="53"/>
    <x v="20"/>
    <x v="0"/>
    <n v="798"/>
    <n v="798"/>
    <n v="4"/>
    <n v="4"/>
    <m/>
    <m/>
    <m/>
    <m/>
    <m/>
    <m/>
    <m/>
    <m/>
    <m/>
    <m/>
    <m/>
  </r>
  <r>
    <x v="57"/>
    <x v="20"/>
    <x v="0"/>
    <n v="787.5"/>
    <n v="787.5"/>
    <n v="4"/>
    <n v="4"/>
    <m/>
    <m/>
    <m/>
    <m/>
    <m/>
    <m/>
    <m/>
    <m/>
    <m/>
    <m/>
    <m/>
  </r>
  <r>
    <x v="58"/>
    <x v="20"/>
    <x v="0"/>
    <n v="2646"/>
    <n v="2646"/>
    <n v="14"/>
    <n v="14"/>
    <m/>
    <m/>
    <m/>
    <m/>
    <m/>
    <m/>
    <m/>
    <m/>
    <m/>
    <m/>
    <m/>
  </r>
  <r>
    <x v="59"/>
    <x v="20"/>
    <x v="0"/>
    <n v="588"/>
    <n v="588"/>
    <n v="3"/>
    <n v="3"/>
    <m/>
    <m/>
    <m/>
    <m/>
    <m/>
    <m/>
    <m/>
    <m/>
    <m/>
    <m/>
    <m/>
  </r>
  <r>
    <x v="60"/>
    <x v="20"/>
    <x v="0"/>
    <n v="1008"/>
    <n v="1008"/>
    <n v="5"/>
    <n v="5"/>
    <m/>
    <m/>
    <m/>
    <m/>
    <m/>
    <m/>
    <m/>
    <m/>
    <m/>
    <m/>
    <m/>
  </r>
  <r>
    <x v="24"/>
    <x v="20"/>
    <x v="0"/>
    <n v="2637"/>
    <n v="2637"/>
    <n v="14"/>
    <n v="14"/>
    <m/>
    <m/>
    <m/>
    <m/>
    <m/>
    <m/>
    <m/>
    <m/>
    <m/>
    <m/>
    <m/>
  </r>
  <r>
    <x v="42"/>
    <x v="20"/>
    <x v="0"/>
    <n v="540"/>
    <n v="540"/>
    <n v="3"/>
    <n v="3"/>
    <m/>
    <m/>
    <m/>
    <m/>
    <m/>
    <m/>
    <m/>
    <m/>
    <m/>
    <m/>
    <m/>
  </r>
  <r>
    <x v="10"/>
    <x v="20"/>
    <x v="0"/>
    <n v="1794"/>
    <n v="1794"/>
    <n v="11"/>
    <n v="11"/>
    <m/>
    <m/>
    <m/>
    <m/>
    <m/>
    <m/>
    <m/>
    <m/>
    <m/>
    <m/>
    <m/>
  </r>
  <r>
    <x v="17"/>
    <x v="20"/>
    <x v="0"/>
    <n v="3118.5"/>
    <n v="3118.5"/>
    <n v="16"/>
    <n v="16"/>
    <m/>
    <m/>
    <m/>
    <m/>
    <m/>
    <m/>
    <m/>
    <m/>
    <m/>
    <m/>
    <m/>
  </r>
  <r>
    <x v="26"/>
    <x v="20"/>
    <x v="0"/>
    <n v="5512.5"/>
    <n v="5512.5"/>
    <n v="31"/>
    <n v="31"/>
    <m/>
    <m/>
    <m/>
    <m/>
    <m/>
    <m/>
    <m/>
    <m/>
    <m/>
    <m/>
    <m/>
  </r>
  <r>
    <x v="44"/>
    <x v="20"/>
    <x v="0"/>
    <n v="198"/>
    <n v="198"/>
    <n v="2"/>
    <n v="2"/>
    <m/>
    <m/>
    <m/>
    <m/>
    <m/>
    <m/>
    <m/>
    <m/>
    <m/>
    <m/>
    <m/>
  </r>
  <r>
    <x v="1"/>
    <x v="20"/>
    <x v="0"/>
    <n v="1428"/>
    <n v="1428"/>
    <n v="7"/>
    <n v="7"/>
    <m/>
    <m/>
    <m/>
    <m/>
    <m/>
    <m/>
    <m/>
    <m/>
    <m/>
    <m/>
    <m/>
  </r>
  <r>
    <x v="2"/>
    <x v="20"/>
    <x v="0"/>
    <n v="1093.5"/>
    <n v="1093.5"/>
    <n v="6"/>
    <n v="6"/>
    <m/>
    <m/>
    <m/>
    <m/>
    <m/>
    <m/>
    <m/>
    <m/>
    <m/>
    <m/>
    <m/>
  </r>
  <r>
    <x v="37"/>
    <x v="20"/>
    <x v="0"/>
    <n v="945"/>
    <n v="945"/>
    <n v="5"/>
    <n v="5"/>
    <m/>
    <m/>
    <m/>
    <m/>
    <m/>
    <m/>
    <m/>
    <m/>
    <m/>
    <m/>
    <m/>
  </r>
  <r>
    <x v="5"/>
    <x v="20"/>
    <x v="0"/>
    <n v="1089"/>
    <n v="1089"/>
    <n v="6"/>
    <n v="6"/>
    <m/>
    <m/>
    <m/>
    <m/>
    <m/>
    <m/>
    <m/>
    <m/>
    <m/>
    <m/>
    <m/>
  </r>
  <r>
    <x v="8"/>
    <x v="20"/>
    <x v="0"/>
    <n v="5842.5"/>
    <n v="5842.5"/>
    <n v="32"/>
    <n v="32"/>
    <m/>
    <m/>
    <m/>
    <m/>
    <m/>
    <m/>
    <m/>
    <m/>
    <m/>
    <m/>
    <m/>
  </r>
  <r>
    <x v="11"/>
    <x v="20"/>
    <x v="0"/>
    <n v="1656"/>
    <n v="1656"/>
    <n v="9"/>
    <n v="9"/>
    <m/>
    <m/>
    <m/>
    <m/>
    <m/>
    <m/>
    <m/>
    <m/>
    <m/>
    <m/>
    <m/>
  </r>
  <r>
    <x v="14"/>
    <x v="20"/>
    <x v="0"/>
    <n v="210"/>
    <n v="210"/>
    <n v="1"/>
    <n v="1"/>
    <m/>
    <m/>
    <m/>
    <m/>
    <m/>
    <m/>
    <m/>
    <m/>
    <m/>
    <m/>
    <m/>
  </r>
  <r>
    <x v="19"/>
    <x v="20"/>
    <x v="0"/>
    <n v="1273.5"/>
    <n v="1273.5"/>
    <n v="7"/>
    <n v="7"/>
    <m/>
    <m/>
    <m/>
    <m/>
    <m/>
    <m/>
    <m/>
    <m/>
    <m/>
    <m/>
    <m/>
  </r>
  <r>
    <x v="27"/>
    <x v="20"/>
    <x v="0"/>
    <n v="4800"/>
    <n v="4800"/>
    <n v="26"/>
    <n v="26"/>
    <m/>
    <m/>
    <m/>
    <m/>
    <m/>
    <m/>
    <m/>
    <m/>
    <m/>
    <m/>
    <m/>
  </r>
  <r>
    <x v="29"/>
    <x v="20"/>
    <x v="0"/>
    <n v="3177"/>
    <n v="3177"/>
    <n v="18"/>
    <n v="18"/>
    <m/>
    <m/>
    <m/>
    <m/>
    <m/>
    <m/>
    <m/>
    <m/>
    <m/>
    <m/>
    <m/>
  </r>
  <r>
    <x v="38"/>
    <x v="20"/>
    <x v="0"/>
    <n v="558"/>
    <n v="558"/>
    <n v="3"/>
    <n v="3"/>
    <m/>
    <m/>
    <m/>
    <m/>
    <m/>
    <m/>
    <m/>
    <m/>
    <m/>
    <m/>
    <m/>
  </r>
  <r>
    <x v="52"/>
    <x v="20"/>
    <x v="0"/>
    <n v="798"/>
    <n v="798"/>
    <n v="4"/>
    <n v="4"/>
    <m/>
    <m/>
    <m/>
    <m/>
    <m/>
    <m/>
    <m/>
    <m/>
    <m/>
    <m/>
    <m/>
  </r>
  <r>
    <x v="39"/>
    <x v="20"/>
    <x v="0"/>
    <n v="210"/>
    <n v="210"/>
    <n v="1"/>
    <n v="1"/>
    <m/>
    <m/>
    <m/>
    <m/>
    <m/>
    <m/>
    <m/>
    <m/>
    <m/>
    <m/>
    <m/>
  </r>
  <r>
    <x v="46"/>
    <x v="20"/>
    <x v="0"/>
    <n v="2310"/>
    <n v="2310"/>
    <n v="12"/>
    <n v="12"/>
    <m/>
    <m/>
    <m/>
    <m/>
    <m/>
    <m/>
    <m/>
    <m/>
    <m/>
    <m/>
    <m/>
  </r>
  <r>
    <x v="47"/>
    <x v="20"/>
    <x v="0"/>
    <n v="378"/>
    <n v="378"/>
    <n v="2"/>
    <n v="2"/>
    <m/>
    <m/>
    <m/>
    <m/>
    <m/>
    <m/>
    <m/>
    <m/>
    <m/>
    <m/>
    <m/>
  </r>
  <r>
    <x v="45"/>
    <x v="20"/>
    <x v="0"/>
    <n v="798"/>
    <n v="798"/>
    <n v="4"/>
    <n v="4"/>
    <m/>
    <m/>
    <m/>
    <m/>
    <m/>
    <m/>
    <m/>
    <m/>
    <m/>
    <m/>
    <m/>
  </r>
  <r>
    <x v="33"/>
    <x v="20"/>
    <x v="0"/>
    <n v="3573"/>
    <n v="3573"/>
    <n v="21"/>
    <n v="21"/>
    <m/>
    <m/>
    <m/>
    <m/>
    <m/>
    <m/>
    <m/>
    <m/>
    <m/>
    <m/>
    <m/>
  </r>
  <r>
    <x v="30"/>
    <x v="20"/>
    <x v="0"/>
    <n v="4059"/>
    <n v="4059"/>
    <n v="23"/>
    <n v="23"/>
    <m/>
    <m/>
    <m/>
    <m/>
    <m/>
    <m/>
    <m/>
    <m/>
    <m/>
    <m/>
    <m/>
  </r>
  <r>
    <x v="31"/>
    <x v="20"/>
    <x v="0"/>
    <n v="588"/>
    <n v="588"/>
    <n v="3"/>
    <n v="3"/>
    <m/>
    <m/>
    <m/>
    <m/>
    <m/>
    <m/>
    <m/>
    <m/>
    <m/>
    <m/>
    <m/>
  </r>
  <r>
    <x v="15"/>
    <x v="20"/>
    <x v="0"/>
    <n v="12344.75"/>
    <n v="12344.75"/>
    <n v="68"/>
    <n v="68"/>
    <m/>
    <m/>
    <m/>
    <m/>
    <m/>
    <m/>
    <m/>
    <m/>
    <m/>
    <m/>
    <m/>
  </r>
  <r>
    <x v="43"/>
    <x v="20"/>
    <x v="0"/>
    <n v="2152.5"/>
    <n v="2152.5"/>
    <n v="12"/>
    <n v="12"/>
    <m/>
    <m/>
    <m/>
    <m/>
    <m/>
    <m/>
    <m/>
    <m/>
    <m/>
    <m/>
    <m/>
  </r>
  <r>
    <x v="50"/>
    <x v="20"/>
    <x v="0"/>
    <n v="10522.25"/>
    <n v="10522.25"/>
    <n v="57"/>
    <n v="57"/>
    <m/>
    <m/>
    <m/>
    <m/>
    <m/>
    <m/>
    <m/>
    <m/>
    <m/>
    <m/>
    <m/>
  </r>
  <r>
    <x v="51"/>
    <x v="20"/>
    <x v="0"/>
    <n v="5628"/>
    <n v="5628"/>
    <n v="30"/>
    <n v="30"/>
    <m/>
    <m/>
    <m/>
    <m/>
    <m/>
    <m/>
    <m/>
    <m/>
    <m/>
    <m/>
    <m/>
  </r>
  <r>
    <x v="54"/>
    <x v="20"/>
    <x v="0"/>
    <n v="399"/>
    <n v="399"/>
    <n v="2"/>
    <n v="2"/>
    <m/>
    <m/>
    <m/>
    <m/>
    <m/>
    <m/>
    <m/>
    <m/>
    <m/>
    <m/>
    <m/>
  </r>
  <r>
    <x v="9"/>
    <x v="20"/>
    <x v="0"/>
    <n v="210"/>
    <n v="210"/>
    <n v="1"/>
    <n v="1"/>
    <m/>
    <m/>
    <m/>
    <m/>
    <m/>
    <m/>
    <m/>
    <m/>
    <m/>
    <m/>
    <m/>
  </r>
  <r>
    <x v="23"/>
    <x v="20"/>
    <x v="0"/>
    <n v="1585.5"/>
    <n v="1585.5"/>
    <n v="8"/>
    <n v="8"/>
    <m/>
    <m/>
    <m/>
    <m/>
    <m/>
    <m/>
    <m/>
    <m/>
    <m/>
    <m/>
    <m/>
  </r>
  <r>
    <x v="55"/>
    <x v="20"/>
    <x v="0"/>
    <n v="903"/>
    <n v="903"/>
    <n v="5"/>
    <n v="5"/>
    <m/>
    <m/>
    <m/>
    <m/>
    <m/>
    <m/>
    <m/>
    <m/>
    <m/>
    <m/>
    <m/>
  </r>
  <r>
    <x v="32"/>
    <x v="20"/>
    <x v="1"/>
    <n v="0"/>
    <n v="0"/>
    <n v="0"/>
    <n v="0"/>
    <m/>
    <m/>
    <m/>
    <m/>
    <m/>
    <m/>
    <m/>
    <m/>
    <m/>
    <m/>
    <m/>
  </r>
  <r>
    <x v="12"/>
    <x v="20"/>
    <x v="1"/>
    <n v="0"/>
    <n v="0"/>
    <n v="0"/>
    <n v="0"/>
    <m/>
    <m/>
    <m/>
    <m/>
    <m/>
    <m/>
    <m/>
    <m/>
    <m/>
    <m/>
    <m/>
  </r>
  <r>
    <x v="13"/>
    <x v="20"/>
    <x v="1"/>
    <n v="0"/>
    <n v="0"/>
    <n v="0"/>
    <n v="0"/>
    <m/>
    <m/>
    <m/>
    <m/>
    <m/>
    <m/>
    <m/>
    <m/>
    <m/>
    <m/>
    <m/>
  </r>
  <r>
    <x v="34"/>
    <x v="20"/>
    <x v="1"/>
    <n v="0"/>
    <n v="0"/>
    <n v="0"/>
    <n v="0"/>
    <m/>
    <m/>
    <m/>
    <m/>
    <m/>
    <m/>
    <m/>
    <m/>
    <m/>
    <m/>
    <m/>
  </r>
  <r>
    <x v="49"/>
    <x v="20"/>
    <x v="1"/>
    <n v="0"/>
    <n v="0"/>
    <n v="0"/>
    <n v="0"/>
    <m/>
    <m/>
    <m/>
    <m/>
    <m/>
    <m/>
    <m/>
    <m/>
    <m/>
    <m/>
    <m/>
  </r>
  <r>
    <x v="56"/>
    <x v="20"/>
    <x v="1"/>
    <n v="0"/>
    <n v="0"/>
    <n v="0"/>
    <n v="0"/>
    <m/>
    <m/>
    <m/>
    <m/>
    <m/>
    <m/>
    <m/>
    <m/>
    <m/>
    <m/>
    <m/>
  </r>
  <r>
    <x v="7"/>
    <x v="20"/>
    <x v="1"/>
    <n v="0"/>
    <n v="0"/>
    <n v="0"/>
    <n v="0"/>
    <m/>
    <m/>
    <m/>
    <m/>
    <m/>
    <m/>
    <m/>
    <m/>
    <m/>
    <m/>
    <m/>
  </r>
  <r>
    <x v="22"/>
    <x v="20"/>
    <x v="1"/>
    <n v="0"/>
    <n v="0"/>
    <n v="0"/>
    <n v="0"/>
    <m/>
    <m/>
    <m/>
    <m/>
    <m/>
    <m/>
    <m/>
    <m/>
    <m/>
    <m/>
    <m/>
  </r>
  <r>
    <x v="35"/>
    <x v="20"/>
    <x v="1"/>
    <n v="0"/>
    <n v="0"/>
    <n v="0"/>
    <n v="0"/>
    <m/>
    <m/>
    <m/>
    <m/>
    <m/>
    <m/>
    <m/>
    <m/>
    <m/>
    <m/>
    <m/>
  </r>
  <r>
    <x v="20"/>
    <x v="20"/>
    <x v="1"/>
    <n v="0"/>
    <n v="0"/>
    <n v="0"/>
    <n v="0"/>
    <m/>
    <m/>
    <m/>
    <m/>
    <m/>
    <m/>
    <m/>
    <m/>
    <m/>
    <m/>
    <m/>
  </r>
  <r>
    <x v="3"/>
    <x v="20"/>
    <x v="1"/>
    <n v="0"/>
    <n v="0"/>
    <n v="0"/>
    <n v="0"/>
    <m/>
    <m/>
    <m/>
    <m/>
    <m/>
    <m/>
    <m/>
    <m/>
    <m/>
    <m/>
    <m/>
  </r>
  <r>
    <x v="4"/>
    <x v="20"/>
    <x v="1"/>
    <n v="0"/>
    <n v="0"/>
    <n v="0"/>
    <n v="0"/>
    <m/>
    <m/>
    <m/>
    <m/>
    <m/>
    <m/>
    <m/>
    <m/>
    <m/>
    <m/>
    <m/>
  </r>
  <r>
    <x v="6"/>
    <x v="20"/>
    <x v="1"/>
    <n v="0"/>
    <n v="0"/>
    <n v="0"/>
    <n v="0"/>
    <m/>
    <m/>
    <m/>
    <m/>
    <m/>
    <m/>
    <m/>
    <m/>
    <m/>
    <m/>
    <m/>
  </r>
  <r>
    <x v="36"/>
    <x v="20"/>
    <x v="1"/>
    <n v="0"/>
    <n v="0"/>
    <n v="0"/>
    <n v="0"/>
    <m/>
    <m/>
    <m/>
    <m/>
    <m/>
    <m/>
    <m/>
    <m/>
    <m/>
    <m/>
    <m/>
  </r>
  <r>
    <x v="21"/>
    <x v="20"/>
    <x v="1"/>
    <n v="8519"/>
    <n v="5604"/>
    <n v="43"/>
    <n v="28"/>
    <m/>
    <m/>
    <m/>
    <m/>
    <m/>
    <m/>
    <m/>
    <m/>
    <m/>
    <m/>
    <m/>
  </r>
  <r>
    <x v="28"/>
    <x v="20"/>
    <x v="1"/>
    <n v="6888"/>
    <n v="6888"/>
    <n v="30"/>
    <n v="30"/>
    <m/>
    <n v="1"/>
    <m/>
    <m/>
    <m/>
    <m/>
    <n v="1"/>
    <m/>
    <n v="6"/>
    <n v="108"/>
    <m/>
  </r>
  <r>
    <x v="40"/>
    <x v="20"/>
    <x v="1"/>
    <n v="0"/>
    <n v="0"/>
    <n v="0"/>
    <n v="0"/>
    <m/>
    <m/>
    <m/>
    <m/>
    <m/>
    <m/>
    <m/>
    <m/>
    <m/>
    <m/>
    <m/>
  </r>
  <r>
    <x v="16"/>
    <x v="20"/>
    <x v="1"/>
    <n v="169818"/>
    <n v="165690"/>
    <n v="1171"/>
    <n v="1153"/>
    <m/>
    <m/>
    <m/>
    <m/>
    <m/>
    <m/>
    <n v="0"/>
    <m/>
    <m/>
    <m/>
    <m/>
  </r>
  <r>
    <x v="18"/>
    <x v="20"/>
    <x v="1"/>
    <n v="103323"/>
    <n v="101379"/>
    <n v="515"/>
    <n v="503"/>
    <m/>
    <m/>
    <m/>
    <m/>
    <n v="1"/>
    <m/>
    <m/>
    <m/>
    <m/>
    <m/>
    <m/>
  </r>
  <r>
    <x v="41"/>
    <x v="20"/>
    <x v="1"/>
    <n v="319149"/>
    <n v="319149"/>
    <n v="1797"/>
    <n v="1797"/>
    <m/>
    <m/>
    <m/>
    <n v="1"/>
    <m/>
    <n v="4"/>
    <m/>
    <m/>
    <m/>
    <m/>
    <n v="30"/>
  </r>
  <r>
    <x v="53"/>
    <x v="20"/>
    <x v="1"/>
    <n v="0"/>
    <n v="0"/>
    <n v="0"/>
    <n v="0"/>
    <m/>
    <m/>
    <m/>
    <m/>
    <m/>
    <m/>
    <m/>
    <m/>
    <m/>
    <m/>
    <m/>
  </r>
  <r>
    <x v="57"/>
    <x v="20"/>
    <x v="1"/>
    <n v="0"/>
    <n v="0"/>
    <n v="0"/>
    <n v="0"/>
    <m/>
    <m/>
    <m/>
    <m/>
    <m/>
    <m/>
    <m/>
    <m/>
    <m/>
    <m/>
    <m/>
  </r>
  <r>
    <x v="58"/>
    <x v="20"/>
    <x v="1"/>
    <n v="0"/>
    <n v="0"/>
    <n v="0"/>
    <n v="0"/>
    <m/>
    <m/>
    <m/>
    <m/>
    <m/>
    <m/>
    <m/>
    <m/>
    <m/>
    <m/>
    <m/>
  </r>
  <r>
    <x v="59"/>
    <x v="20"/>
    <x v="1"/>
    <n v="0"/>
    <n v="0"/>
    <n v="0"/>
    <n v="0"/>
    <m/>
    <m/>
    <m/>
    <m/>
    <m/>
    <m/>
    <m/>
    <m/>
    <m/>
    <m/>
    <m/>
  </r>
  <r>
    <x v="60"/>
    <x v="20"/>
    <x v="1"/>
    <n v="0"/>
    <n v="0"/>
    <n v="0"/>
    <n v="0"/>
    <m/>
    <m/>
    <m/>
    <m/>
    <m/>
    <m/>
    <m/>
    <m/>
    <m/>
    <m/>
    <m/>
  </r>
  <r>
    <x v="24"/>
    <x v="20"/>
    <x v="1"/>
    <n v="315"/>
    <n v="315"/>
    <n v="2"/>
    <n v="2"/>
    <m/>
    <m/>
    <m/>
    <m/>
    <m/>
    <m/>
    <m/>
    <m/>
    <m/>
    <m/>
    <m/>
  </r>
  <r>
    <x v="42"/>
    <x v="20"/>
    <x v="1"/>
    <n v="0"/>
    <n v="0"/>
    <n v="0"/>
    <n v="0"/>
    <m/>
    <m/>
    <m/>
    <m/>
    <m/>
    <m/>
    <m/>
    <m/>
    <m/>
    <m/>
    <m/>
  </r>
  <r>
    <x v="10"/>
    <x v="20"/>
    <x v="1"/>
    <n v="0"/>
    <n v="0"/>
    <n v="0"/>
    <n v="0"/>
    <m/>
    <m/>
    <m/>
    <m/>
    <m/>
    <m/>
    <m/>
    <m/>
    <m/>
    <m/>
    <m/>
  </r>
  <r>
    <x v="17"/>
    <x v="20"/>
    <x v="1"/>
    <n v="18480"/>
    <n v="18480"/>
    <n v="126"/>
    <n v="126"/>
    <m/>
    <m/>
    <m/>
    <m/>
    <m/>
    <m/>
    <m/>
    <m/>
    <m/>
    <m/>
    <m/>
  </r>
  <r>
    <x v="26"/>
    <x v="20"/>
    <x v="1"/>
    <n v="800"/>
    <n v="800"/>
    <n v="4"/>
    <n v="4"/>
    <m/>
    <m/>
    <m/>
    <m/>
    <m/>
    <m/>
    <m/>
    <m/>
    <m/>
    <m/>
    <m/>
  </r>
  <r>
    <x v="44"/>
    <x v="20"/>
    <x v="1"/>
    <n v="0"/>
    <n v="0"/>
    <n v="0"/>
    <n v="0"/>
    <m/>
    <m/>
    <m/>
    <m/>
    <m/>
    <m/>
    <m/>
    <m/>
    <m/>
    <m/>
    <m/>
  </r>
  <r>
    <x v="1"/>
    <x v="20"/>
    <x v="1"/>
    <n v="0"/>
    <n v="0"/>
    <n v="0"/>
    <n v="0"/>
    <m/>
    <m/>
    <m/>
    <m/>
    <m/>
    <m/>
    <m/>
    <m/>
    <m/>
    <m/>
    <m/>
  </r>
  <r>
    <x v="2"/>
    <x v="20"/>
    <x v="1"/>
    <n v="0"/>
    <n v="0"/>
    <n v="0"/>
    <n v="0"/>
    <m/>
    <m/>
    <m/>
    <m/>
    <m/>
    <m/>
    <m/>
    <m/>
    <m/>
    <m/>
    <m/>
  </r>
  <r>
    <x v="37"/>
    <x v="20"/>
    <x v="1"/>
    <n v="0"/>
    <n v="0"/>
    <n v="0"/>
    <n v="0"/>
    <m/>
    <m/>
    <m/>
    <m/>
    <m/>
    <m/>
    <m/>
    <m/>
    <m/>
    <m/>
    <m/>
  </r>
  <r>
    <x v="5"/>
    <x v="20"/>
    <x v="1"/>
    <n v="48"/>
    <n v="48"/>
    <n v="3"/>
    <n v="3"/>
    <m/>
    <m/>
    <m/>
    <m/>
    <m/>
    <m/>
    <m/>
    <m/>
    <m/>
    <m/>
    <m/>
  </r>
  <r>
    <x v="8"/>
    <x v="20"/>
    <x v="1"/>
    <n v="6048"/>
    <n v="6048"/>
    <n v="26"/>
    <n v="26"/>
    <m/>
    <m/>
    <m/>
    <m/>
    <m/>
    <m/>
    <m/>
    <m/>
    <m/>
    <m/>
    <m/>
  </r>
  <r>
    <x v="11"/>
    <x v="20"/>
    <x v="1"/>
    <n v="0"/>
    <n v="0"/>
    <n v="0"/>
    <n v="0"/>
    <m/>
    <m/>
    <m/>
    <m/>
    <m/>
    <m/>
    <m/>
    <m/>
    <m/>
    <m/>
    <m/>
  </r>
  <r>
    <x v="14"/>
    <x v="20"/>
    <x v="1"/>
    <n v="74772"/>
    <n v="5929"/>
    <n v="364"/>
    <n v="30"/>
    <m/>
    <m/>
    <m/>
    <m/>
    <m/>
    <m/>
    <m/>
    <m/>
    <m/>
    <m/>
    <m/>
  </r>
  <r>
    <x v="19"/>
    <x v="20"/>
    <x v="1"/>
    <n v="3356"/>
    <n v="3356"/>
    <n v="40"/>
    <n v="40"/>
    <m/>
    <m/>
    <m/>
    <m/>
    <m/>
    <m/>
    <m/>
    <m/>
    <m/>
    <m/>
    <m/>
  </r>
  <r>
    <x v="27"/>
    <x v="20"/>
    <x v="1"/>
    <n v="9316"/>
    <n v="9316"/>
    <n v="189"/>
    <n v="189"/>
    <m/>
    <m/>
    <m/>
    <m/>
    <m/>
    <m/>
    <m/>
    <m/>
    <m/>
    <m/>
    <m/>
  </r>
  <r>
    <x v="29"/>
    <x v="20"/>
    <x v="1"/>
    <n v="0"/>
    <n v="0"/>
    <n v="0"/>
    <n v="0"/>
    <m/>
    <m/>
    <m/>
    <m/>
    <m/>
    <m/>
    <m/>
    <m/>
    <m/>
    <m/>
    <m/>
  </r>
  <r>
    <x v="38"/>
    <x v="20"/>
    <x v="1"/>
    <n v="0"/>
    <n v="0"/>
    <n v="0"/>
    <n v="0"/>
    <m/>
    <m/>
    <m/>
    <m/>
    <m/>
    <m/>
    <m/>
    <m/>
    <m/>
    <m/>
    <m/>
  </r>
  <r>
    <x v="52"/>
    <x v="20"/>
    <x v="1"/>
    <n v="0"/>
    <n v="0"/>
    <n v="0"/>
    <n v="0"/>
    <m/>
    <m/>
    <m/>
    <m/>
    <m/>
    <m/>
    <m/>
    <m/>
    <m/>
    <m/>
    <m/>
  </r>
  <r>
    <x v="39"/>
    <x v="20"/>
    <x v="1"/>
    <n v="0"/>
    <n v="0"/>
    <n v="0"/>
    <n v="0"/>
    <m/>
    <m/>
    <m/>
    <m/>
    <m/>
    <m/>
    <m/>
    <m/>
    <m/>
    <m/>
    <m/>
  </r>
  <r>
    <x v="46"/>
    <x v="20"/>
    <x v="1"/>
    <n v="0"/>
    <n v="0"/>
    <n v="0"/>
    <n v="0"/>
    <m/>
    <m/>
    <m/>
    <m/>
    <m/>
    <m/>
    <m/>
    <m/>
    <m/>
    <m/>
    <m/>
  </r>
  <r>
    <x v="47"/>
    <x v="20"/>
    <x v="1"/>
    <n v="0"/>
    <n v="0"/>
    <n v="0"/>
    <n v="0"/>
    <m/>
    <m/>
    <m/>
    <m/>
    <m/>
    <m/>
    <m/>
    <m/>
    <m/>
    <m/>
    <m/>
  </r>
  <r>
    <x v="45"/>
    <x v="20"/>
    <x v="1"/>
    <n v="0"/>
    <n v="0"/>
    <n v="0"/>
    <n v="0"/>
    <m/>
    <m/>
    <m/>
    <m/>
    <m/>
    <m/>
    <m/>
    <m/>
    <m/>
    <m/>
    <m/>
  </r>
  <r>
    <x v="33"/>
    <x v="20"/>
    <x v="1"/>
    <n v="3030"/>
    <n v="3030"/>
    <n v="18"/>
    <n v="18"/>
    <m/>
    <m/>
    <m/>
    <m/>
    <m/>
    <m/>
    <m/>
    <m/>
    <m/>
    <m/>
    <m/>
  </r>
  <r>
    <x v="30"/>
    <x v="20"/>
    <x v="1"/>
    <n v="1080"/>
    <n v="1080"/>
    <n v="6"/>
    <n v="6"/>
    <m/>
    <m/>
    <m/>
    <m/>
    <m/>
    <m/>
    <m/>
    <m/>
    <m/>
    <m/>
    <m/>
  </r>
  <r>
    <x v="31"/>
    <x v="20"/>
    <x v="1"/>
    <n v="0"/>
    <n v="0"/>
    <n v="0"/>
    <n v="0"/>
    <m/>
    <m/>
    <m/>
    <m/>
    <m/>
    <m/>
    <m/>
    <m/>
    <m/>
    <m/>
    <m/>
  </r>
  <r>
    <x v="15"/>
    <x v="20"/>
    <x v="1"/>
    <n v="471970"/>
    <n v="166834.20000000001"/>
    <n v="2431"/>
    <n v="911"/>
    <m/>
    <m/>
    <m/>
    <m/>
    <m/>
    <n v="1"/>
    <m/>
    <m/>
    <m/>
    <m/>
    <m/>
  </r>
  <r>
    <x v="43"/>
    <x v="20"/>
    <x v="1"/>
    <n v="0"/>
    <n v="0"/>
    <n v="0"/>
    <n v="0"/>
    <m/>
    <m/>
    <m/>
    <m/>
    <m/>
    <m/>
    <m/>
    <m/>
    <m/>
    <m/>
    <m/>
  </r>
  <r>
    <x v="50"/>
    <x v="20"/>
    <x v="1"/>
    <n v="0"/>
    <n v="0"/>
    <n v="0"/>
    <n v="0"/>
    <m/>
    <m/>
    <m/>
    <m/>
    <m/>
    <m/>
    <m/>
    <m/>
    <m/>
    <m/>
    <m/>
  </r>
  <r>
    <x v="51"/>
    <x v="20"/>
    <x v="1"/>
    <n v="0"/>
    <n v="0"/>
    <n v="0"/>
    <n v="0"/>
    <m/>
    <m/>
    <m/>
    <m/>
    <m/>
    <m/>
    <m/>
    <m/>
    <m/>
    <m/>
    <m/>
  </r>
  <r>
    <x v="54"/>
    <x v="20"/>
    <x v="1"/>
    <n v="0"/>
    <n v="0"/>
    <n v="0"/>
    <n v="0"/>
    <m/>
    <m/>
    <m/>
    <m/>
    <m/>
    <m/>
    <m/>
    <m/>
    <m/>
    <m/>
    <m/>
  </r>
  <r>
    <x v="23"/>
    <x v="20"/>
    <x v="1"/>
    <n v="61398"/>
    <n v="61398"/>
    <n v="262"/>
    <n v="262"/>
    <m/>
    <m/>
    <m/>
    <m/>
    <m/>
    <n v="1"/>
    <m/>
    <m/>
    <m/>
    <m/>
    <m/>
  </r>
  <r>
    <x v="55"/>
    <x v="20"/>
    <x v="1"/>
    <n v="0"/>
    <n v="0"/>
    <n v="0"/>
    <n v="0"/>
    <m/>
    <m/>
    <m/>
    <m/>
    <m/>
    <m/>
    <m/>
    <m/>
    <m/>
    <m/>
    <m/>
  </r>
  <r>
    <x v="32"/>
    <x v="21"/>
    <x v="0"/>
    <n v="751.5"/>
    <n v="751.5"/>
    <n v="4"/>
    <n v="4"/>
    <m/>
    <m/>
    <m/>
    <m/>
    <m/>
    <m/>
    <m/>
    <m/>
    <m/>
    <m/>
    <m/>
  </r>
  <r>
    <x v="12"/>
    <x v="21"/>
    <x v="0"/>
    <n v="1431"/>
    <n v="1431"/>
    <n v="8"/>
    <n v="8"/>
    <m/>
    <m/>
    <m/>
    <m/>
    <m/>
    <m/>
    <m/>
    <m/>
    <m/>
    <m/>
    <m/>
  </r>
  <r>
    <x v="13"/>
    <x v="21"/>
    <x v="0"/>
    <n v="639"/>
    <n v="639"/>
    <n v="5"/>
    <n v="5"/>
    <m/>
    <m/>
    <m/>
    <m/>
    <m/>
    <m/>
    <m/>
    <m/>
    <m/>
    <m/>
    <m/>
  </r>
  <r>
    <x v="34"/>
    <x v="21"/>
    <x v="0"/>
    <n v="189"/>
    <n v="189"/>
    <n v="1"/>
    <n v="1"/>
    <m/>
    <m/>
    <m/>
    <m/>
    <m/>
    <m/>
    <m/>
    <m/>
    <m/>
    <m/>
    <m/>
  </r>
  <r>
    <x v="49"/>
    <x v="21"/>
    <x v="0"/>
    <n v="682.5"/>
    <n v="682.5"/>
    <n v="4"/>
    <n v="4"/>
    <m/>
    <m/>
    <m/>
    <m/>
    <m/>
    <m/>
    <m/>
    <m/>
    <m/>
    <m/>
    <m/>
  </r>
  <r>
    <x v="56"/>
    <x v="21"/>
    <x v="0"/>
    <n v="414"/>
    <n v="414"/>
    <n v="2"/>
    <n v="2"/>
    <m/>
    <m/>
    <m/>
    <m/>
    <m/>
    <m/>
    <m/>
    <m/>
    <m/>
    <m/>
    <m/>
  </r>
  <r>
    <x v="7"/>
    <x v="21"/>
    <x v="0"/>
    <n v="3213"/>
    <n v="3213"/>
    <n v="16"/>
    <n v="16"/>
    <m/>
    <m/>
    <m/>
    <m/>
    <m/>
    <m/>
    <m/>
    <m/>
    <m/>
    <m/>
    <m/>
  </r>
  <r>
    <x v="22"/>
    <x v="21"/>
    <x v="0"/>
    <n v="414"/>
    <n v="414"/>
    <n v="2"/>
    <n v="2"/>
    <m/>
    <m/>
    <m/>
    <m/>
    <m/>
    <m/>
    <m/>
    <m/>
    <m/>
    <m/>
    <m/>
  </r>
  <r>
    <x v="35"/>
    <x v="21"/>
    <x v="0"/>
    <n v="576"/>
    <n v="576"/>
    <n v="3"/>
    <n v="3"/>
    <m/>
    <m/>
    <m/>
    <m/>
    <m/>
    <m/>
    <m/>
    <m/>
    <m/>
    <m/>
    <m/>
  </r>
  <r>
    <x v="20"/>
    <x v="21"/>
    <x v="0"/>
    <n v="4467.25"/>
    <n v="4467.25"/>
    <n v="26"/>
    <n v="26"/>
    <m/>
    <m/>
    <m/>
    <m/>
    <m/>
    <m/>
    <m/>
    <m/>
    <m/>
    <m/>
    <m/>
  </r>
  <r>
    <x v="3"/>
    <x v="21"/>
    <x v="0"/>
    <n v="369"/>
    <n v="369"/>
    <n v="2"/>
    <n v="2"/>
    <m/>
    <m/>
    <m/>
    <m/>
    <m/>
    <m/>
    <m/>
    <m/>
    <m/>
    <m/>
    <m/>
  </r>
  <r>
    <x v="4"/>
    <x v="21"/>
    <x v="0"/>
    <n v="1119"/>
    <n v="1119"/>
    <n v="6"/>
    <n v="6"/>
    <m/>
    <m/>
    <m/>
    <m/>
    <m/>
    <m/>
    <m/>
    <m/>
    <m/>
    <m/>
    <m/>
  </r>
  <r>
    <x v="6"/>
    <x v="21"/>
    <x v="0"/>
    <n v="2770.5"/>
    <n v="2770.5"/>
    <n v="15"/>
    <n v="15"/>
    <m/>
    <m/>
    <m/>
    <m/>
    <m/>
    <m/>
    <m/>
    <m/>
    <m/>
    <m/>
    <m/>
  </r>
  <r>
    <x v="36"/>
    <x v="21"/>
    <x v="0"/>
    <n v="783"/>
    <n v="783"/>
    <n v="4"/>
    <n v="4"/>
    <m/>
    <m/>
    <m/>
    <m/>
    <m/>
    <m/>
    <m/>
    <m/>
    <m/>
    <m/>
    <m/>
  </r>
  <r>
    <x v="21"/>
    <x v="21"/>
    <x v="0"/>
    <n v="40389.75"/>
    <n v="40389.75"/>
    <n v="235"/>
    <n v="235"/>
    <m/>
    <m/>
    <m/>
    <m/>
    <m/>
    <m/>
    <m/>
    <m/>
    <m/>
    <m/>
    <m/>
  </r>
  <r>
    <x v="28"/>
    <x v="21"/>
    <x v="0"/>
    <n v="15080.5"/>
    <n v="15080.5"/>
    <n v="89"/>
    <n v="89"/>
    <m/>
    <m/>
    <m/>
    <m/>
    <m/>
    <m/>
    <m/>
    <m/>
    <m/>
    <m/>
    <m/>
  </r>
  <r>
    <x v="40"/>
    <x v="21"/>
    <x v="0"/>
    <n v="304.5"/>
    <n v="304.5"/>
    <n v="2"/>
    <n v="2"/>
    <m/>
    <m/>
    <m/>
    <m/>
    <m/>
    <m/>
    <m/>
    <m/>
    <m/>
    <m/>
    <m/>
  </r>
  <r>
    <x v="16"/>
    <x v="21"/>
    <x v="0"/>
    <n v="60724.805"/>
    <n v="60724.805"/>
    <n v="384"/>
    <n v="384"/>
    <m/>
    <m/>
    <m/>
    <m/>
    <m/>
    <m/>
    <m/>
    <m/>
    <m/>
    <m/>
    <m/>
  </r>
  <r>
    <x v="18"/>
    <x v="21"/>
    <x v="0"/>
    <n v="136430.5"/>
    <n v="136430.5"/>
    <n v="858"/>
    <n v="858"/>
    <m/>
    <m/>
    <m/>
    <m/>
    <n v="1"/>
    <n v="7"/>
    <n v="1"/>
    <m/>
    <m/>
    <m/>
    <m/>
  </r>
  <r>
    <x v="5"/>
    <x v="21"/>
    <x v="0"/>
    <n v="637.5"/>
    <n v="637.5"/>
    <n v="3"/>
    <n v="3"/>
    <m/>
    <m/>
    <m/>
    <m/>
    <m/>
    <m/>
    <m/>
    <m/>
    <m/>
    <m/>
    <m/>
  </r>
  <r>
    <x v="41"/>
    <x v="21"/>
    <x v="0"/>
    <n v="231"/>
    <n v="231"/>
    <n v="1"/>
    <n v="1"/>
    <m/>
    <m/>
    <m/>
    <m/>
    <m/>
    <m/>
    <m/>
    <m/>
    <m/>
    <m/>
    <m/>
  </r>
  <r>
    <x v="53"/>
    <x v="21"/>
    <x v="0"/>
    <n v="868.5"/>
    <n v="868.5"/>
    <n v="4"/>
    <n v="4"/>
    <m/>
    <m/>
    <m/>
    <m/>
    <m/>
    <m/>
    <m/>
    <m/>
    <m/>
    <m/>
    <m/>
  </r>
  <r>
    <x v="57"/>
    <x v="21"/>
    <x v="0"/>
    <n v="693"/>
    <n v="693"/>
    <n v="4"/>
    <n v="4"/>
    <m/>
    <m/>
    <m/>
    <m/>
    <m/>
    <m/>
    <m/>
    <m/>
    <m/>
    <m/>
    <m/>
  </r>
  <r>
    <x v="58"/>
    <x v="21"/>
    <x v="0"/>
    <n v="2488.5"/>
    <n v="2488.5"/>
    <n v="14"/>
    <n v="14"/>
    <m/>
    <m/>
    <m/>
    <m/>
    <m/>
    <m/>
    <m/>
    <m/>
    <m/>
    <m/>
    <m/>
  </r>
  <r>
    <x v="59"/>
    <x v="21"/>
    <x v="0"/>
    <n v="514.5"/>
    <n v="514.5"/>
    <n v="3"/>
    <n v="3"/>
    <m/>
    <m/>
    <m/>
    <m/>
    <m/>
    <m/>
    <m/>
    <m/>
    <m/>
    <m/>
    <m/>
  </r>
  <r>
    <x v="60"/>
    <x v="21"/>
    <x v="0"/>
    <n v="1092"/>
    <n v="1092"/>
    <n v="5"/>
    <n v="5"/>
    <m/>
    <m/>
    <m/>
    <m/>
    <m/>
    <m/>
    <m/>
    <m/>
    <m/>
    <m/>
    <m/>
  </r>
  <r>
    <x v="24"/>
    <x v="21"/>
    <x v="0"/>
    <n v="2040"/>
    <n v="2040"/>
    <n v="13"/>
    <n v="13"/>
    <m/>
    <m/>
    <m/>
    <m/>
    <m/>
    <m/>
    <m/>
    <m/>
    <m/>
    <m/>
    <m/>
  </r>
  <r>
    <x v="42"/>
    <x v="21"/>
    <x v="0"/>
    <n v="783"/>
    <n v="783"/>
    <n v="4"/>
    <n v="4"/>
    <m/>
    <m/>
    <m/>
    <m/>
    <m/>
    <m/>
    <m/>
    <m/>
    <m/>
    <m/>
    <m/>
  </r>
  <r>
    <x v="10"/>
    <x v="21"/>
    <x v="0"/>
    <n v="1839"/>
    <n v="1839"/>
    <n v="11"/>
    <n v="11"/>
    <m/>
    <m/>
    <m/>
    <m/>
    <m/>
    <m/>
    <m/>
    <m/>
    <m/>
    <m/>
    <m/>
  </r>
  <r>
    <x v="17"/>
    <x v="21"/>
    <x v="0"/>
    <n v="3139.5"/>
    <n v="3139.5"/>
    <n v="16"/>
    <n v="16"/>
    <m/>
    <m/>
    <m/>
    <m/>
    <m/>
    <m/>
    <m/>
    <m/>
    <m/>
    <m/>
    <m/>
  </r>
  <r>
    <x v="26"/>
    <x v="21"/>
    <x v="0"/>
    <n v="5596.5"/>
    <n v="5596.5"/>
    <n v="31"/>
    <n v="31"/>
    <m/>
    <m/>
    <m/>
    <m/>
    <m/>
    <m/>
    <m/>
    <m/>
    <m/>
    <m/>
    <m/>
  </r>
  <r>
    <x v="44"/>
    <x v="21"/>
    <x v="0"/>
    <n v="438"/>
    <n v="438"/>
    <n v="2"/>
    <n v="2"/>
    <m/>
    <m/>
    <m/>
    <m/>
    <m/>
    <m/>
    <m/>
    <m/>
    <m/>
    <m/>
    <m/>
  </r>
  <r>
    <x v="1"/>
    <x v="21"/>
    <x v="0"/>
    <n v="1344"/>
    <n v="1344"/>
    <n v="7"/>
    <n v="7"/>
    <m/>
    <m/>
    <m/>
    <m/>
    <m/>
    <m/>
    <m/>
    <m/>
    <m/>
    <m/>
    <m/>
  </r>
  <r>
    <x v="2"/>
    <x v="21"/>
    <x v="0"/>
    <n v="823.5"/>
    <n v="823.5"/>
    <n v="5"/>
    <n v="5"/>
    <m/>
    <m/>
    <m/>
    <m/>
    <m/>
    <m/>
    <m/>
    <m/>
    <m/>
    <m/>
    <m/>
  </r>
  <r>
    <x v="37"/>
    <x v="21"/>
    <x v="0"/>
    <n v="864"/>
    <n v="864"/>
    <n v="5"/>
    <n v="5"/>
    <m/>
    <m/>
    <m/>
    <m/>
    <m/>
    <m/>
    <m/>
    <m/>
    <m/>
    <m/>
    <m/>
  </r>
  <r>
    <x v="5"/>
    <x v="21"/>
    <x v="0"/>
    <n v="1233"/>
    <n v="1233"/>
    <n v="6"/>
    <n v="6"/>
    <m/>
    <m/>
    <m/>
    <m/>
    <m/>
    <m/>
    <m/>
    <m/>
    <m/>
    <m/>
    <m/>
  </r>
  <r>
    <x v="8"/>
    <x v="21"/>
    <x v="0"/>
    <n v="6239.25"/>
    <n v="6239.25"/>
    <n v="32"/>
    <n v="32"/>
    <m/>
    <m/>
    <m/>
    <m/>
    <m/>
    <n v="0"/>
    <m/>
    <m/>
    <m/>
    <m/>
    <m/>
  </r>
  <r>
    <x v="11"/>
    <x v="21"/>
    <x v="0"/>
    <n v="1800"/>
    <n v="1800"/>
    <n v="9"/>
    <n v="9"/>
    <m/>
    <m/>
    <m/>
    <m/>
    <m/>
    <m/>
    <m/>
    <m/>
    <m/>
    <m/>
    <m/>
  </r>
  <r>
    <x v="14"/>
    <x v="21"/>
    <x v="0"/>
    <n v="2047.5"/>
    <n v="2047.5"/>
    <n v="10"/>
    <n v="10"/>
    <m/>
    <m/>
    <m/>
    <m/>
    <m/>
    <m/>
    <m/>
    <m/>
    <m/>
    <m/>
    <m/>
  </r>
  <r>
    <x v="19"/>
    <x v="21"/>
    <x v="0"/>
    <n v="1402.5"/>
    <n v="1402.5"/>
    <n v="7"/>
    <n v="7"/>
    <m/>
    <m/>
    <m/>
    <m/>
    <m/>
    <m/>
    <m/>
    <m/>
    <m/>
    <m/>
    <m/>
  </r>
  <r>
    <x v="27"/>
    <x v="21"/>
    <x v="0"/>
    <n v="135"/>
    <n v="135"/>
    <n v="1"/>
    <n v="1"/>
    <m/>
    <m/>
    <m/>
    <m/>
    <m/>
    <m/>
    <m/>
    <m/>
    <m/>
    <m/>
    <m/>
  </r>
  <r>
    <x v="29"/>
    <x v="21"/>
    <x v="0"/>
    <n v="3510"/>
    <n v="3510"/>
    <n v="18"/>
    <n v="18"/>
    <m/>
    <m/>
    <m/>
    <m/>
    <m/>
    <m/>
    <m/>
    <m/>
    <m/>
    <m/>
    <m/>
  </r>
  <r>
    <x v="38"/>
    <x v="21"/>
    <x v="0"/>
    <n v="531"/>
    <n v="531"/>
    <n v="3"/>
    <n v="3"/>
    <m/>
    <m/>
    <m/>
    <m/>
    <m/>
    <m/>
    <m/>
    <m/>
    <m/>
    <m/>
    <m/>
  </r>
  <r>
    <x v="52"/>
    <x v="21"/>
    <x v="0"/>
    <n v="3876"/>
    <n v="3876"/>
    <n v="20"/>
    <n v="20"/>
    <m/>
    <m/>
    <m/>
    <m/>
    <m/>
    <m/>
    <m/>
    <m/>
    <m/>
    <m/>
    <m/>
  </r>
  <r>
    <x v="39"/>
    <x v="21"/>
    <x v="0"/>
    <n v="231"/>
    <n v="231"/>
    <n v="1"/>
    <n v="1"/>
    <m/>
    <m/>
    <m/>
    <m/>
    <m/>
    <m/>
    <m/>
    <m/>
    <m/>
    <m/>
    <m/>
  </r>
  <r>
    <x v="46"/>
    <x v="21"/>
    <x v="0"/>
    <n v="2331"/>
    <n v="2331"/>
    <n v="12"/>
    <n v="12"/>
    <m/>
    <m/>
    <m/>
    <m/>
    <m/>
    <m/>
    <m/>
    <m/>
    <m/>
    <m/>
    <m/>
  </r>
  <r>
    <x v="47"/>
    <x v="21"/>
    <x v="0"/>
    <n v="351"/>
    <n v="351"/>
    <n v="2"/>
    <n v="2"/>
    <m/>
    <m/>
    <m/>
    <m/>
    <m/>
    <m/>
    <m/>
    <m/>
    <m/>
    <m/>
    <m/>
  </r>
  <r>
    <x v="45"/>
    <x v="21"/>
    <x v="0"/>
    <n v="696"/>
    <n v="696"/>
    <n v="4"/>
    <n v="4"/>
    <m/>
    <m/>
    <m/>
    <m/>
    <m/>
    <m/>
    <m/>
    <m/>
    <m/>
    <m/>
    <m/>
  </r>
  <r>
    <x v="33"/>
    <x v="21"/>
    <x v="0"/>
    <n v="3562.5"/>
    <n v="3562.5"/>
    <n v="20"/>
    <n v="20"/>
    <m/>
    <m/>
    <m/>
    <m/>
    <m/>
    <m/>
    <m/>
    <m/>
    <m/>
    <m/>
    <m/>
  </r>
  <r>
    <x v="30"/>
    <x v="21"/>
    <x v="0"/>
    <n v="4464"/>
    <n v="4464"/>
    <n v="23"/>
    <n v="23"/>
    <m/>
    <m/>
    <m/>
    <m/>
    <m/>
    <m/>
    <m/>
    <m/>
    <m/>
    <m/>
    <m/>
  </r>
  <r>
    <x v="31"/>
    <x v="21"/>
    <x v="0"/>
    <n v="610.5"/>
    <n v="610.5"/>
    <n v="3"/>
    <n v="3"/>
    <m/>
    <m/>
    <m/>
    <m/>
    <m/>
    <m/>
    <m/>
    <m/>
    <m/>
    <m/>
    <m/>
  </r>
  <r>
    <x v="15"/>
    <x v="21"/>
    <x v="0"/>
    <n v="10967.25"/>
    <n v="10967.25"/>
    <n v="70"/>
    <n v="70"/>
    <m/>
    <m/>
    <m/>
    <m/>
    <m/>
    <m/>
    <m/>
    <m/>
    <m/>
    <m/>
    <m/>
  </r>
  <r>
    <x v="43"/>
    <x v="21"/>
    <x v="0"/>
    <n v="2089.5"/>
    <n v="2089.5"/>
    <n v="12"/>
    <n v="12"/>
    <m/>
    <m/>
    <m/>
    <m/>
    <m/>
    <m/>
    <m/>
    <m/>
    <m/>
    <m/>
    <m/>
  </r>
  <r>
    <x v="50"/>
    <x v="21"/>
    <x v="0"/>
    <n v="9699.75"/>
    <n v="9699.75"/>
    <n v="56"/>
    <n v="56"/>
    <m/>
    <m/>
    <m/>
    <m/>
    <m/>
    <m/>
    <m/>
    <m/>
    <m/>
    <m/>
    <m/>
  </r>
  <r>
    <x v="51"/>
    <x v="21"/>
    <x v="0"/>
    <n v="5341.5"/>
    <n v="5341.5"/>
    <n v="30"/>
    <n v="30"/>
    <m/>
    <m/>
    <m/>
    <m/>
    <m/>
    <m/>
    <m/>
    <m/>
    <m/>
    <m/>
    <m/>
  </r>
  <r>
    <x v="54"/>
    <x v="21"/>
    <x v="0"/>
    <n v="399"/>
    <n v="399"/>
    <n v="2"/>
    <n v="2"/>
    <m/>
    <m/>
    <m/>
    <m/>
    <m/>
    <m/>
    <m/>
    <m/>
    <m/>
    <m/>
    <m/>
  </r>
  <r>
    <x v="9"/>
    <x v="21"/>
    <x v="0"/>
    <n v="231"/>
    <n v="231"/>
    <n v="1"/>
    <n v="1"/>
    <m/>
    <m/>
    <m/>
    <m/>
    <m/>
    <m/>
    <m/>
    <m/>
    <m/>
    <m/>
    <m/>
  </r>
  <r>
    <x v="23"/>
    <x v="21"/>
    <x v="0"/>
    <n v="1680"/>
    <n v="1680"/>
    <n v="8"/>
    <n v="8"/>
    <m/>
    <m/>
    <m/>
    <m/>
    <m/>
    <m/>
    <m/>
    <m/>
    <m/>
    <m/>
    <m/>
  </r>
  <r>
    <x v="55"/>
    <x v="21"/>
    <x v="0"/>
    <n v="1104"/>
    <n v="1104"/>
    <n v="5"/>
    <n v="5"/>
    <m/>
    <m/>
    <m/>
    <m/>
    <m/>
    <m/>
    <m/>
    <m/>
    <m/>
    <m/>
    <m/>
  </r>
  <r>
    <x v="32"/>
    <x v="21"/>
    <x v="1"/>
    <n v="0"/>
    <n v="0"/>
    <n v="0"/>
    <n v="0"/>
    <m/>
    <m/>
    <m/>
    <m/>
    <m/>
    <m/>
    <m/>
    <m/>
    <m/>
    <m/>
    <m/>
  </r>
  <r>
    <x v="12"/>
    <x v="21"/>
    <x v="1"/>
    <n v="0"/>
    <n v="0"/>
    <n v="0"/>
    <n v="0"/>
    <m/>
    <m/>
    <m/>
    <m/>
    <m/>
    <m/>
    <m/>
    <m/>
    <m/>
    <m/>
    <m/>
  </r>
  <r>
    <x v="13"/>
    <x v="21"/>
    <x v="1"/>
    <n v="0"/>
    <n v="0"/>
    <n v="0"/>
    <n v="0"/>
    <m/>
    <m/>
    <m/>
    <m/>
    <m/>
    <m/>
    <m/>
    <m/>
    <m/>
    <m/>
    <m/>
  </r>
  <r>
    <x v="34"/>
    <x v="21"/>
    <x v="1"/>
    <n v="0"/>
    <n v="0"/>
    <n v="0"/>
    <n v="0"/>
    <m/>
    <m/>
    <m/>
    <m/>
    <m/>
    <m/>
    <m/>
    <m/>
    <m/>
    <m/>
    <m/>
  </r>
  <r>
    <x v="49"/>
    <x v="21"/>
    <x v="1"/>
    <n v="0"/>
    <n v="0"/>
    <n v="0"/>
    <n v="0"/>
    <m/>
    <m/>
    <m/>
    <m/>
    <m/>
    <m/>
    <m/>
    <m/>
    <m/>
    <m/>
    <m/>
  </r>
  <r>
    <x v="56"/>
    <x v="21"/>
    <x v="1"/>
    <n v="0"/>
    <n v="0"/>
    <n v="0"/>
    <n v="0"/>
    <m/>
    <m/>
    <m/>
    <m/>
    <m/>
    <m/>
    <m/>
    <m/>
    <m/>
    <m/>
    <m/>
  </r>
  <r>
    <x v="7"/>
    <x v="21"/>
    <x v="1"/>
    <n v="0"/>
    <n v="0"/>
    <n v="0"/>
    <n v="0"/>
    <m/>
    <m/>
    <m/>
    <m/>
    <m/>
    <m/>
    <m/>
    <m/>
    <m/>
    <m/>
    <m/>
  </r>
  <r>
    <x v="22"/>
    <x v="21"/>
    <x v="1"/>
    <n v="0"/>
    <n v="0"/>
    <n v="0"/>
    <n v="0"/>
    <m/>
    <m/>
    <m/>
    <m/>
    <m/>
    <m/>
    <m/>
    <m/>
    <m/>
    <m/>
    <m/>
  </r>
  <r>
    <x v="35"/>
    <x v="21"/>
    <x v="1"/>
    <n v="0"/>
    <n v="0"/>
    <n v="0"/>
    <n v="0"/>
    <m/>
    <m/>
    <m/>
    <m/>
    <m/>
    <m/>
    <m/>
    <m/>
    <m/>
    <m/>
    <m/>
  </r>
  <r>
    <x v="20"/>
    <x v="21"/>
    <x v="1"/>
    <n v="0"/>
    <n v="0"/>
    <n v="0"/>
    <n v="0"/>
    <m/>
    <m/>
    <m/>
    <m/>
    <m/>
    <m/>
    <m/>
    <m/>
    <m/>
    <m/>
    <m/>
  </r>
  <r>
    <x v="3"/>
    <x v="21"/>
    <x v="1"/>
    <n v="0"/>
    <n v="0"/>
    <n v="0"/>
    <n v="0"/>
    <m/>
    <m/>
    <m/>
    <m/>
    <m/>
    <m/>
    <m/>
    <m/>
    <m/>
    <m/>
    <m/>
  </r>
  <r>
    <x v="4"/>
    <x v="21"/>
    <x v="1"/>
    <n v="0"/>
    <n v="0"/>
    <n v="0"/>
    <n v="0"/>
    <m/>
    <m/>
    <m/>
    <m/>
    <m/>
    <m/>
    <m/>
    <m/>
    <m/>
    <m/>
    <m/>
  </r>
  <r>
    <x v="6"/>
    <x v="21"/>
    <x v="1"/>
    <n v="0"/>
    <n v="0"/>
    <n v="0"/>
    <n v="0"/>
    <m/>
    <m/>
    <m/>
    <m/>
    <m/>
    <m/>
    <m/>
    <m/>
    <m/>
    <m/>
    <m/>
  </r>
  <r>
    <x v="36"/>
    <x v="21"/>
    <x v="1"/>
    <n v="0"/>
    <n v="0"/>
    <n v="0"/>
    <n v="0"/>
    <m/>
    <m/>
    <m/>
    <m/>
    <m/>
    <m/>
    <m/>
    <m/>
    <m/>
    <m/>
    <m/>
  </r>
  <r>
    <x v="21"/>
    <x v="21"/>
    <x v="1"/>
    <n v="6983"/>
    <n v="6048"/>
    <n v="18"/>
    <n v="12"/>
    <m/>
    <m/>
    <m/>
    <m/>
    <m/>
    <m/>
    <m/>
    <m/>
    <m/>
    <m/>
    <m/>
  </r>
  <r>
    <x v="28"/>
    <x v="21"/>
    <x v="1"/>
    <n v="8960"/>
    <n v="8960"/>
    <n v="46"/>
    <n v="46"/>
    <m/>
    <m/>
    <m/>
    <m/>
    <m/>
    <m/>
    <m/>
    <m/>
    <m/>
    <m/>
    <m/>
  </r>
  <r>
    <x v="40"/>
    <x v="21"/>
    <x v="1"/>
    <n v="0"/>
    <n v="0"/>
    <n v="0"/>
    <n v="0"/>
    <m/>
    <m/>
    <m/>
    <m/>
    <m/>
    <m/>
    <m/>
    <m/>
    <m/>
    <m/>
    <m/>
  </r>
  <r>
    <x v="16"/>
    <x v="21"/>
    <x v="1"/>
    <n v="121052"/>
    <n v="121052"/>
    <n v="782"/>
    <n v="782"/>
    <m/>
    <m/>
    <m/>
    <m/>
    <n v="1"/>
    <n v="1"/>
    <m/>
    <m/>
    <m/>
    <m/>
    <m/>
  </r>
  <r>
    <x v="18"/>
    <x v="21"/>
    <x v="1"/>
    <n v="50683.73"/>
    <n v="47107.729999999996"/>
    <n v="367"/>
    <n v="367"/>
    <m/>
    <m/>
    <m/>
    <m/>
    <m/>
    <m/>
    <m/>
    <m/>
    <m/>
    <m/>
    <m/>
  </r>
  <r>
    <x v="41"/>
    <x v="21"/>
    <x v="1"/>
    <n v="0"/>
    <n v="0"/>
    <n v="0"/>
    <n v="0"/>
    <m/>
    <m/>
    <m/>
    <m/>
    <m/>
    <n v="1"/>
    <m/>
    <m/>
    <m/>
    <m/>
    <n v="31"/>
  </r>
  <r>
    <x v="53"/>
    <x v="21"/>
    <x v="1"/>
    <n v="0"/>
    <n v="0"/>
    <n v="0"/>
    <n v="0"/>
    <m/>
    <m/>
    <m/>
    <n v="1"/>
    <m/>
    <n v="1"/>
    <m/>
    <m/>
    <m/>
    <m/>
    <m/>
  </r>
  <r>
    <x v="57"/>
    <x v="21"/>
    <x v="1"/>
    <n v="0"/>
    <n v="0"/>
    <n v="0"/>
    <n v="0"/>
    <m/>
    <m/>
    <m/>
    <m/>
    <m/>
    <m/>
    <m/>
    <m/>
    <m/>
    <m/>
    <m/>
  </r>
  <r>
    <x v="58"/>
    <x v="21"/>
    <x v="1"/>
    <n v="0"/>
    <n v="0"/>
    <n v="0"/>
    <n v="0"/>
    <m/>
    <m/>
    <m/>
    <m/>
    <m/>
    <m/>
    <m/>
    <m/>
    <m/>
    <m/>
    <m/>
  </r>
  <r>
    <x v="59"/>
    <x v="21"/>
    <x v="1"/>
    <n v="0"/>
    <n v="0"/>
    <n v="0"/>
    <n v="0"/>
    <m/>
    <m/>
    <m/>
    <m/>
    <m/>
    <m/>
    <m/>
    <m/>
    <m/>
    <m/>
    <m/>
  </r>
  <r>
    <x v="60"/>
    <x v="21"/>
    <x v="1"/>
    <n v="185360.5"/>
    <n v="185360.5"/>
    <n v="1330"/>
    <n v="1330"/>
    <m/>
    <m/>
    <m/>
    <m/>
    <n v="1"/>
    <n v="1"/>
    <m/>
    <m/>
    <m/>
    <m/>
    <m/>
  </r>
  <r>
    <x v="24"/>
    <x v="21"/>
    <x v="1"/>
    <n v="0"/>
    <n v="0"/>
    <n v="0"/>
    <n v="0"/>
    <m/>
    <m/>
    <m/>
    <m/>
    <m/>
    <m/>
    <m/>
    <m/>
    <m/>
    <m/>
    <m/>
  </r>
  <r>
    <x v="42"/>
    <x v="21"/>
    <x v="1"/>
    <n v="0"/>
    <n v="0"/>
    <n v="0"/>
    <n v="0"/>
    <m/>
    <m/>
    <m/>
    <m/>
    <m/>
    <m/>
    <m/>
    <m/>
    <m/>
    <m/>
    <m/>
  </r>
  <r>
    <x v="10"/>
    <x v="21"/>
    <x v="1"/>
    <n v="0"/>
    <n v="0"/>
    <n v="0"/>
    <n v="0"/>
    <m/>
    <m/>
    <m/>
    <m/>
    <m/>
    <m/>
    <m/>
    <m/>
    <m/>
    <m/>
    <m/>
  </r>
  <r>
    <x v="17"/>
    <x v="21"/>
    <x v="1"/>
    <n v="21496"/>
    <n v="21496"/>
    <n v="129"/>
    <n v="129"/>
    <m/>
    <m/>
    <m/>
    <m/>
    <m/>
    <m/>
    <m/>
    <m/>
    <m/>
    <m/>
    <m/>
  </r>
  <r>
    <x v="26"/>
    <x v="21"/>
    <x v="1"/>
    <n v="10484"/>
    <n v="10484"/>
    <n v="58"/>
    <n v="4"/>
    <m/>
    <m/>
    <m/>
    <m/>
    <m/>
    <m/>
    <m/>
    <m/>
    <m/>
    <m/>
    <m/>
  </r>
  <r>
    <x v="44"/>
    <x v="21"/>
    <x v="1"/>
    <n v="0"/>
    <n v="0"/>
    <n v="0"/>
    <n v="0"/>
    <m/>
    <m/>
    <m/>
    <m/>
    <m/>
    <m/>
    <m/>
    <m/>
    <m/>
    <m/>
    <m/>
  </r>
  <r>
    <x v="1"/>
    <x v="21"/>
    <x v="1"/>
    <n v="0"/>
    <n v="0"/>
    <n v="0"/>
    <n v="0"/>
    <m/>
    <m/>
    <m/>
    <m/>
    <m/>
    <m/>
    <m/>
    <m/>
    <m/>
    <m/>
    <m/>
  </r>
  <r>
    <x v="2"/>
    <x v="21"/>
    <x v="1"/>
    <n v="0"/>
    <n v="0"/>
    <n v="0"/>
    <n v="0"/>
    <m/>
    <m/>
    <m/>
    <m/>
    <m/>
    <m/>
    <m/>
    <m/>
    <m/>
    <m/>
    <m/>
  </r>
  <r>
    <x v="37"/>
    <x v="21"/>
    <x v="1"/>
    <n v="0"/>
    <n v="0"/>
    <n v="0"/>
    <n v="0"/>
    <m/>
    <m/>
    <m/>
    <m/>
    <m/>
    <m/>
    <m/>
    <m/>
    <m/>
    <m/>
    <m/>
  </r>
  <r>
    <x v="5"/>
    <x v="21"/>
    <x v="1"/>
    <n v="0"/>
    <n v="0"/>
    <n v="0"/>
    <n v="0"/>
    <m/>
    <m/>
    <m/>
    <m/>
    <m/>
    <m/>
    <m/>
    <m/>
    <m/>
    <m/>
    <m/>
  </r>
  <r>
    <x v="8"/>
    <x v="21"/>
    <x v="1"/>
    <n v="77477.25"/>
    <n v="77477.25"/>
    <n v="382"/>
    <n v="382"/>
    <m/>
    <m/>
    <m/>
    <m/>
    <m/>
    <n v="1"/>
    <m/>
    <m/>
    <m/>
    <m/>
    <m/>
  </r>
  <r>
    <x v="11"/>
    <x v="21"/>
    <x v="1"/>
    <n v="0"/>
    <n v="0"/>
    <n v="0"/>
    <n v="0"/>
    <m/>
    <m/>
    <m/>
    <m/>
    <m/>
    <m/>
    <m/>
    <m/>
    <m/>
    <m/>
    <m/>
  </r>
  <r>
    <x v="14"/>
    <x v="21"/>
    <x v="1"/>
    <n v="74068"/>
    <n v="28407"/>
    <n v="431"/>
    <n v="156"/>
    <m/>
    <m/>
    <m/>
    <m/>
    <m/>
    <m/>
    <m/>
    <m/>
    <m/>
    <m/>
    <m/>
  </r>
  <r>
    <x v="19"/>
    <x v="21"/>
    <x v="1"/>
    <n v="1052"/>
    <n v="1052"/>
    <n v="24"/>
    <n v="24"/>
    <m/>
    <m/>
    <m/>
    <m/>
    <m/>
    <m/>
    <m/>
    <m/>
    <m/>
    <m/>
    <m/>
  </r>
  <r>
    <x v="27"/>
    <x v="21"/>
    <x v="1"/>
    <n v="0"/>
    <n v="0"/>
    <n v="0"/>
    <n v="0"/>
    <m/>
    <m/>
    <m/>
    <m/>
    <m/>
    <m/>
    <m/>
    <m/>
    <m/>
    <m/>
    <m/>
  </r>
  <r>
    <x v="29"/>
    <x v="21"/>
    <x v="1"/>
    <n v="0"/>
    <n v="0"/>
    <n v="0"/>
    <n v="0"/>
    <m/>
    <m/>
    <m/>
    <m/>
    <m/>
    <m/>
    <m/>
    <m/>
    <m/>
    <m/>
    <m/>
  </r>
  <r>
    <x v="38"/>
    <x v="21"/>
    <x v="1"/>
    <n v="0"/>
    <n v="0"/>
    <n v="0"/>
    <n v="0"/>
    <m/>
    <m/>
    <m/>
    <m/>
    <m/>
    <m/>
    <m/>
    <m/>
    <m/>
    <m/>
    <m/>
  </r>
  <r>
    <x v="52"/>
    <x v="21"/>
    <x v="1"/>
    <n v="0"/>
    <n v="0"/>
    <n v="0"/>
    <n v="0"/>
    <m/>
    <m/>
    <m/>
    <m/>
    <m/>
    <m/>
    <m/>
    <m/>
    <m/>
    <m/>
    <m/>
  </r>
  <r>
    <x v="39"/>
    <x v="21"/>
    <x v="1"/>
    <n v="0"/>
    <n v="0"/>
    <n v="0"/>
    <n v="0"/>
    <m/>
    <m/>
    <m/>
    <m/>
    <m/>
    <m/>
    <m/>
    <m/>
    <m/>
    <m/>
    <m/>
  </r>
  <r>
    <x v="46"/>
    <x v="21"/>
    <x v="1"/>
    <n v="0"/>
    <n v="0"/>
    <n v="0"/>
    <n v="0"/>
    <m/>
    <m/>
    <m/>
    <m/>
    <m/>
    <m/>
    <m/>
    <m/>
    <m/>
    <m/>
    <m/>
  </r>
  <r>
    <x v="47"/>
    <x v="21"/>
    <x v="1"/>
    <n v="0"/>
    <n v="0"/>
    <n v="0"/>
    <n v="0"/>
    <m/>
    <m/>
    <m/>
    <m/>
    <m/>
    <m/>
    <m/>
    <m/>
    <m/>
    <m/>
    <m/>
  </r>
  <r>
    <x v="45"/>
    <x v="21"/>
    <x v="1"/>
    <n v="0"/>
    <n v="0"/>
    <n v="0"/>
    <n v="0"/>
    <m/>
    <m/>
    <m/>
    <m/>
    <m/>
    <m/>
    <m/>
    <m/>
    <m/>
    <m/>
    <m/>
  </r>
  <r>
    <x v="33"/>
    <x v="21"/>
    <x v="1"/>
    <n v="3576"/>
    <n v="3576"/>
    <n v="18"/>
    <n v="18"/>
    <m/>
    <m/>
    <m/>
    <m/>
    <m/>
    <m/>
    <m/>
    <m/>
    <m/>
    <m/>
    <m/>
  </r>
  <r>
    <x v="30"/>
    <x v="21"/>
    <x v="1"/>
    <n v="4497"/>
    <n v="3048"/>
    <n v="23"/>
    <n v="16"/>
    <m/>
    <m/>
    <m/>
    <m/>
    <m/>
    <m/>
    <m/>
    <m/>
    <m/>
    <m/>
    <m/>
  </r>
  <r>
    <x v="31"/>
    <x v="21"/>
    <x v="1"/>
    <n v="0"/>
    <n v="0"/>
    <n v="0"/>
    <n v="0"/>
    <m/>
    <m/>
    <m/>
    <m/>
    <m/>
    <m/>
    <m/>
    <m/>
    <m/>
    <m/>
    <m/>
  </r>
  <r>
    <x v="15"/>
    <x v="21"/>
    <x v="1"/>
    <n v="304904"/>
    <n v="100507.6"/>
    <n v="448"/>
    <n v="502"/>
    <m/>
    <m/>
    <m/>
    <m/>
    <m/>
    <n v="1"/>
    <m/>
    <m/>
    <m/>
    <m/>
    <m/>
  </r>
  <r>
    <x v="43"/>
    <x v="21"/>
    <x v="1"/>
    <n v="0"/>
    <n v="0"/>
    <n v="0"/>
    <n v="0"/>
    <m/>
    <m/>
    <m/>
    <m/>
    <m/>
    <m/>
    <m/>
    <m/>
    <m/>
    <m/>
    <m/>
  </r>
  <r>
    <x v="50"/>
    <x v="21"/>
    <x v="1"/>
    <n v="0"/>
    <n v="0"/>
    <n v="0"/>
    <n v="0"/>
    <m/>
    <m/>
    <m/>
    <m/>
    <m/>
    <m/>
    <m/>
    <m/>
    <m/>
    <m/>
    <m/>
  </r>
  <r>
    <x v="51"/>
    <x v="21"/>
    <x v="1"/>
    <n v="0"/>
    <n v="0"/>
    <n v="0"/>
    <n v="0"/>
    <m/>
    <m/>
    <m/>
    <m/>
    <m/>
    <m/>
    <m/>
    <m/>
    <m/>
    <m/>
    <m/>
  </r>
  <r>
    <x v="54"/>
    <x v="21"/>
    <x v="1"/>
    <n v="0"/>
    <n v="0"/>
    <n v="0"/>
    <n v="0"/>
    <m/>
    <m/>
    <m/>
    <m/>
    <m/>
    <m/>
    <m/>
    <m/>
    <m/>
    <m/>
    <m/>
  </r>
  <r>
    <x v="23"/>
    <x v="21"/>
    <x v="1"/>
    <n v="62647"/>
    <n v="62647"/>
    <n v="269"/>
    <n v="269"/>
    <m/>
    <m/>
    <m/>
    <m/>
    <n v="1"/>
    <m/>
    <m/>
    <m/>
    <m/>
    <m/>
    <m/>
  </r>
  <r>
    <x v="55"/>
    <x v="21"/>
    <x v="1"/>
    <n v="0"/>
    <n v="0"/>
    <n v="0"/>
    <n v="0"/>
    <m/>
    <m/>
    <m/>
    <m/>
    <m/>
    <m/>
    <m/>
    <m/>
    <m/>
    <m/>
    <m/>
  </r>
  <r>
    <x v="32"/>
    <x v="22"/>
    <x v="0"/>
    <n v="924.42857142857144"/>
    <n v="924.42857142857144"/>
    <n v="5"/>
    <n v="5"/>
    <m/>
    <m/>
    <m/>
    <m/>
    <m/>
    <m/>
    <m/>
    <m/>
    <m/>
    <m/>
    <m/>
  </r>
  <r>
    <x v="12"/>
    <x v="22"/>
    <x v="0"/>
    <n v="1512"/>
    <n v="1512"/>
    <n v="8"/>
    <n v="8"/>
    <m/>
    <m/>
    <m/>
    <m/>
    <m/>
    <m/>
    <m/>
    <m/>
    <m/>
    <m/>
    <m/>
  </r>
  <r>
    <x v="13"/>
    <x v="22"/>
    <x v="0"/>
    <n v="702"/>
    <n v="702"/>
    <n v="5"/>
    <n v="5"/>
    <m/>
    <m/>
    <m/>
    <m/>
    <m/>
    <m/>
    <m/>
    <m/>
    <m/>
    <m/>
    <m/>
  </r>
  <r>
    <x v="34"/>
    <x v="22"/>
    <x v="0"/>
    <n v="189"/>
    <n v="189"/>
    <n v="1"/>
    <n v="1"/>
    <m/>
    <m/>
    <m/>
    <m/>
    <m/>
    <m/>
    <m/>
    <m/>
    <m/>
    <m/>
    <m/>
  </r>
  <r>
    <x v="49"/>
    <x v="22"/>
    <x v="0"/>
    <n v="679.5"/>
    <n v="679.5"/>
    <n v="4"/>
    <n v="4"/>
    <m/>
    <m/>
    <m/>
    <m/>
    <m/>
    <m/>
    <m/>
    <m/>
    <m/>
    <m/>
    <m/>
  </r>
  <r>
    <x v="56"/>
    <x v="22"/>
    <x v="0"/>
    <n v="378"/>
    <n v="378"/>
    <n v="2"/>
    <n v="2"/>
    <m/>
    <m/>
    <m/>
    <m/>
    <m/>
    <m/>
    <m/>
    <m/>
    <m/>
    <m/>
    <m/>
  </r>
  <r>
    <x v="7"/>
    <x v="22"/>
    <x v="0"/>
    <n v="3024"/>
    <n v="3024"/>
    <n v="16"/>
    <n v="16"/>
    <m/>
    <m/>
    <m/>
    <m/>
    <m/>
    <m/>
    <m/>
    <m/>
    <m/>
    <m/>
    <m/>
  </r>
  <r>
    <x v="22"/>
    <x v="22"/>
    <x v="0"/>
    <n v="378"/>
    <n v="378"/>
    <n v="2"/>
    <n v="2"/>
    <m/>
    <m/>
    <m/>
    <m/>
    <m/>
    <m/>
    <m/>
    <m/>
    <m/>
    <m/>
    <m/>
  </r>
  <r>
    <x v="35"/>
    <x v="22"/>
    <x v="0"/>
    <n v="567"/>
    <n v="567"/>
    <n v="3"/>
    <n v="3"/>
    <m/>
    <m/>
    <m/>
    <m/>
    <m/>
    <m/>
    <m/>
    <m/>
    <m/>
    <m/>
    <m/>
  </r>
  <r>
    <x v="20"/>
    <x v="22"/>
    <x v="0"/>
    <n v="4604"/>
    <n v="4604"/>
    <n v="26"/>
    <n v="26"/>
    <m/>
    <m/>
    <m/>
    <m/>
    <m/>
    <m/>
    <m/>
    <m/>
    <m/>
    <m/>
    <m/>
  </r>
  <r>
    <x v="3"/>
    <x v="22"/>
    <x v="0"/>
    <n v="360"/>
    <n v="360"/>
    <n v="2"/>
    <n v="2"/>
    <m/>
    <m/>
    <m/>
    <m/>
    <m/>
    <m/>
    <m/>
    <m/>
    <m/>
    <m/>
    <m/>
  </r>
  <r>
    <x v="4"/>
    <x v="22"/>
    <x v="0"/>
    <n v="1093.5"/>
    <n v="1093.5"/>
    <n v="6"/>
    <n v="6"/>
    <m/>
    <m/>
    <m/>
    <m/>
    <m/>
    <m/>
    <m/>
    <m/>
    <m/>
    <m/>
    <m/>
  </r>
  <r>
    <x v="6"/>
    <x v="22"/>
    <x v="0"/>
    <n v="2929.5"/>
    <n v="2929.5"/>
    <n v="15"/>
    <n v="15"/>
    <m/>
    <m/>
    <m/>
    <m/>
    <m/>
    <m/>
    <m/>
    <m/>
    <m/>
    <m/>
    <m/>
  </r>
  <r>
    <x v="36"/>
    <x v="22"/>
    <x v="0"/>
    <n v="756"/>
    <n v="756"/>
    <n v="4"/>
    <n v="4"/>
    <m/>
    <m/>
    <m/>
    <m/>
    <m/>
    <m/>
    <m/>
    <m/>
    <m/>
    <m/>
    <m/>
  </r>
  <r>
    <x v="21"/>
    <x v="22"/>
    <x v="0"/>
    <n v="39718.5"/>
    <n v="39718.5"/>
    <n v="235"/>
    <n v="235"/>
    <m/>
    <m/>
    <m/>
    <m/>
    <m/>
    <n v="5"/>
    <m/>
    <m/>
    <m/>
    <m/>
    <m/>
  </r>
  <r>
    <x v="28"/>
    <x v="22"/>
    <x v="0"/>
    <n v="15671.75"/>
    <n v="15671.75"/>
    <n v="88"/>
    <n v="88"/>
    <m/>
    <m/>
    <m/>
    <m/>
    <m/>
    <m/>
    <m/>
    <m/>
    <m/>
    <m/>
    <m/>
  </r>
  <r>
    <x v="40"/>
    <x v="22"/>
    <x v="0"/>
    <n v="357"/>
    <n v="357"/>
    <n v="2"/>
    <n v="2"/>
    <m/>
    <m/>
    <m/>
    <m/>
    <m/>
    <m/>
    <m/>
    <m/>
    <m/>
    <m/>
    <m/>
  </r>
  <r>
    <x v="16"/>
    <x v="22"/>
    <x v="0"/>
    <n v="62687.16"/>
    <n v="62687.16"/>
    <n v="386"/>
    <n v="386"/>
    <m/>
    <m/>
    <m/>
    <m/>
    <m/>
    <n v="1"/>
    <m/>
    <m/>
    <m/>
    <m/>
    <m/>
  </r>
  <r>
    <x v="18"/>
    <x v="22"/>
    <x v="0"/>
    <n v="143584.25"/>
    <n v="143584.25"/>
    <n v="862"/>
    <n v="862"/>
    <m/>
    <m/>
    <m/>
    <m/>
    <m/>
    <n v="5"/>
    <m/>
    <m/>
    <m/>
    <m/>
    <m/>
  </r>
  <r>
    <x v="5"/>
    <x v="22"/>
    <x v="0"/>
    <n v="588"/>
    <n v="588"/>
    <n v="3"/>
    <n v="3"/>
    <m/>
    <m/>
    <m/>
    <m/>
    <m/>
    <m/>
    <m/>
    <m/>
    <m/>
    <m/>
    <m/>
  </r>
  <r>
    <x v="41"/>
    <x v="22"/>
    <x v="0"/>
    <n v="199.5"/>
    <n v="199.5"/>
    <n v="1"/>
    <n v="1"/>
    <m/>
    <m/>
    <m/>
    <m/>
    <m/>
    <m/>
    <m/>
    <m/>
    <m/>
    <m/>
    <m/>
  </r>
  <r>
    <x v="53"/>
    <x v="22"/>
    <x v="0"/>
    <n v="787.5"/>
    <n v="787.5"/>
    <n v="4"/>
    <n v="4"/>
    <m/>
    <m/>
    <m/>
    <m/>
    <m/>
    <m/>
    <m/>
    <m/>
    <m/>
    <m/>
    <m/>
  </r>
  <r>
    <x v="57"/>
    <x v="22"/>
    <x v="0"/>
    <n v="798"/>
    <n v="798"/>
    <n v="4"/>
    <n v="4"/>
    <m/>
    <m/>
    <m/>
    <m/>
    <m/>
    <m/>
    <m/>
    <m/>
    <m/>
    <m/>
    <m/>
  </r>
  <r>
    <x v="58"/>
    <x v="22"/>
    <x v="0"/>
    <n v="2614.5"/>
    <n v="2614.5"/>
    <n v="14"/>
    <n v="14"/>
    <m/>
    <m/>
    <m/>
    <m/>
    <m/>
    <m/>
    <m/>
    <m/>
    <m/>
    <m/>
    <m/>
  </r>
  <r>
    <x v="59"/>
    <x v="22"/>
    <x v="0"/>
    <n v="567"/>
    <n v="567"/>
    <n v="3"/>
    <n v="3"/>
    <m/>
    <m/>
    <m/>
    <m/>
    <m/>
    <m/>
    <m/>
    <m/>
    <m/>
    <m/>
    <m/>
  </r>
  <r>
    <x v="60"/>
    <x v="22"/>
    <x v="0"/>
    <n v="997.5"/>
    <n v="997.5"/>
    <n v="5"/>
    <n v="5"/>
    <m/>
    <m/>
    <m/>
    <m/>
    <m/>
    <m/>
    <m/>
    <m/>
    <m/>
    <m/>
    <m/>
  </r>
  <r>
    <x v="24"/>
    <x v="22"/>
    <x v="0"/>
    <n v="2499"/>
    <n v="2499"/>
    <n v="13"/>
    <n v="13"/>
    <m/>
    <m/>
    <m/>
    <m/>
    <m/>
    <m/>
    <m/>
    <m/>
    <m/>
    <m/>
    <m/>
  </r>
  <r>
    <x v="42"/>
    <x v="22"/>
    <x v="0"/>
    <n v="702"/>
    <n v="702"/>
    <n v="4"/>
    <n v="4"/>
    <m/>
    <m/>
    <m/>
    <m/>
    <m/>
    <m/>
    <m/>
    <m/>
    <m/>
    <m/>
    <m/>
  </r>
  <r>
    <x v="10"/>
    <x v="22"/>
    <x v="0"/>
    <n v="1774.5"/>
    <n v="1774.5"/>
    <n v="10"/>
    <n v="10"/>
    <m/>
    <m/>
    <m/>
    <m/>
    <m/>
    <m/>
    <m/>
    <m/>
    <m/>
    <m/>
    <m/>
  </r>
  <r>
    <x v="17"/>
    <x v="22"/>
    <x v="0"/>
    <n v="4411"/>
    <n v="4411"/>
    <n v="27"/>
    <n v="27"/>
    <m/>
    <m/>
    <m/>
    <m/>
    <m/>
    <m/>
    <m/>
    <m/>
    <m/>
    <m/>
    <m/>
  </r>
  <r>
    <x v="26"/>
    <x v="22"/>
    <x v="0"/>
    <n v="5901"/>
    <n v="5901"/>
    <n v="31"/>
    <n v="31"/>
    <m/>
    <m/>
    <m/>
    <m/>
    <m/>
    <m/>
    <m/>
    <m/>
    <m/>
    <m/>
    <m/>
  </r>
  <r>
    <x v="44"/>
    <x v="22"/>
    <x v="0"/>
    <n v="189"/>
    <n v="189"/>
    <n v="1"/>
    <n v="1"/>
    <m/>
    <m/>
    <m/>
    <m/>
    <m/>
    <m/>
    <m/>
    <m/>
    <m/>
    <m/>
    <m/>
  </r>
  <r>
    <x v="1"/>
    <x v="22"/>
    <x v="0"/>
    <n v="1333.5"/>
    <n v="1333.5"/>
    <n v="7"/>
    <n v="7"/>
    <m/>
    <m/>
    <m/>
    <m/>
    <m/>
    <m/>
    <m/>
    <m/>
    <m/>
    <m/>
    <m/>
  </r>
  <r>
    <x v="2"/>
    <x v="22"/>
    <x v="0"/>
    <n v="882"/>
    <n v="882"/>
    <n v="5"/>
    <n v="5"/>
    <m/>
    <m/>
    <m/>
    <m/>
    <m/>
    <m/>
    <m/>
    <m/>
    <m/>
    <m/>
    <m/>
  </r>
  <r>
    <x v="37"/>
    <x v="22"/>
    <x v="0"/>
    <n v="720"/>
    <n v="720"/>
    <n v="5"/>
    <n v="5"/>
    <m/>
    <m/>
    <m/>
    <m/>
    <m/>
    <m/>
    <m/>
    <m/>
    <m/>
    <m/>
    <m/>
  </r>
  <r>
    <x v="5"/>
    <x v="22"/>
    <x v="0"/>
    <n v="1080"/>
    <n v="1080"/>
    <n v="6"/>
    <n v="6"/>
    <m/>
    <m/>
    <m/>
    <m/>
    <m/>
    <m/>
    <m/>
    <m/>
    <m/>
    <m/>
    <m/>
  </r>
  <r>
    <x v="8"/>
    <x v="22"/>
    <x v="0"/>
    <n v="5932.25"/>
    <n v="5932.25"/>
    <n v="32"/>
    <n v="32"/>
    <m/>
    <m/>
    <m/>
    <m/>
    <m/>
    <n v="1"/>
    <m/>
    <m/>
    <m/>
    <m/>
    <m/>
  </r>
  <r>
    <x v="11"/>
    <x v="22"/>
    <x v="0"/>
    <n v="1656"/>
    <n v="1656"/>
    <n v="9"/>
    <n v="9"/>
    <m/>
    <m/>
    <m/>
    <m/>
    <m/>
    <m/>
    <m/>
    <m/>
    <m/>
    <m/>
    <m/>
  </r>
  <r>
    <x v="14"/>
    <x v="22"/>
    <x v="0"/>
    <n v="1921.5"/>
    <n v="1921.5"/>
    <n v="10"/>
    <n v="10"/>
    <m/>
    <m/>
    <m/>
    <m/>
    <m/>
    <m/>
    <m/>
    <m/>
    <m/>
    <m/>
    <m/>
  </r>
  <r>
    <x v="19"/>
    <x v="22"/>
    <x v="0"/>
    <n v="1354.5"/>
    <n v="1354.5"/>
    <n v="7"/>
    <n v="7"/>
    <m/>
    <m/>
    <m/>
    <m/>
    <m/>
    <m/>
    <m/>
    <m/>
    <m/>
    <m/>
    <m/>
  </r>
  <r>
    <x v="27"/>
    <x v="22"/>
    <x v="0"/>
    <n v="189"/>
    <n v="189"/>
    <n v="1"/>
    <n v="1"/>
    <m/>
    <m/>
    <m/>
    <m/>
    <m/>
    <m/>
    <m/>
    <m/>
    <m/>
    <m/>
    <m/>
  </r>
  <r>
    <x v="29"/>
    <x v="22"/>
    <x v="0"/>
    <n v="3006"/>
    <n v="3006"/>
    <n v="17"/>
    <n v="17"/>
    <m/>
    <m/>
    <m/>
    <m/>
    <m/>
    <m/>
    <m/>
    <m/>
    <m/>
    <m/>
    <m/>
  </r>
  <r>
    <x v="38"/>
    <x v="22"/>
    <x v="0"/>
    <n v="567"/>
    <n v="567"/>
    <n v="3"/>
    <n v="3"/>
    <m/>
    <m/>
    <m/>
    <m/>
    <m/>
    <m/>
    <m/>
    <m/>
    <m/>
    <m/>
    <m/>
  </r>
  <r>
    <x v="52"/>
    <x v="22"/>
    <x v="0"/>
    <n v="3730.5"/>
    <n v="3730.5"/>
    <n v="20"/>
    <n v="20"/>
    <m/>
    <m/>
    <m/>
    <m/>
    <m/>
    <m/>
    <m/>
    <m/>
    <m/>
    <m/>
    <m/>
  </r>
  <r>
    <x v="39"/>
    <x v="22"/>
    <x v="0"/>
    <n v="199.5"/>
    <n v="199.5"/>
    <n v="1"/>
    <n v="1"/>
    <m/>
    <m/>
    <m/>
    <m/>
    <m/>
    <m/>
    <m/>
    <m/>
    <m/>
    <m/>
    <m/>
  </r>
  <r>
    <x v="46"/>
    <x v="22"/>
    <x v="0"/>
    <n v="2362.5"/>
    <n v="2362.5"/>
    <n v="12"/>
    <n v="12"/>
    <m/>
    <m/>
    <m/>
    <m/>
    <m/>
    <m/>
    <m/>
    <m/>
    <m/>
    <m/>
    <m/>
  </r>
  <r>
    <x v="47"/>
    <x v="22"/>
    <x v="0"/>
    <n v="189"/>
    <n v="189"/>
    <n v="1"/>
    <n v="1"/>
    <m/>
    <m/>
    <m/>
    <m/>
    <m/>
    <m/>
    <m/>
    <m/>
    <m/>
    <m/>
    <m/>
  </r>
  <r>
    <x v="45"/>
    <x v="22"/>
    <x v="0"/>
    <n v="694.5"/>
    <n v="694.5"/>
    <n v="4"/>
    <n v="4"/>
    <m/>
    <m/>
    <m/>
    <m/>
    <m/>
    <m/>
    <m/>
    <m/>
    <m/>
    <m/>
    <m/>
  </r>
  <r>
    <x v="33"/>
    <x v="22"/>
    <x v="0"/>
    <n v="3589.5"/>
    <n v="3589.5"/>
    <n v="20"/>
    <n v="20"/>
    <m/>
    <m/>
    <m/>
    <m/>
    <m/>
    <m/>
    <m/>
    <m/>
    <m/>
    <m/>
    <m/>
  </r>
  <r>
    <x v="30"/>
    <x v="22"/>
    <x v="0"/>
    <n v="3888"/>
    <n v="3888"/>
    <n v="23"/>
    <n v="23"/>
    <m/>
    <m/>
    <m/>
    <m/>
    <m/>
    <m/>
    <m/>
    <m/>
    <m/>
    <m/>
    <m/>
  </r>
  <r>
    <x v="31"/>
    <x v="22"/>
    <x v="0"/>
    <n v="528"/>
    <n v="528"/>
    <n v="3"/>
    <n v="3"/>
    <m/>
    <m/>
    <m/>
    <m/>
    <m/>
    <m/>
    <m/>
    <m/>
    <m/>
    <m/>
    <m/>
  </r>
  <r>
    <x v="15"/>
    <x v="22"/>
    <x v="0"/>
    <n v="14122.5"/>
    <n v="14122.5"/>
    <n v="82"/>
    <n v="82"/>
    <m/>
    <m/>
    <m/>
    <m/>
    <m/>
    <m/>
    <m/>
    <m/>
    <m/>
    <m/>
    <m/>
  </r>
  <r>
    <x v="43"/>
    <x v="22"/>
    <x v="0"/>
    <n v="2289"/>
    <n v="2289"/>
    <n v="12"/>
    <n v="12"/>
    <m/>
    <m/>
    <m/>
    <m/>
    <m/>
    <m/>
    <m/>
    <m/>
    <m/>
    <m/>
    <m/>
  </r>
  <r>
    <x v="50"/>
    <x v="22"/>
    <x v="0"/>
    <n v="7953"/>
    <n v="7953"/>
    <n v="48"/>
    <n v="48"/>
    <m/>
    <m/>
    <m/>
    <m/>
    <m/>
    <m/>
    <m/>
    <m/>
    <m/>
    <m/>
    <m/>
  </r>
  <r>
    <x v="51"/>
    <x v="22"/>
    <x v="0"/>
    <n v="5017.5"/>
    <n v="5017.5"/>
    <n v="31"/>
    <n v="31"/>
    <m/>
    <m/>
    <m/>
    <m/>
    <m/>
    <m/>
    <m/>
    <m/>
    <m/>
    <m/>
    <m/>
  </r>
  <r>
    <x v="54"/>
    <x v="22"/>
    <x v="0"/>
    <n v="409.5"/>
    <n v="409.5"/>
    <n v="2"/>
    <n v="2"/>
    <m/>
    <m/>
    <m/>
    <m/>
    <m/>
    <m/>
    <m/>
    <m/>
    <m/>
    <m/>
    <m/>
  </r>
  <r>
    <x v="9"/>
    <x v="22"/>
    <x v="0"/>
    <n v="199.5"/>
    <n v="199.5"/>
    <n v="1"/>
    <n v="1"/>
    <m/>
    <m/>
    <m/>
    <m/>
    <m/>
    <m/>
    <m/>
    <m/>
    <m/>
    <m/>
    <m/>
  </r>
  <r>
    <x v="23"/>
    <x v="22"/>
    <x v="0"/>
    <n v="1312.5"/>
    <n v="1312.5"/>
    <n v="7"/>
    <n v="7"/>
    <m/>
    <m/>
    <m/>
    <m/>
    <m/>
    <m/>
    <m/>
    <m/>
    <m/>
    <m/>
    <m/>
  </r>
  <r>
    <x v="55"/>
    <x v="22"/>
    <x v="0"/>
    <n v="924.21428571428578"/>
    <n v="924.21428571428578"/>
    <n v="5"/>
    <n v="5"/>
    <m/>
    <m/>
    <m/>
    <m/>
    <m/>
    <m/>
    <m/>
    <m/>
    <m/>
    <m/>
    <m/>
  </r>
  <r>
    <x v="32"/>
    <x v="22"/>
    <x v="1"/>
    <n v="0"/>
    <n v="0"/>
    <n v="0"/>
    <n v="0"/>
    <m/>
    <m/>
    <m/>
    <m/>
    <m/>
    <m/>
    <m/>
    <m/>
    <m/>
    <m/>
    <m/>
  </r>
  <r>
    <x v="12"/>
    <x v="22"/>
    <x v="1"/>
    <n v="0"/>
    <n v="0"/>
    <n v="0"/>
    <n v="0"/>
    <m/>
    <m/>
    <m/>
    <m/>
    <m/>
    <m/>
    <m/>
    <m/>
    <m/>
    <m/>
    <m/>
  </r>
  <r>
    <x v="13"/>
    <x v="22"/>
    <x v="1"/>
    <n v="0"/>
    <n v="0"/>
    <n v="0"/>
    <n v="0"/>
    <m/>
    <m/>
    <m/>
    <m/>
    <m/>
    <m/>
    <m/>
    <m/>
    <m/>
    <m/>
    <m/>
  </r>
  <r>
    <x v="34"/>
    <x v="22"/>
    <x v="1"/>
    <n v="0"/>
    <n v="0"/>
    <n v="0"/>
    <n v="0"/>
    <m/>
    <m/>
    <m/>
    <m/>
    <m/>
    <m/>
    <m/>
    <m/>
    <m/>
    <m/>
    <m/>
  </r>
  <r>
    <x v="49"/>
    <x v="22"/>
    <x v="1"/>
    <n v="0"/>
    <n v="0"/>
    <n v="0"/>
    <n v="0"/>
    <m/>
    <m/>
    <m/>
    <m/>
    <m/>
    <m/>
    <m/>
    <m/>
    <m/>
    <m/>
    <m/>
  </r>
  <r>
    <x v="56"/>
    <x v="22"/>
    <x v="1"/>
    <n v="0"/>
    <n v="0"/>
    <n v="0"/>
    <n v="0"/>
    <m/>
    <m/>
    <m/>
    <m/>
    <m/>
    <m/>
    <m/>
    <m/>
    <m/>
    <m/>
    <m/>
  </r>
  <r>
    <x v="7"/>
    <x v="22"/>
    <x v="1"/>
    <n v="0"/>
    <n v="0"/>
    <n v="0"/>
    <n v="0"/>
    <m/>
    <m/>
    <m/>
    <m/>
    <m/>
    <m/>
    <m/>
    <m/>
    <m/>
    <m/>
    <m/>
  </r>
  <r>
    <x v="22"/>
    <x v="22"/>
    <x v="1"/>
    <n v="0"/>
    <n v="0"/>
    <n v="0"/>
    <n v="0"/>
    <m/>
    <m/>
    <m/>
    <m/>
    <m/>
    <m/>
    <m/>
    <m/>
    <m/>
    <m/>
    <m/>
  </r>
  <r>
    <x v="35"/>
    <x v="22"/>
    <x v="1"/>
    <n v="0"/>
    <n v="0"/>
    <n v="0"/>
    <n v="0"/>
    <m/>
    <m/>
    <m/>
    <m/>
    <m/>
    <m/>
    <m/>
    <m/>
    <m/>
    <m/>
    <m/>
  </r>
  <r>
    <x v="20"/>
    <x v="22"/>
    <x v="1"/>
    <n v="0"/>
    <n v="0"/>
    <n v="0"/>
    <n v="0"/>
    <m/>
    <m/>
    <m/>
    <m/>
    <m/>
    <m/>
    <m/>
    <m/>
    <m/>
    <m/>
    <m/>
  </r>
  <r>
    <x v="3"/>
    <x v="22"/>
    <x v="1"/>
    <n v="0"/>
    <n v="0"/>
    <n v="0"/>
    <n v="0"/>
    <m/>
    <m/>
    <m/>
    <m/>
    <m/>
    <m/>
    <m/>
    <m/>
    <m/>
    <m/>
    <m/>
  </r>
  <r>
    <x v="4"/>
    <x v="22"/>
    <x v="1"/>
    <n v="0"/>
    <n v="0"/>
    <n v="0"/>
    <n v="0"/>
    <m/>
    <m/>
    <m/>
    <m/>
    <m/>
    <m/>
    <m/>
    <m/>
    <m/>
    <m/>
    <m/>
  </r>
  <r>
    <x v="6"/>
    <x v="22"/>
    <x v="1"/>
    <n v="0"/>
    <n v="0"/>
    <n v="0"/>
    <n v="0"/>
    <m/>
    <m/>
    <m/>
    <m/>
    <m/>
    <m/>
    <m/>
    <m/>
    <m/>
    <m/>
    <m/>
  </r>
  <r>
    <x v="36"/>
    <x v="22"/>
    <x v="1"/>
    <n v="0"/>
    <n v="0"/>
    <n v="0"/>
    <n v="0"/>
    <m/>
    <m/>
    <m/>
    <m/>
    <m/>
    <m/>
    <m/>
    <m/>
    <m/>
    <m/>
    <m/>
  </r>
  <r>
    <x v="21"/>
    <x v="22"/>
    <x v="1"/>
    <n v="8813"/>
    <n v="8813"/>
    <n v="50"/>
    <n v="50"/>
    <m/>
    <m/>
    <m/>
    <m/>
    <m/>
    <n v="1"/>
    <m/>
    <m/>
    <m/>
    <m/>
    <m/>
  </r>
  <r>
    <x v="28"/>
    <x v="22"/>
    <x v="1"/>
    <n v="8532"/>
    <n v="8532"/>
    <n v="37"/>
    <n v="37"/>
    <m/>
    <m/>
    <m/>
    <m/>
    <m/>
    <m/>
    <m/>
    <m/>
    <m/>
    <m/>
    <m/>
  </r>
  <r>
    <x v="40"/>
    <x v="22"/>
    <x v="1"/>
    <n v="0"/>
    <n v="0"/>
    <n v="0"/>
    <n v="0"/>
    <m/>
    <m/>
    <m/>
    <m/>
    <m/>
    <m/>
    <m/>
    <m/>
    <m/>
    <m/>
    <m/>
  </r>
  <r>
    <x v="16"/>
    <x v="22"/>
    <x v="1"/>
    <n v="175201"/>
    <n v="175201"/>
    <n v="985"/>
    <n v="985"/>
    <m/>
    <m/>
    <m/>
    <m/>
    <m/>
    <n v="1"/>
    <m/>
    <m/>
    <m/>
    <m/>
    <m/>
  </r>
  <r>
    <x v="18"/>
    <x v="22"/>
    <x v="1"/>
    <n v="134640.32000000001"/>
    <n v="132480.32000000001"/>
    <n v="627"/>
    <n v="615"/>
    <m/>
    <m/>
    <m/>
    <m/>
    <m/>
    <n v="2"/>
    <m/>
    <m/>
    <m/>
    <m/>
    <m/>
  </r>
  <r>
    <x v="41"/>
    <x v="22"/>
    <x v="1"/>
    <n v="155595.5"/>
    <n v="155595.5"/>
    <n v="839"/>
    <n v="839"/>
    <m/>
    <m/>
    <m/>
    <m/>
    <m/>
    <m/>
    <m/>
    <m/>
    <m/>
    <m/>
    <n v="30"/>
  </r>
  <r>
    <x v="53"/>
    <x v="22"/>
    <x v="1"/>
    <n v="220"/>
    <n v="220"/>
    <n v="5"/>
    <n v="5"/>
    <m/>
    <m/>
    <m/>
    <m/>
    <m/>
    <n v="1"/>
    <m/>
    <m/>
    <m/>
    <m/>
    <m/>
  </r>
  <r>
    <x v="57"/>
    <x v="22"/>
    <x v="1"/>
    <n v="0"/>
    <n v="0"/>
    <n v="0"/>
    <n v="0"/>
    <m/>
    <m/>
    <m/>
    <m/>
    <m/>
    <n v="4"/>
    <m/>
    <m/>
    <m/>
    <m/>
    <m/>
  </r>
  <r>
    <x v="58"/>
    <x v="22"/>
    <x v="1"/>
    <n v="0"/>
    <n v="0"/>
    <n v="0"/>
    <n v="0"/>
    <m/>
    <m/>
    <m/>
    <m/>
    <m/>
    <m/>
    <m/>
    <m/>
    <m/>
    <m/>
    <m/>
  </r>
  <r>
    <x v="59"/>
    <x v="22"/>
    <x v="1"/>
    <n v="0"/>
    <n v="0"/>
    <n v="0"/>
    <n v="0"/>
    <m/>
    <m/>
    <m/>
    <m/>
    <m/>
    <m/>
    <m/>
    <m/>
    <m/>
    <m/>
    <m/>
  </r>
  <r>
    <x v="60"/>
    <x v="22"/>
    <x v="1"/>
    <n v="0"/>
    <n v="0"/>
    <n v="0"/>
    <n v="0"/>
    <m/>
    <m/>
    <m/>
    <m/>
    <m/>
    <m/>
    <m/>
    <m/>
    <m/>
    <m/>
    <m/>
  </r>
  <r>
    <x v="24"/>
    <x v="22"/>
    <x v="1"/>
    <n v="451"/>
    <n v="451"/>
    <n v="2"/>
    <n v="2"/>
    <m/>
    <m/>
    <m/>
    <m/>
    <m/>
    <m/>
    <m/>
    <m/>
    <m/>
    <m/>
    <m/>
  </r>
  <r>
    <x v="42"/>
    <x v="22"/>
    <x v="1"/>
    <n v="0"/>
    <n v="0"/>
    <n v="0"/>
    <n v="0"/>
    <m/>
    <m/>
    <m/>
    <m/>
    <m/>
    <m/>
    <m/>
    <m/>
    <m/>
    <m/>
    <m/>
  </r>
  <r>
    <x v="10"/>
    <x v="22"/>
    <x v="1"/>
    <n v="0"/>
    <n v="0"/>
    <n v="0"/>
    <n v="0"/>
    <m/>
    <m/>
    <m/>
    <m/>
    <m/>
    <m/>
    <m/>
    <m/>
    <m/>
    <m/>
    <m/>
  </r>
  <r>
    <x v="17"/>
    <x v="22"/>
    <x v="1"/>
    <n v="24772"/>
    <n v="24772"/>
    <n v="111"/>
    <n v="111"/>
    <m/>
    <m/>
    <m/>
    <m/>
    <m/>
    <n v="1"/>
    <m/>
    <m/>
    <m/>
    <m/>
    <m/>
  </r>
  <r>
    <x v="26"/>
    <x v="22"/>
    <x v="1"/>
    <n v="11176"/>
    <n v="11176"/>
    <n v="69"/>
    <n v="69"/>
    <m/>
    <m/>
    <m/>
    <m/>
    <m/>
    <m/>
    <m/>
    <m/>
    <m/>
    <m/>
    <m/>
  </r>
  <r>
    <x v="44"/>
    <x v="22"/>
    <x v="1"/>
    <n v="0"/>
    <n v="0"/>
    <n v="0"/>
    <n v="0"/>
    <m/>
    <m/>
    <m/>
    <m/>
    <m/>
    <m/>
    <m/>
    <m/>
    <m/>
    <m/>
    <m/>
  </r>
  <r>
    <x v="1"/>
    <x v="22"/>
    <x v="1"/>
    <n v="0"/>
    <n v="0"/>
    <n v="0"/>
    <n v="0"/>
    <m/>
    <m/>
    <m/>
    <m/>
    <m/>
    <m/>
    <m/>
    <m/>
    <m/>
    <m/>
    <m/>
  </r>
  <r>
    <x v="2"/>
    <x v="22"/>
    <x v="1"/>
    <n v="0"/>
    <n v="0"/>
    <n v="0"/>
    <n v="0"/>
    <m/>
    <m/>
    <m/>
    <m/>
    <m/>
    <m/>
    <m/>
    <m/>
    <m/>
    <m/>
    <m/>
  </r>
  <r>
    <x v="37"/>
    <x v="22"/>
    <x v="1"/>
    <n v="0"/>
    <n v="0"/>
    <n v="0"/>
    <n v="0"/>
    <m/>
    <m/>
    <m/>
    <m/>
    <m/>
    <m/>
    <m/>
    <m/>
    <m/>
    <m/>
    <m/>
  </r>
  <r>
    <x v="5"/>
    <x v="22"/>
    <x v="1"/>
    <n v="0"/>
    <n v="0"/>
    <n v="0"/>
    <n v="0"/>
    <m/>
    <m/>
    <m/>
    <m/>
    <m/>
    <m/>
    <m/>
    <m/>
    <m/>
    <m/>
    <m/>
  </r>
  <r>
    <x v="8"/>
    <x v="22"/>
    <x v="1"/>
    <n v="106209"/>
    <n v="106209"/>
    <n v="406"/>
    <n v="406"/>
    <m/>
    <m/>
    <m/>
    <m/>
    <m/>
    <n v="1"/>
    <m/>
    <m/>
    <m/>
    <m/>
    <m/>
  </r>
  <r>
    <x v="11"/>
    <x v="22"/>
    <x v="1"/>
    <n v="0"/>
    <n v="0"/>
    <n v="0"/>
    <n v="0"/>
    <m/>
    <m/>
    <m/>
    <m/>
    <m/>
    <m/>
    <m/>
    <m/>
    <m/>
    <m/>
    <m/>
  </r>
  <r>
    <x v="14"/>
    <x v="22"/>
    <x v="1"/>
    <n v="85012"/>
    <n v="6083"/>
    <n v="399"/>
    <n v="29"/>
    <m/>
    <m/>
    <m/>
    <m/>
    <m/>
    <m/>
    <m/>
    <m/>
    <m/>
    <m/>
    <m/>
  </r>
  <r>
    <x v="19"/>
    <x v="22"/>
    <x v="1"/>
    <n v="12019"/>
    <n v="12019"/>
    <n v="90"/>
    <n v="90"/>
    <m/>
    <m/>
    <m/>
    <m/>
    <m/>
    <m/>
    <m/>
    <m/>
    <m/>
    <m/>
    <m/>
  </r>
  <r>
    <x v="27"/>
    <x v="22"/>
    <x v="1"/>
    <n v="0"/>
    <n v="0"/>
    <n v="0"/>
    <n v="0"/>
    <m/>
    <m/>
    <m/>
    <m/>
    <m/>
    <m/>
    <m/>
    <m/>
    <m/>
    <m/>
    <m/>
  </r>
  <r>
    <x v="29"/>
    <x v="22"/>
    <x v="1"/>
    <n v="0"/>
    <n v="0"/>
    <n v="0"/>
    <n v="0"/>
    <m/>
    <m/>
    <m/>
    <m/>
    <m/>
    <m/>
    <m/>
    <m/>
    <m/>
    <m/>
    <m/>
  </r>
  <r>
    <x v="38"/>
    <x v="22"/>
    <x v="1"/>
    <n v="0"/>
    <n v="0"/>
    <n v="0"/>
    <n v="0"/>
    <m/>
    <m/>
    <m/>
    <m/>
    <m/>
    <m/>
    <m/>
    <m/>
    <m/>
    <m/>
    <m/>
  </r>
  <r>
    <x v="52"/>
    <x v="22"/>
    <x v="1"/>
    <n v="0"/>
    <n v="0"/>
    <n v="0"/>
    <n v="0"/>
    <m/>
    <m/>
    <m/>
    <m/>
    <m/>
    <m/>
    <m/>
    <m/>
    <m/>
    <m/>
    <m/>
  </r>
  <r>
    <x v="39"/>
    <x v="22"/>
    <x v="1"/>
    <n v="0"/>
    <n v="0"/>
    <n v="0"/>
    <n v="0"/>
    <m/>
    <m/>
    <m/>
    <m/>
    <m/>
    <m/>
    <m/>
    <m/>
    <m/>
    <m/>
    <m/>
  </r>
  <r>
    <x v="46"/>
    <x v="22"/>
    <x v="1"/>
    <n v="0"/>
    <n v="0"/>
    <n v="0"/>
    <n v="0"/>
    <m/>
    <m/>
    <m/>
    <m/>
    <m/>
    <m/>
    <m/>
    <m/>
    <m/>
    <m/>
    <m/>
  </r>
  <r>
    <x v="47"/>
    <x v="22"/>
    <x v="1"/>
    <n v="0"/>
    <n v="0"/>
    <n v="0"/>
    <n v="0"/>
    <m/>
    <m/>
    <m/>
    <m/>
    <m/>
    <m/>
    <m/>
    <m/>
    <m/>
    <m/>
    <m/>
  </r>
  <r>
    <x v="45"/>
    <x v="22"/>
    <x v="1"/>
    <n v="0"/>
    <n v="0"/>
    <n v="0"/>
    <n v="0"/>
    <m/>
    <m/>
    <m/>
    <m/>
    <m/>
    <m/>
    <m/>
    <m/>
    <m/>
    <m/>
    <m/>
  </r>
  <r>
    <x v="33"/>
    <x v="22"/>
    <x v="1"/>
    <n v="3132"/>
    <n v="3132"/>
    <n v="15"/>
    <n v="15"/>
    <m/>
    <m/>
    <m/>
    <m/>
    <m/>
    <m/>
    <m/>
    <m/>
    <m/>
    <m/>
    <m/>
  </r>
  <r>
    <x v="30"/>
    <x v="22"/>
    <x v="1"/>
    <n v="1080"/>
    <n v="1080"/>
    <n v="5"/>
    <n v="5"/>
    <m/>
    <m/>
    <m/>
    <m/>
    <m/>
    <m/>
    <m/>
    <m/>
    <m/>
    <m/>
    <m/>
  </r>
  <r>
    <x v="31"/>
    <x v="22"/>
    <x v="1"/>
    <n v="0"/>
    <n v="0"/>
    <n v="0"/>
    <n v="0"/>
    <m/>
    <m/>
    <m/>
    <m/>
    <m/>
    <m/>
    <m/>
    <m/>
    <m/>
    <m/>
    <m/>
  </r>
  <r>
    <x v="15"/>
    <x v="22"/>
    <x v="1"/>
    <n v="395246"/>
    <n v="177460"/>
    <n v="1909"/>
    <n v="1401"/>
    <m/>
    <m/>
    <m/>
    <m/>
    <m/>
    <n v="1"/>
    <m/>
    <m/>
    <m/>
    <m/>
    <m/>
  </r>
  <r>
    <x v="43"/>
    <x v="22"/>
    <x v="1"/>
    <n v="0"/>
    <n v="0"/>
    <n v="0"/>
    <n v="0"/>
    <m/>
    <m/>
    <m/>
    <m/>
    <m/>
    <m/>
    <m/>
    <m/>
    <m/>
    <m/>
    <m/>
  </r>
  <r>
    <x v="50"/>
    <x v="22"/>
    <x v="1"/>
    <n v="0"/>
    <n v="0"/>
    <n v="0"/>
    <n v="0"/>
    <m/>
    <m/>
    <m/>
    <m/>
    <m/>
    <m/>
    <m/>
    <m/>
    <m/>
    <m/>
    <m/>
  </r>
  <r>
    <x v="51"/>
    <x v="22"/>
    <x v="1"/>
    <n v="0"/>
    <n v="0"/>
    <n v="0"/>
    <n v="0"/>
    <m/>
    <m/>
    <m/>
    <m/>
    <m/>
    <m/>
    <m/>
    <m/>
    <m/>
    <m/>
    <m/>
  </r>
  <r>
    <x v="54"/>
    <x v="22"/>
    <x v="1"/>
    <n v="0"/>
    <n v="0"/>
    <n v="0"/>
    <n v="0"/>
    <m/>
    <m/>
    <m/>
    <m/>
    <m/>
    <m/>
    <m/>
    <m/>
    <m/>
    <m/>
    <m/>
  </r>
  <r>
    <x v="23"/>
    <x v="22"/>
    <x v="1"/>
    <n v="63624"/>
    <n v="63624"/>
    <n v="276"/>
    <n v="276"/>
    <m/>
    <m/>
    <m/>
    <m/>
    <m/>
    <m/>
    <m/>
    <m/>
    <m/>
    <m/>
    <m/>
  </r>
  <r>
    <x v="55"/>
    <x v="22"/>
    <x v="1"/>
    <n v="0"/>
    <n v="0"/>
    <n v="0"/>
    <n v="0"/>
    <m/>
    <m/>
    <m/>
    <m/>
    <m/>
    <m/>
    <m/>
    <m/>
    <m/>
    <m/>
    <m/>
  </r>
  <r>
    <x v="32"/>
    <x v="23"/>
    <x v="0"/>
    <n v="915"/>
    <n v="915"/>
    <n v="5"/>
    <n v="5"/>
    <m/>
    <m/>
    <m/>
    <m/>
    <m/>
    <m/>
    <m/>
    <m/>
    <m/>
    <m/>
    <m/>
  </r>
  <r>
    <x v="12"/>
    <x v="23"/>
    <x v="0"/>
    <n v="1668.25"/>
    <n v="1668.25"/>
    <n v="9"/>
    <n v="9"/>
    <m/>
    <m/>
    <m/>
    <m/>
    <m/>
    <m/>
    <m/>
    <m/>
    <m/>
    <m/>
    <m/>
  </r>
  <r>
    <x v="13"/>
    <x v="23"/>
    <x v="0"/>
    <n v="621"/>
    <n v="621"/>
    <n v="5"/>
    <n v="5"/>
    <m/>
    <m/>
    <m/>
    <m/>
    <m/>
    <m/>
    <m/>
    <m/>
    <m/>
    <m/>
    <m/>
  </r>
  <r>
    <x v="34"/>
    <x v="23"/>
    <x v="0"/>
    <n v="366"/>
    <n v="366"/>
    <n v="2"/>
    <n v="2"/>
    <m/>
    <m/>
    <m/>
    <m/>
    <m/>
    <m/>
    <m/>
    <m/>
    <m/>
    <m/>
    <m/>
  </r>
  <r>
    <x v="49"/>
    <x v="23"/>
    <x v="0"/>
    <n v="553.5"/>
    <n v="553.5"/>
    <n v="4"/>
    <n v="4"/>
    <m/>
    <m/>
    <m/>
    <m/>
    <m/>
    <m/>
    <m/>
    <m/>
    <m/>
    <m/>
    <m/>
  </r>
  <r>
    <x v="56"/>
    <x v="23"/>
    <x v="0"/>
    <n v="306"/>
    <n v="306"/>
    <n v="2"/>
    <n v="2"/>
    <m/>
    <m/>
    <m/>
    <m/>
    <m/>
    <m/>
    <m/>
    <m/>
    <m/>
    <m/>
    <m/>
  </r>
  <r>
    <x v="7"/>
    <x v="23"/>
    <x v="0"/>
    <n v="1692"/>
    <n v="1692"/>
    <n v="12"/>
    <n v="12"/>
    <m/>
    <m/>
    <m/>
    <m/>
    <m/>
    <m/>
    <m/>
    <m/>
    <m/>
    <m/>
    <m/>
  </r>
  <r>
    <x v="22"/>
    <x v="23"/>
    <x v="0"/>
    <n v="0"/>
    <n v="0"/>
    <n v="1"/>
    <n v="1"/>
    <m/>
    <m/>
    <m/>
    <m/>
    <m/>
    <m/>
    <m/>
    <m/>
    <m/>
    <m/>
    <m/>
  </r>
  <r>
    <x v="35"/>
    <x v="23"/>
    <x v="0"/>
    <n v="1116"/>
    <n v="1116"/>
    <n v="7"/>
    <n v="7"/>
    <m/>
    <m/>
    <m/>
    <m/>
    <m/>
    <m/>
    <m/>
    <m/>
    <m/>
    <m/>
    <m/>
  </r>
  <r>
    <x v="20"/>
    <x v="23"/>
    <x v="0"/>
    <n v="4590.25"/>
    <n v="4590.25"/>
    <n v="27"/>
    <n v="27"/>
    <m/>
    <m/>
    <m/>
    <m/>
    <m/>
    <m/>
    <m/>
    <m/>
    <m/>
    <m/>
    <m/>
  </r>
  <r>
    <x v="3"/>
    <x v="23"/>
    <x v="0"/>
    <n v="243"/>
    <n v="243"/>
    <n v="2"/>
    <n v="2"/>
    <m/>
    <m/>
    <m/>
    <m/>
    <m/>
    <m/>
    <m/>
    <m/>
    <m/>
    <m/>
    <m/>
  </r>
  <r>
    <x v="4"/>
    <x v="23"/>
    <x v="0"/>
    <n v="978"/>
    <n v="978"/>
    <n v="6"/>
    <n v="6"/>
    <m/>
    <m/>
    <m/>
    <m/>
    <m/>
    <m/>
    <m/>
    <m/>
    <m/>
    <m/>
    <m/>
  </r>
  <r>
    <x v="6"/>
    <x v="23"/>
    <x v="0"/>
    <n v="1984.5"/>
    <n v="1984.5"/>
    <n v="14"/>
    <n v="14"/>
    <m/>
    <m/>
    <m/>
    <m/>
    <m/>
    <m/>
    <m/>
    <m/>
    <m/>
    <m/>
    <m/>
  </r>
  <r>
    <x v="36"/>
    <x v="23"/>
    <x v="0"/>
    <n v="711"/>
    <n v="711"/>
    <n v="4"/>
    <n v="4"/>
    <m/>
    <m/>
    <m/>
    <m/>
    <m/>
    <m/>
    <m/>
    <m/>
    <m/>
    <m/>
    <m/>
  </r>
  <r>
    <x v="21"/>
    <x v="23"/>
    <x v="0"/>
    <n v="36734.5"/>
    <n v="36734.5"/>
    <n v="230"/>
    <n v="230"/>
    <m/>
    <m/>
    <m/>
    <m/>
    <m/>
    <n v="3"/>
    <m/>
    <m/>
    <m/>
    <m/>
    <m/>
  </r>
  <r>
    <x v="28"/>
    <x v="23"/>
    <x v="0"/>
    <n v="14979.25"/>
    <n v="14979.25"/>
    <n v="86"/>
    <n v="86"/>
    <m/>
    <m/>
    <m/>
    <m/>
    <m/>
    <m/>
    <m/>
    <m/>
    <m/>
    <m/>
    <m/>
  </r>
  <r>
    <x v="40"/>
    <x v="23"/>
    <x v="0"/>
    <n v="388.5"/>
    <n v="388.5"/>
    <n v="2"/>
    <n v="2"/>
    <m/>
    <m/>
    <m/>
    <m/>
    <m/>
    <m/>
    <m/>
    <m/>
    <m/>
    <m/>
    <m/>
  </r>
  <r>
    <x v="16"/>
    <x v="23"/>
    <x v="0"/>
    <n v="63792.75"/>
    <n v="63792.75"/>
    <n v="386"/>
    <n v="386"/>
    <m/>
    <m/>
    <m/>
    <m/>
    <m/>
    <m/>
    <m/>
    <m/>
    <m/>
    <m/>
    <m/>
  </r>
  <r>
    <x v="18"/>
    <x v="23"/>
    <x v="0"/>
    <n v="151182.75"/>
    <n v="151182.75"/>
    <n v="865"/>
    <n v="865"/>
    <m/>
    <n v="1"/>
    <m/>
    <m/>
    <n v="1"/>
    <n v="6"/>
    <m/>
    <m/>
    <n v="12"/>
    <m/>
    <m/>
  </r>
  <r>
    <x v="41"/>
    <x v="23"/>
    <x v="0"/>
    <n v="357"/>
    <n v="357"/>
    <n v="2"/>
    <n v="2"/>
    <m/>
    <m/>
    <m/>
    <m/>
    <m/>
    <m/>
    <m/>
    <m/>
    <m/>
    <m/>
    <m/>
  </r>
  <r>
    <x v="53"/>
    <x v="23"/>
    <x v="0"/>
    <n v="643.5"/>
    <n v="643.5"/>
    <n v="4"/>
    <n v="4"/>
    <m/>
    <m/>
    <m/>
    <m/>
    <m/>
    <m/>
    <m/>
    <m/>
    <m/>
    <m/>
    <m/>
  </r>
  <r>
    <x v="57"/>
    <x v="23"/>
    <x v="0"/>
    <n v="1039.5"/>
    <n v="1039.5"/>
    <n v="5"/>
    <n v="5"/>
    <m/>
    <m/>
    <m/>
    <m/>
    <m/>
    <m/>
    <m/>
    <m/>
    <m/>
    <m/>
    <m/>
  </r>
  <r>
    <x v="58"/>
    <x v="23"/>
    <x v="0"/>
    <n v="1743"/>
    <n v="1743"/>
    <n v="11"/>
    <n v="11"/>
    <m/>
    <m/>
    <m/>
    <m/>
    <m/>
    <m/>
    <m/>
    <m/>
    <m/>
    <m/>
    <m/>
  </r>
  <r>
    <x v="59"/>
    <x v="23"/>
    <x v="0"/>
    <n v="556.5"/>
    <n v="556.5"/>
    <n v="3"/>
    <n v="3"/>
    <m/>
    <m/>
    <m/>
    <m/>
    <m/>
    <m/>
    <m/>
    <m/>
    <m/>
    <m/>
    <m/>
  </r>
  <r>
    <x v="60"/>
    <x v="23"/>
    <x v="0"/>
    <n v="1281"/>
    <n v="1281"/>
    <n v="6"/>
    <n v="6"/>
    <m/>
    <m/>
    <m/>
    <m/>
    <m/>
    <m/>
    <m/>
    <m/>
    <m/>
    <m/>
    <m/>
  </r>
  <r>
    <x v="24"/>
    <x v="23"/>
    <x v="0"/>
    <n v="1713"/>
    <n v="1713"/>
    <n v="12"/>
    <n v="12"/>
    <m/>
    <m/>
    <m/>
    <m/>
    <m/>
    <m/>
    <m/>
    <m/>
    <m/>
    <m/>
    <m/>
  </r>
  <r>
    <x v="42"/>
    <x v="23"/>
    <x v="0"/>
    <n v="603"/>
    <n v="603"/>
    <n v="5"/>
    <n v="5"/>
    <m/>
    <m/>
    <m/>
    <m/>
    <m/>
    <m/>
    <m/>
    <m/>
    <m/>
    <m/>
    <m/>
  </r>
  <r>
    <x v="10"/>
    <x v="23"/>
    <x v="0"/>
    <n v="1222.5"/>
    <n v="1222.5"/>
    <n v="10"/>
    <n v="10"/>
    <m/>
    <m/>
    <m/>
    <m/>
    <m/>
    <m/>
    <m/>
    <m/>
    <m/>
    <m/>
    <m/>
  </r>
  <r>
    <x v="17"/>
    <x v="23"/>
    <x v="0"/>
    <n v="4428.5"/>
    <n v="4428.5"/>
    <n v="26"/>
    <n v="26"/>
    <m/>
    <m/>
    <m/>
    <m/>
    <m/>
    <m/>
    <m/>
    <m/>
    <m/>
    <m/>
    <m/>
  </r>
  <r>
    <x v="26"/>
    <x v="23"/>
    <x v="0"/>
    <n v="5103"/>
    <n v="5103"/>
    <n v="31"/>
    <n v="31"/>
    <m/>
    <m/>
    <m/>
    <m/>
    <m/>
    <m/>
    <m/>
    <m/>
    <m/>
    <m/>
    <m/>
  </r>
  <r>
    <x v="44"/>
    <x v="23"/>
    <x v="0"/>
    <n v="310.5"/>
    <n v="310.5"/>
    <n v="2"/>
    <n v="2"/>
    <m/>
    <m/>
    <m/>
    <m/>
    <m/>
    <m/>
    <m/>
    <m/>
    <m/>
    <m/>
    <m/>
  </r>
  <r>
    <x v="1"/>
    <x v="23"/>
    <x v="0"/>
    <n v="966"/>
    <n v="966"/>
    <n v="7"/>
    <n v="7"/>
    <m/>
    <m/>
    <m/>
    <m/>
    <m/>
    <m/>
    <m/>
    <m/>
    <m/>
    <m/>
    <m/>
  </r>
  <r>
    <x v="2"/>
    <x v="23"/>
    <x v="0"/>
    <n v="816"/>
    <n v="816"/>
    <n v="5"/>
    <n v="5"/>
    <m/>
    <m/>
    <m/>
    <m/>
    <m/>
    <m/>
    <m/>
    <m/>
    <m/>
    <m/>
    <m/>
  </r>
  <r>
    <x v="37"/>
    <x v="23"/>
    <x v="0"/>
    <n v="819"/>
    <n v="819"/>
    <n v="5"/>
    <n v="5"/>
    <m/>
    <m/>
    <m/>
    <m/>
    <m/>
    <m/>
    <m/>
    <m/>
    <m/>
    <m/>
    <m/>
  </r>
  <r>
    <x v="5"/>
    <x v="23"/>
    <x v="0"/>
    <n v="685.5"/>
    <n v="685.5"/>
    <n v="6"/>
    <n v="6"/>
    <m/>
    <m/>
    <m/>
    <m/>
    <m/>
    <m/>
    <m/>
    <m/>
    <m/>
    <m/>
    <m/>
  </r>
  <r>
    <x v="8"/>
    <x v="23"/>
    <x v="0"/>
    <n v="6464.75"/>
    <n v="6464.75"/>
    <n v="36"/>
    <n v="36"/>
    <m/>
    <m/>
    <m/>
    <m/>
    <m/>
    <n v="1"/>
    <m/>
    <m/>
    <m/>
    <m/>
    <m/>
  </r>
  <r>
    <x v="11"/>
    <x v="23"/>
    <x v="0"/>
    <n v="1534.5"/>
    <n v="1534.5"/>
    <n v="10"/>
    <n v="10"/>
    <m/>
    <m/>
    <m/>
    <m/>
    <m/>
    <m/>
    <m/>
    <m/>
    <m/>
    <m/>
    <m/>
  </r>
  <r>
    <x v="14"/>
    <x v="23"/>
    <x v="0"/>
    <n v="1612.5"/>
    <n v="1612.5"/>
    <n v="11"/>
    <n v="11"/>
    <m/>
    <m/>
    <m/>
    <m/>
    <m/>
    <m/>
    <m/>
    <m/>
    <m/>
    <m/>
    <m/>
  </r>
  <r>
    <x v="19"/>
    <x v="23"/>
    <x v="0"/>
    <n v="1356"/>
    <n v="1356"/>
    <n v="7"/>
    <n v="7"/>
    <m/>
    <m/>
    <m/>
    <m/>
    <m/>
    <m/>
    <m/>
    <m/>
    <m/>
    <m/>
    <m/>
  </r>
  <r>
    <x v="27"/>
    <x v="23"/>
    <x v="0"/>
    <n v="198"/>
    <n v="198"/>
    <n v="1"/>
    <n v="1"/>
    <m/>
    <m/>
    <m/>
    <m/>
    <m/>
    <m/>
    <m/>
    <m/>
    <m/>
    <m/>
    <m/>
  </r>
  <r>
    <x v="29"/>
    <x v="23"/>
    <x v="0"/>
    <n v="1890"/>
    <n v="1890"/>
    <n v="13"/>
    <n v="13"/>
    <m/>
    <m/>
    <m/>
    <m/>
    <m/>
    <m/>
    <m/>
    <m/>
    <m/>
    <m/>
    <m/>
  </r>
  <r>
    <x v="38"/>
    <x v="23"/>
    <x v="0"/>
    <n v="279"/>
    <n v="279"/>
    <n v="2"/>
    <n v="2"/>
    <m/>
    <m/>
    <m/>
    <m/>
    <m/>
    <m/>
    <m/>
    <m/>
    <m/>
    <m/>
    <m/>
  </r>
  <r>
    <x v="52"/>
    <x v="23"/>
    <x v="0"/>
    <n v="3274.5"/>
    <n v="3274.5"/>
    <n v="20"/>
    <n v="20"/>
    <m/>
    <m/>
    <m/>
    <m/>
    <m/>
    <m/>
    <m/>
    <m/>
    <m/>
    <m/>
    <m/>
  </r>
  <r>
    <x v="39"/>
    <x v="23"/>
    <x v="0"/>
    <n v="336"/>
    <n v="336"/>
    <n v="3"/>
    <n v="3"/>
    <m/>
    <m/>
    <m/>
    <m/>
    <m/>
    <m/>
    <m/>
    <m/>
    <m/>
    <m/>
    <m/>
  </r>
  <r>
    <x v="46"/>
    <x v="23"/>
    <x v="0"/>
    <n v="777"/>
    <n v="777"/>
    <n v="7"/>
    <n v="7"/>
    <m/>
    <m/>
    <m/>
    <m/>
    <m/>
    <m/>
    <m/>
    <m/>
    <m/>
    <m/>
    <m/>
  </r>
  <r>
    <x v="47"/>
    <x v="23"/>
    <x v="0"/>
    <n v="198"/>
    <n v="198"/>
    <n v="1"/>
    <n v="1"/>
    <m/>
    <m/>
    <m/>
    <m/>
    <m/>
    <m/>
    <m/>
    <m/>
    <m/>
    <m/>
    <m/>
  </r>
  <r>
    <x v="45"/>
    <x v="23"/>
    <x v="0"/>
    <n v="1110"/>
    <n v="1110"/>
    <n v="6"/>
    <n v="6"/>
    <m/>
    <m/>
    <m/>
    <m/>
    <m/>
    <m/>
    <m/>
    <m/>
    <m/>
    <m/>
    <m/>
  </r>
  <r>
    <x v="33"/>
    <x v="23"/>
    <x v="0"/>
    <n v="3580.5"/>
    <n v="3580.5"/>
    <n v="19"/>
    <n v="19"/>
    <m/>
    <m/>
    <m/>
    <m/>
    <m/>
    <n v="1"/>
    <m/>
    <m/>
    <m/>
    <m/>
    <m/>
  </r>
  <r>
    <x v="30"/>
    <x v="23"/>
    <x v="0"/>
    <n v="4095"/>
    <n v="4095"/>
    <n v="22"/>
    <n v="22"/>
    <m/>
    <m/>
    <m/>
    <m/>
    <m/>
    <m/>
    <m/>
    <m/>
    <m/>
    <m/>
    <m/>
  </r>
  <r>
    <x v="31"/>
    <x v="23"/>
    <x v="0"/>
    <n v="441"/>
    <n v="441"/>
    <n v="3"/>
    <n v="3"/>
    <m/>
    <m/>
    <m/>
    <m/>
    <m/>
    <m/>
    <m/>
    <m/>
    <m/>
    <m/>
    <m/>
  </r>
  <r>
    <x v="15"/>
    <x v="23"/>
    <x v="0"/>
    <n v="13675.25"/>
    <n v="13675.25"/>
    <n v="79"/>
    <n v="79"/>
    <m/>
    <m/>
    <m/>
    <m/>
    <m/>
    <n v="1"/>
    <m/>
    <m/>
    <m/>
    <m/>
    <m/>
  </r>
  <r>
    <x v="43"/>
    <x v="23"/>
    <x v="0"/>
    <n v="3927"/>
    <n v="3927"/>
    <n v="22"/>
    <n v="22"/>
    <m/>
    <m/>
    <m/>
    <m/>
    <m/>
    <m/>
    <m/>
    <m/>
    <m/>
    <m/>
    <m/>
  </r>
  <r>
    <x v="50"/>
    <x v="23"/>
    <x v="0"/>
    <n v="6245.25"/>
    <n v="6245.25"/>
    <n v="42"/>
    <n v="42"/>
    <m/>
    <m/>
    <m/>
    <m/>
    <m/>
    <m/>
    <m/>
    <m/>
    <m/>
    <m/>
    <m/>
  </r>
  <r>
    <x v="51"/>
    <x v="23"/>
    <x v="0"/>
    <n v="4588.5"/>
    <n v="4588.5"/>
    <n v="27"/>
    <n v="27"/>
    <m/>
    <m/>
    <m/>
    <m/>
    <m/>
    <m/>
    <m/>
    <m/>
    <m/>
    <m/>
    <m/>
  </r>
  <r>
    <x v="54"/>
    <x v="23"/>
    <x v="0"/>
    <n v="0"/>
    <n v="0"/>
    <n v="1"/>
    <n v="1"/>
    <m/>
    <m/>
    <m/>
    <m/>
    <m/>
    <m/>
    <m/>
    <m/>
    <m/>
    <m/>
    <m/>
  </r>
  <r>
    <x v="9"/>
    <x v="23"/>
    <x v="0"/>
    <n v="556.5"/>
    <n v="556.5"/>
    <n v="3"/>
    <n v="3"/>
    <m/>
    <m/>
    <m/>
    <m/>
    <m/>
    <m/>
    <m/>
    <m/>
    <m/>
    <m/>
    <m/>
  </r>
  <r>
    <x v="23"/>
    <x v="23"/>
    <x v="0"/>
    <n v="1140.5"/>
    <n v="1140.5"/>
    <n v="7"/>
    <n v="7"/>
    <m/>
    <m/>
    <m/>
    <m/>
    <m/>
    <m/>
    <m/>
    <m/>
    <m/>
    <m/>
    <m/>
  </r>
  <r>
    <x v="55"/>
    <x v="23"/>
    <x v="0"/>
    <n v="495"/>
    <n v="495"/>
    <n v="3"/>
    <n v="3"/>
    <m/>
    <m/>
    <m/>
    <m/>
    <m/>
    <m/>
    <m/>
    <m/>
    <m/>
    <m/>
    <m/>
  </r>
  <r>
    <x v="61"/>
    <x v="23"/>
    <x v="0"/>
    <n v="153"/>
    <n v="153"/>
    <n v="1"/>
    <n v="1"/>
    <m/>
    <m/>
    <m/>
    <m/>
    <m/>
    <m/>
    <m/>
    <m/>
    <m/>
    <m/>
    <m/>
  </r>
  <r>
    <x v="32"/>
    <x v="23"/>
    <x v="1"/>
    <n v="0"/>
    <n v="0"/>
    <n v="0"/>
    <n v="0"/>
    <m/>
    <m/>
    <m/>
    <m/>
    <m/>
    <m/>
    <m/>
    <m/>
    <m/>
    <m/>
    <m/>
  </r>
  <r>
    <x v="12"/>
    <x v="23"/>
    <x v="1"/>
    <n v="0"/>
    <n v="0"/>
    <n v="0"/>
    <n v="0"/>
    <m/>
    <m/>
    <m/>
    <m/>
    <m/>
    <m/>
    <m/>
    <m/>
    <m/>
    <m/>
    <m/>
  </r>
  <r>
    <x v="13"/>
    <x v="23"/>
    <x v="1"/>
    <n v="0"/>
    <n v="0"/>
    <n v="0"/>
    <n v="0"/>
    <m/>
    <m/>
    <m/>
    <m/>
    <m/>
    <m/>
    <m/>
    <m/>
    <m/>
    <m/>
    <m/>
  </r>
  <r>
    <x v="34"/>
    <x v="23"/>
    <x v="1"/>
    <n v="0"/>
    <n v="0"/>
    <n v="0"/>
    <n v="0"/>
    <m/>
    <m/>
    <m/>
    <m/>
    <m/>
    <m/>
    <m/>
    <m/>
    <m/>
    <m/>
    <m/>
  </r>
  <r>
    <x v="49"/>
    <x v="23"/>
    <x v="1"/>
    <n v="0"/>
    <n v="0"/>
    <n v="0"/>
    <n v="0"/>
    <m/>
    <m/>
    <m/>
    <m/>
    <m/>
    <m/>
    <m/>
    <m/>
    <m/>
    <m/>
    <m/>
  </r>
  <r>
    <x v="56"/>
    <x v="23"/>
    <x v="1"/>
    <n v="0"/>
    <n v="0"/>
    <n v="0"/>
    <n v="0"/>
    <m/>
    <m/>
    <m/>
    <m/>
    <m/>
    <m/>
    <m/>
    <m/>
    <m/>
    <m/>
    <m/>
  </r>
  <r>
    <x v="7"/>
    <x v="23"/>
    <x v="1"/>
    <n v="0"/>
    <n v="0"/>
    <n v="0"/>
    <n v="0"/>
    <m/>
    <m/>
    <m/>
    <m/>
    <m/>
    <m/>
    <m/>
    <m/>
    <m/>
    <m/>
    <m/>
  </r>
  <r>
    <x v="22"/>
    <x v="23"/>
    <x v="1"/>
    <n v="0"/>
    <n v="0"/>
    <n v="0"/>
    <n v="0"/>
    <m/>
    <m/>
    <m/>
    <m/>
    <m/>
    <m/>
    <m/>
    <m/>
    <m/>
    <m/>
    <m/>
  </r>
  <r>
    <x v="35"/>
    <x v="23"/>
    <x v="1"/>
    <n v="0"/>
    <n v="0"/>
    <n v="0"/>
    <n v="0"/>
    <m/>
    <m/>
    <m/>
    <m/>
    <m/>
    <m/>
    <m/>
    <m/>
    <m/>
    <m/>
    <m/>
  </r>
  <r>
    <x v="20"/>
    <x v="23"/>
    <x v="1"/>
    <n v="88556"/>
    <n v="15243.599999999999"/>
    <n v="379"/>
    <n v="427"/>
    <m/>
    <m/>
    <m/>
    <m/>
    <m/>
    <n v="1"/>
    <m/>
    <m/>
    <m/>
    <m/>
    <m/>
  </r>
  <r>
    <x v="3"/>
    <x v="23"/>
    <x v="1"/>
    <n v="0"/>
    <n v="0"/>
    <n v="0"/>
    <n v="0"/>
    <m/>
    <m/>
    <m/>
    <m/>
    <m/>
    <m/>
    <m/>
    <m/>
    <m/>
    <m/>
    <m/>
  </r>
  <r>
    <x v="4"/>
    <x v="23"/>
    <x v="1"/>
    <n v="0"/>
    <n v="0"/>
    <n v="0"/>
    <n v="0"/>
    <m/>
    <m/>
    <m/>
    <m/>
    <m/>
    <m/>
    <m/>
    <m/>
    <m/>
    <m/>
    <m/>
  </r>
  <r>
    <x v="6"/>
    <x v="23"/>
    <x v="1"/>
    <n v="0"/>
    <n v="0"/>
    <n v="0"/>
    <n v="0"/>
    <m/>
    <m/>
    <m/>
    <m/>
    <m/>
    <m/>
    <m/>
    <m/>
    <m/>
    <m/>
    <m/>
  </r>
  <r>
    <x v="36"/>
    <x v="23"/>
    <x v="1"/>
    <n v="0"/>
    <n v="0"/>
    <n v="0"/>
    <n v="0"/>
    <m/>
    <m/>
    <m/>
    <m/>
    <m/>
    <m/>
    <m/>
    <m/>
    <m/>
    <m/>
    <m/>
  </r>
  <r>
    <x v="21"/>
    <x v="23"/>
    <x v="1"/>
    <n v="7535"/>
    <n v="7535"/>
    <n v="42"/>
    <n v="42"/>
    <m/>
    <m/>
    <m/>
    <m/>
    <m/>
    <m/>
    <m/>
    <m/>
    <m/>
    <m/>
    <m/>
  </r>
  <r>
    <x v="28"/>
    <x v="23"/>
    <x v="1"/>
    <n v="12348"/>
    <n v="12348"/>
    <n v="69"/>
    <n v="69"/>
    <m/>
    <m/>
    <m/>
    <m/>
    <m/>
    <m/>
    <m/>
    <m/>
    <m/>
    <m/>
    <m/>
  </r>
  <r>
    <x v="40"/>
    <x v="23"/>
    <x v="1"/>
    <n v="0"/>
    <n v="0"/>
    <n v="0"/>
    <n v="0"/>
    <m/>
    <m/>
    <m/>
    <m/>
    <m/>
    <m/>
    <m/>
    <m/>
    <m/>
    <m/>
    <m/>
  </r>
  <r>
    <x v="16"/>
    <x v="23"/>
    <x v="1"/>
    <n v="360"/>
    <n v="360"/>
    <n v="3"/>
    <n v="3"/>
    <m/>
    <m/>
    <m/>
    <m/>
    <m/>
    <n v="1"/>
    <m/>
    <m/>
    <m/>
    <m/>
    <m/>
  </r>
  <r>
    <x v="18"/>
    <x v="23"/>
    <x v="1"/>
    <n v="175265.08000000002"/>
    <n v="155357.08000000002"/>
    <n v="789"/>
    <n v="711"/>
    <m/>
    <m/>
    <m/>
    <m/>
    <m/>
    <m/>
    <m/>
    <m/>
    <m/>
    <m/>
    <m/>
  </r>
  <r>
    <x v="41"/>
    <x v="23"/>
    <x v="1"/>
    <n v="31429"/>
    <n v="31429"/>
    <n v="197"/>
    <n v="197"/>
    <m/>
    <m/>
    <m/>
    <m/>
    <m/>
    <m/>
    <m/>
    <m/>
    <m/>
    <m/>
    <n v="12"/>
  </r>
  <r>
    <x v="53"/>
    <x v="23"/>
    <x v="1"/>
    <n v="100010"/>
    <n v="100010"/>
    <n v="549"/>
    <n v="549"/>
    <m/>
    <m/>
    <m/>
    <n v="1"/>
    <m/>
    <m/>
    <m/>
    <m/>
    <m/>
    <m/>
    <m/>
  </r>
  <r>
    <x v="57"/>
    <x v="23"/>
    <x v="1"/>
    <n v="120969.5"/>
    <n v="127809.5"/>
    <n v="729"/>
    <n v="759"/>
    <m/>
    <m/>
    <m/>
    <m/>
    <m/>
    <n v="3"/>
    <m/>
    <m/>
    <m/>
    <m/>
    <m/>
  </r>
  <r>
    <x v="58"/>
    <x v="23"/>
    <x v="1"/>
    <n v="0"/>
    <n v="0"/>
    <n v="0"/>
    <n v="0"/>
    <m/>
    <m/>
    <m/>
    <m/>
    <m/>
    <m/>
    <m/>
    <m/>
    <m/>
    <m/>
    <m/>
  </r>
  <r>
    <x v="59"/>
    <x v="23"/>
    <x v="1"/>
    <n v="0"/>
    <n v="0"/>
    <n v="0"/>
    <n v="0"/>
    <m/>
    <m/>
    <m/>
    <m/>
    <m/>
    <m/>
    <m/>
    <m/>
    <m/>
    <m/>
    <m/>
  </r>
  <r>
    <x v="60"/>
    <x v="23"/>
    <x v="1"/>
    <n v="105498"/>
    <n v="105498"/>
    <n v="468"/>
    <n v="468"/>
    <m/>
    <m/>
    <m/>
    <m/>
    <m/>
    <n v="2"/>
    <m/>
    <m/>
    <m/>
    <m/>
    <m/>
  </r>
  <r>
    <x v="24"/>
    <x v="23"/>
    <x v="1"/>
    <n v="308"/>
    <n v="308"/>
    <n v="2"/>
    <n v="2"/>
    <m/>
    <m/>
    <m/>
    <m/>
    <m/>
    <m/>
    <m/>
    <m/>
    <m/>
    <m/>
    <m/>
  </r>
  <r>
    <x v="42"/>
    <x v="23"/>
    <x v="1"/>
    <n v="0"/>
    <n v="0"/>
    <n v="0"/>
    <n v="0"/>
    <m/>
    <m/>
    <m/>
    <m/>
    <m/>
    <m/>
    <m/>
    <m/>
    <m/>
    <m/>
    <m/>
  </r>
  <r>
    <x v="10"/>
    <x v="23"/>
    <x v="1"/>
    <n v="0"/>
    <n v="0"/>
    <n v="0"/>
    <n v="0"/>
    <m/>
    <m/>
    <m/>
    <m/>
    <m/>
    <m/>
    <m/>
    <m/>
    <m/>
    <m/>
    <m/>
  </r>
  <r>
    <x v="17"/>
    <x v="23"/>
    <x v="1"/>
    <n v="27036"/>
    <n v="27036"/>
    <n v="135"/>
    <n v="135"/>
    <m/>
    <m/>
    <m/>
    <m/>
    <m/>
    <m/>
    <m/>
    <m/>
    <m/>
    <m/>
    <m/>
  </r>
  <r>
    <x v="26"/>
    <x v="23"/>
    <x v="1"/>
    <n v="10892"/>
    <n v="10892"/>
    <n v="61"/>
    <n v="61"/>
    <m/>
    <m/>
    <m/>
    <m/>
    <m/>
    <m/>
    <m/>
    <m/>
    <m/>
    <m/>
    <m/>
  </r>
  <r>
    <x v="44"/>
    <x v="23"/>
    <x v="1"/>
    <n v="0"/>
    <n v="0"/>
    <n v="0"/>
    <n v="0"/>
    <m/>
    <m/>
    <m/>
    <m/>
    <m/>
    <m/>
    <m/>
    <m/>
    <m/>
    <m/>
    <m/>
  </r>
  <r>
    <x v="1"/>
    <x v="23"/>
    <x v="1"/>
    <n v="0"/>
    <n v="0"/>
    <n v="0"/>
    <n v="0"/>
    <m/>
    <m/>
    <m/>
    <m/>
    <m/>
    <m/>
    <m/>
    <m/>
    <m/>
    <m/>
    <m/>
  </r>
  <r>
    <x v="2"/>
    <x v="23"/>
    <x v="1"/>
    <n v="0"/>
    <n v="0"/>
    <n v="0"/>
    <n v="0"/>
    <m/>
    <m/>
    <m/>
    <m/>
    <m/>
    <m/>
    <m/>
    <m/>
    <m/>
    <m/>
    <m/>
  </r>
  <r>
    <x v="37"/>
    <x v="23"/>
    <x v="1"/>
    <n v="0"/>
    <n v="0"/>
    <n v="0"/>
    <n v="0"/>
    <m/>
    <m/>
    <m/>
    <m/>
    <m/>
    <m/>
    <m/>
    <m/>
    <m/>
    <m/>
    <m/>
  </r>
  <r>
    <x v="5"/>
    <x v="23"/>
    <x v="1"/>
    <n v="0"/>
    <n v="0"/>
    <n v="0"/>
    <n v="0"/>
    <m/>
    <m/>
    <m/>
    <m/>
    <m/>
    <m/>
    <m/>
    <m/>
    <m/>
    <m/>
    <m/>
  </r>
  <r>
    <x v="8"/>
    <x v="23"/>
    <x v="1"/>
    <n v="50856"/>
    <n v="50856"/>
    <n v="287"/>
    <n v="287"/>
    <m/>
    <m/>
    <m/>
    <m/>
    <m/>
    <m/>
    <m/>
    <m/>
    <m/>
    <m/>
    <m/>
  </r>
  <r>
    <x v="11"/>
    <x v="23"/>
    <x v="1"/>
    <n v="0"/>
    <n v="0"/>
    <n v="0"/>
    <n v="0"/>
    <m/>
    <m/>
    <m/>
    <m/>
    <m/>
    <m/>
    <m/>
    <m/>
    <m/>
    <m/>
    <m/>
  </r>
  <r>
    <x v="14"/>
    <x v="23"/>
    <x v="1"/>
    <n v="0"/>
    <n v="0"/>
    <n v="0"/>
    <n v="0"/>
    <m/>
    <m/>
    <m/>
    <m/>
    <m/>
    <m/>
    <m/>
    <m/>
    <m/>
    <m/>
    <m/>
  </r>
  <r>
    <x v="19"/>
    <x v="23"/>
    <x v="1"/>
    <n v="2168"/>
    <n v="2168"/>
    <n v="27"/>
    <n v="27"/>
    <m/>
    <m/>
    <m/>
    <m/>
    <m/>
    <m/>
    <m/>
    <m/>
    <m/>
    <m/>
    <m/>
  </r>
  <r>
    <x v="27"/>
    <x v="23"/>
    <x v="1"/>
    <n v="0"/>
    <n v="0"/>
    <n v="0"/>
    <n v="0"/>
    <m/>
    <m/>
    <m/>
    <m/>
    <m/>
    <m/>
    <m/>
    <m/>
    <m/>
    <m/>
    <m/>
  </r>
  <r>
    <x v="29"/>
    <x v="23"/>
    <x v="1"/>
    <n v="0"/>
    <n v="0"/>
    <n v="0"/>
    <n v="0"/>
    <m/>
    <m/>
    <m/>
    <m/>
    <m/>
    <m/>
    <m/>
    <m/>
    <m/>
    <m/>
    <m/>
  </r>
  <r>
    <x v="38"/>
    <x v="23"/>
    <x v="1"/>
    <n v="0"/>
    <n v="0"/>
    <n v="0"/>
    <n v="0"/>
    <m/>
    <m/>
    <m/>
    <m/>
    <m/>
    <m/>
    <m/>
    <m/>
    <m/>
    <m/>
    <m/>
  </r>
  <r>
    <x v="52"/>
    <x v="23"/>
    <x v="1"/>
    <n v="0"/>
    <n v="0"/>
    <n v="0"/>
    <n v="0"/>
    <m/>
    <m/>
    <m/>
    <m/>
    <m/>
    <m/>
    <m/>
    <m/>
    <m/>
    <m/>
    <m/>
  </r>
  <r>
    <x v="39"/>
    <x v="23"/>
    <x v="1"/>
    <n v="0"/>
    <n v="0"/>
    <n v="0"/>
    <n v="0"/>
    <m/>
    <m/>
    <m/>
    <m/>
    <m/>
    <m/>
    <m/>
    <m/>
    <m/>
    <m/>
    <m/>
  </r>
  <r>
    <x v="46"/>
    <x v="23"/>
    <x v="1"/>
    <n v="0"/>
    <n v="0"/>
    <n v="0"/>
    <n v="0"/>
    <m/>
    <m/>
    <m/>
    <m/>
    <m/>
    <m/>
    <m/>
    <m/>
    <m/>
    <m/>
    <m/>
  </r>
  <r>
    <x v="47"/>
    <x v="23"/>
    <x v="1"/>
    <n v="0"/>
    <n v="0"/>
    <n v="0"/>
    <n v="0"/>
    <m/>
    <m/>
    <m/>
    <m/>
    <m/>
    <m/>
    <m/>
    <m/>
    <m/>
    <m/>
    <m/>
  </r>
  <r>
    <x v="45"/>
    <x v="23"/>
    <x v="1"/>
    <n v="0"/>
    <n v="0"/>
    <n v="0"/>
    <n v="0"/>
    <m/>
    <m/>
    <m/>
    <m/>
    <m/>
    <m/>
    <m/>
    <m/>
    <m/>
    <m/>
    <m/>
  </r>
  <r>
    <x v="33"/>
    <x v="23"/>
    <x v="1"/>
    <n v="0"/>
    <n v="0"/>
    <n v="0"/>
    <n v="0"/>
    <m/>
    <m/>
    <m/>
    <m/>
    <m/>
    <m/>
    <m/>
    <m/>
    <m/>
    <m/>
    <m/>
  </r>
  <r>
    <x v="30"/>
    <x v="23"/>
    <x v="1"/>
    <n v="0"/>
    <n v="0"/>
    <n v="0"/>
    <n v="0"/>
    <m/>
    <m/>
    <m/>
    <m/>
    <m/>
    <m/>
    <m/>
    <m/>
    <m/>
    <m/>
    <m/>
  </r>
  <r>
    <x v="31"/>
    <x v="23"/>
    <x v="1"/>
    <n v="0"/>
    <n v="0"/>
    <n v="0"/>
    <n v="0"/>
    <m/>
    <m/>
    <m/>
    <m/>
    <m/>
    <m/>
    <m/>
    <m/>
    <m/>
    <m/>
    <m/>
  </r>
  <r>
    <x v="15"/>
    <x v="23"/>
    <x v="1"/>
    <n v="206717"/>
    <n v="115899"/>
    <n v="953"/>
    <n v="541"/>
    <m/>
    <m/>
    <m/>
    <m/>
    <n v="2"/>
    <n v="1"/>
    <m/>
    <m/>
    <m/>
    <m/>
    <m/>
  </r>
  <r>
    <x v="43"/>
    <x v="23"/>
    <x v="1"/>
    <n v="0"/>
    <n v="0"/>
    <n v="0"/>
    <n v="0"/>
    <m/>
    <m/>
    <m/>
    <m/>
    <m/>
    <m/>
    <m/>
    <m/>
    <m/>
    <m/>
    <m/>
  </r>
  <r>
    <x v="50"/>
    <x v="23"/>
    <x v="1"/>
    <n v="0"/>
    <n v="0"/>
    <n v="0"/>
    <n v="0"/>
    <m/>
    <m/>
    <m/>
    <m/>
    <m/>
    <m/>
    <m/>
    <m/>
    <m/>
    <m/>
    <m/>
  </r>
  <r>
    <x v="51"/>
    <x v="23"/>
    <x v="1"/>
    <n v="0"/>
    <n v="0"/>
    <n v="0"/>
    <n v="0"/>
    <m/>
    <m/>
    <m/>
    <m/>
    <m/>
    <m/>
    <m/>
    <m/>
    <m/>
    <m/>
    <m/>
  </r>
  <r>
    <x v="54"/>
    <x v="23"/>
    <x v="1"/>
    <n v="0"/>
    <n v="0"/>
    <n v="0"/>
    <n v="0"/>
    <m/>
    <m/>
    <m/>
    <m/>
    <m/>
    <m/>
    <m/>
    <m/>
    <m/>
    <m/>
    <m/>
  </r>
  <r>
    <x v="23"/>
    <x v="23"/>
    <x v="1"/>
    <n v="2136"/>
    <n v="2136"/>
    <n v="13"/>
    <n v="13"/>
    <m/>
    <m/>
    <m/>
    <m/>
    <m/>
    <m/>
    <m/>
    <m/>
    <m/>
    <m/>
    <m/>
  </r>
  <r>
    <x v="55"/>
    <x v="23"/>
    <x v="1"/>
    <n v="0"/>
    <n v="0"/>
    <n v="0"/>
    <n v="0"/>
    <m/>
    <m/>
    <m/>
    <m/>
    <m/>
    <m/>
    <m/>
    <m/>
    <m/>
    <m/>
    <m/>
  </r>
  <r>
    <x v="32"/>
    <x v="24"/>
    <x v="0"/>
    <n v="435"/>
    <n v="435"/>
    <n v="2"/>
    <n v="2"/>
    <m/>
    <m/>
    <m/>
    <m/>
    <m/>
    <m/>
    <m/>
    <m/>
    <m/>
    <m/>
    <m/>
  </r>
  <r>
    <x v="62"/>
    <x v="24"/>
    <x v="0"/>
    <n v="576"/>
    <n v="576"/>
    <n v="3"/>
    <n v="3"/>
    <m/>
    <m/>
    <m/>
    <m/>
    <m/>
    <m/>
    <m/>
    <m/>
    <m/>
    <m/>
    <m/>
  </r>
  <r>
    <x v="33"/>
    <x v="24"/>
    <x v="0"/>
    <n v="3477"/>
    <n v="3477"/>
    <n v="18"/>
    <n v="18"/>
    <m/>
    <m/>
    <m/>
    <m/>
    <m/>
    <m/>
    <m/>
    <m/>
    <m/>
    <m/>
    <m/>
  </r>
  <r>
    <x v="30"/>
    <x v="24"/>
    <x v="0"/>
    <n v="4394.97"/>
    <n v="4394.97"/>
    <n v="22"/>
    <n v="22"/>
    <m/>
    <m/>
    <m/>
    <m/>
    <m/>
    <m/>
    <m/>
    <m/>
    <m/>
    <m/>
    <m/>
  </r>
  <r>
    <x v="23"/>
    <x v="24"/>
    <x v="0"/>
    <n v="3013.5"/>
    <n v="3013.5"/>
    <n v="16"/>
    <n v="16"/>
    <m/>
    <m/>
    <m/>
    <m/>
    <m/>
    <m/>
    <m/>
    <m/>
    <m/>
    <m/>
    <m/>
  </r>
  <r>
    <x v="55"/>
    <x v="24"/>
    <x v="0"/>
    <n v="613.5"/>
    <n v="613.5"/>
    <n v="3"/>
    <n v="3"/>
    <m/>
    <m/>
    <m/>
    <m/>
    <m/>
    <m/>
    <m/>
    <m/>
    <m/>
    <m/>
    <m/>
  </r>
  <r>
    <x v="63"/>
    <x v="24"/>
    <x v="0"/>
    <n v="8992.25"/>
    <n v="8992.25"/>
    <n v="46"/>
    <n v="46"/>
    <m/>
    <m/>
    <m/>
    <m/>
    <m/>
    <m/>
    <m/>
    <m/>
    <m/>
    <m/>
    <m/>
  </r>
  <r>
    <x v="64"/>
    <x v="24"/>
    <x v="0"/>
    <n v="13111.5"/>
    <n v="13111.5"/>
    <n v="71"/>
    <n v="71"/>
    <m/>
    <m/>
    <m/>
    <m/>
    <m/>
    <m/>
    <m/>
    <m/>
    <m/>
    <m/>
    <m/>
  </r>
  <r>
    <x v="25"/>
    <x v="24"/>
    <x v="0"/>
    <n v="14719.891304347826"/>
    <n v="14719.891304347826"/>
    <n v="83"/>
    <n v="83"/>
    <m/>
    <m/>
    <m/>
    <m/>
    <m/>
    <m/>
    <m/>
    <m/>
    <m/>
    <m/>
    <m/>
  </r>
  <r>
    <x v="65"/>
    <x v="24"/>
    <x v="0"/>
    <n v="8344"/>
    <n v="8344"/>
    <n v="47"/>
    <n v="47"/>
    <m/>
    <m/>
    <m/>
    <m/>
    <m/>
    <m/>
    <m/>
    <m/>
    <m/>
    <m/>
    <m/>
  </r>
  <r>
    <x v="66"/>
    <x v="24"/>
    <x v="0"/>
    <n v="3291"/>
    <n v="3291"/>
    <n v="16"/>
    <n v="16"/>
    <m/>
    <m/>
    <m/>
    <m/>
    <m/>
    <m/>
    <m/>
    <m/>
    <m/>
    <m/>
    <m/>
  </r>
  <r>
    <x v="67"/>
    <x v="24"/>
    <x v="0"/>
    <n v="756"/>
    <n v="756"/>
    <n v="4"/>
    <n v="4"/>
    <m/>
    <m/>
    <m/>
    <m/>
    <m/>
    <m/>
    <m/>
    <m/>
    <m/>
    <m/>
    <m/>
  </r>
  <r>
    <x v="68"/>
    <x v="24"/>
    <x v="0"/>
    <n v="3607.5"/>
    <n v="3607.5"/>
    <n v="19"/>
    <n v="19"/>
    <m/>
    <m/>
    <m/>
    <m/>
    <m/>
    <m/>
    <m/>
    <m/>
    <m/>
    <m/>
    <m/>
  </r>
  <r>
    <x v="8"/>
    <x v="24"/>
    <x v="0"/>
    <n v="5993"/>
    <n v="5993"/>
    <n v="34"/>
    <n v="34"/>
    <m/>
    <m/>
    <m/>
    <m/>
    <m/>
    <m/>
    <m/>
    <m/>
    <m/>
    <m/>
    <m/>
  </r>
  <r>
    <x v="21"/>
    <x v="24"/>
    <x v="0"/>
    <n v="36960.75"/>
    <n v="36960.75"/>
    <n v="218"/>
    <n v="218"/>
    <m/>
    <m/>
    <m/>
    <m/>
    <m/>
    <n v="2"/>
    <m/>
    <m/>
    <m/>
    <m/>
    <m/>
  </r>
  <r>
    <x v="28"/>
    <x v="24"/>
    <x v="0"/>
    <n v="15096.75"/>
    <n v="15096.75"/>
    <n v="84"/>
    <n v="84"/>
    <m/>
    <m/>
    <m/>
    <m/>
    <m/>
    <n v="1"/>
    <m/>
    <m/>
    <m/>
    <m/>
    <m/>
  </r>
  <r>
    <x v="69"/>
    <x v="24"/>
    <x v="0"/>
    <n v="462"/>
    <n v="462"/>
    <n v="2"/>
    <n v="2"/>
    <m/>
    <m/>
    <m/>
    <m/>
    <m/>
    <m/>
    <m/>
    <m/>
    <m/>
    <m/>
    <m/>
  </r>
  <r>
    <x v="16"/>
    <x v="24"/>
    <x v="0"/>
    <n v="63740.5"/>
    <n v="63740.5"/>
    <n v="379"/>
    <n v="379"/>
    <m/>
    <m/>
    <m/>
    <m/>
    <n v="1"/>
    <m/>
    <m/>
    <m/>
    <m/>
    <m/>
    <m/>
  </r>
  <r>
    <x v="18"/>
    <x v="24"/>
    <x v="0"/>
    <n v="149899.82142857142"/>
    <n v="149899.82142857142"/>
    <n v="863"/>
    <n v="863"/>
    <m/>
    <m/>
    <n v="1"/>
    <m/>
    <m/>
    <m/>
    <m/>
    <m/>
    <m/>
    <m/>
    <n v="19"/>
  </r>
  <r>
    <x v="11"/>
    <x v="24"/>
    <x v="0"/>
    <n v="1179"/>
    <n v="1179"/>
    <n v="6"/>
    <n v="6"/>
    <m/>
    <m/>
    <m/>
    <m/>
    <m/>
    <m/>
    <m/>
    <m/>
    <m/>
    <m/>
    <m/>
  </r>
  <r>
    <x v="70"/>
    <x v="24"/>
    <x v="0"/>
    <n v="5037"/>
    <n v="5037"/>
    <n v="26"/>
    <n v="26"/>
    <m/>
    <m/>
    <m/>
    <m/>
    <m/>
    <m/>
    <m/>
    <m/>
    <m/>
    <m/>
    <m/>
  </r>
  <r>
    <x v="71"/>
    <x v="24"/>
    <x v="0"/>
    <n v="1474.5"/>
    <n v="1474.5"/>
    <n v="7"/>
    <n v="7"/>
    <m/>
    <m/>
    <m/>
    <m/>
    <m/>
    <m/>
    <m/>
    <m/>
    <m/>
    <m/>
    <m/>
  </r>
  <r>
    <x v="72"/>
    <x v="24"/>
    <x v="0"/>
    <n v="297"/>
    <n v="297"/>
    <n v="2"/>
    <n v="2"/>
    <m/>
    <m/>
    <m/>
    <m/>
    <m/>
    <m/>
    <m/>
    <m/>
    <m/>
    <m/>
    <m/>
  </r>
  <r>
    <x v="73"/>
    <x v="24"/>
    <x v="0"/>
    <n v="369"/>
    <n v="369"/>
    <n v="2"/>
    <n v="2"/>
    <m/>
    <m/>
    <m/>
    <m/>
    <m/>
    <m/>
    <m/>
    <m/>
    <m/>
    <m/>
    <m/>
  </r>
  <r>
    <x v="74"/>
    <x v="24"/>
    <x v="0"/>
    <n v="5484"/>
    <n v="5484"/>
    <n v="29"/>
    <n v="29"/>
    <m/>
    <m/>
    <m/>
    <m/>
    <m/>
    <m/>
    <m/>
    <m/>
    <m/>
    <m/>
    <m/>
  </r>
  <r>
    <x v="75"/>
    <x v="24"/>
    <x v="0"/>
    <n v="231"/>
    <n v="231"/>
    <n v="1"/>
    <n v="1"/>
    <m/>
    <m/>
    <m/>
    <m/>
    <m/>
    <m/>
    <m/>
    <m/>
    <m/>
    <m/>
    <m/>
  </r>
  <r>
    <x v="76"/>
    <x v="24"/>
    <x v="0"/>
    <n v="2398.5"/>
    <n v="2398.5"/>
    <n v="12"/>
    <n v="12"/>
    <m/>
    <m/>
    <m/>
    <m/>
    <m/>
    <m/>
    <m/>
    <m/>
    <m/>
    <m/>
    <m/>
  </r>
  <r>
    <x v="77"/>
    <x v="24"/>
    <x v="0"/>
    <n v="3339"/>
    <n v="3339"/>
    <n v="18"/>
    <n v="18"/>
    <m/>
    <m/>
    <m/>
    <m/>
    <m/>
    <m/>
    <m/>
    <m/>
    <m/>
    <m/>
    <m/>
  </r>
  <r>
    <x v="78"/>
    <x v="24"/>
    <x v="0"/>
    <n v="189"/>
    <n v="189"/>
    <n v="1"/>
    <n v="1"/>
    <m/>
    <m/>
    <m/>
    <m/>
    <m/>
    <m/>
    <m/>
    <m/>
    <m/>
    <m/>
    <m/>
  </r>
  <r>
    <x v="24"/>
    <x v="24"/>
    <x v="0"/>
    <n v="4078.5"/>
    <n v="4078.5"/>
    <n v="22"/>
    <n v="22"/>
    <m/>
    <m/>
    <m/>
    <m/>
    <m/>
    <m/>
    <m/>
    <m/>
    <m/>
    <m/>
    <m/>
  </r>
  <r>
    <x v="79"/>
    <x v="24"/>
    <x v="0"/>
    <n v="1320"/>
    <n v="1320"/>
    <n v="8"/>
    <n v="8"/>
    <m/>
    <m/>
    <m/>
    <m/>
    <m/>
    <m/>
    <m/>
    <m/>
    <m/>
    <m/>
    <m/>
  </r>
  <r>
    <x v="80"/>
    <x v="24"/>
    <x v="0"/>
    <n v="2386"/>
    <n v="2386"/>
    <n v="12"/>
    <n v="12"/>
    <m/>
    <m/>
    <m/>
    <m/>
    <m/>
    <m/>
    <m/>
    <m/>
    <m/>
    <m/>
    <m/>
  </r>
  <r>
    <x v="81"/>
    <x v="24"/>
    <x v="0"/>
    <n v="171"/>
    <n v="171"/>
    <n v="1"/>
    <n v="1"/>
    <m/>
    <m/>
    <m/>
    <m/>
    <m/>
    <m/>
    <m/>
    <m/>
    <m/>
    <m/>
    <m/>
  </r>
  <r>
    <x v="32"/>
    <x v="24"/>
    <x v="1"/>
    <n v="0"/>
    <n v="0"/>
    <n v="0"/>
    <n v="0"/>
    <m/>
    <m/>
    <m/>
    <m/>
    <m/>
    <m/>
    <m/>
    <m/>
    <m/>
    <m/>
    <m/>
  </r>
  <r>
    <x v="81"/>
    <x v="24"/>
    <x v="1"/>
    <n v="0"/>
    <n v="0"/>
    <n v="0"/>
    <n v="0"/>
    <m/>
    <m/>
    <m/>
    <m/>
    <m/>
    <m/>
    <m/>
    <m/>
    <m/>
    <m/>
    <m/>
  </r>
  <r>
    <x v="79"/>
    <x v="24"/>
    <x v="1"/>
    <n v="0"/>
    <n v="0"/>
    <n v="0"/>
    <n v="0"/>
    <m/>
    <m/>
    <m/>
    <m/>
    <m/>
    <m/>
    <m/>
    <m/>
    <m/>
    <m/>
    <m/>
  </r>
  <r>
    <x v="81"/>
    <x v="24"/>
    <x v="1"/>
    <n v="0"/>
    <n v="0"/>
    <n v="0"/>
    <n v="0"/>
    <m/>
    <m/>
    <m/>
    <m/>
    <m/>
    <m/>
    <m/>
    <m/>
    <m/>
    <m/>
    <m/>
  </r>
  <r>
    <x v="80"/>
    <x v="24"/>
    <x v="1"/>
    <n v="0"/>
    <n v="0"/>
    <n v="0"/>
    <n v="0"/>
    <m/>
    <m/>
    <m/>
    <m/>
    <m/>
    <m/>
    <m/>
    <m/>
    <m/>
    <m/>
    <m/>
  </r>
  <r>
    <x v="22"/>
    <x v="24"/>
    <x v="1"/>
    <n v="93497"/>
    <n v="93497"/>
    <n v="401"/>
    <n v="401"/>
    <m/>
    <m/>
    <m/>
    <m/>
    <m/>
    <m/>
    <m/>
    <m/>
    <m/>
    <m/>
    <m/>
  </r>
  <r>
    <x v="65"/>
    <x v="24"/>
    <x v="1"/>
    <n v="90848"/>
    <n v="22460.400000000001"/>
    <n v="443"/>
    <n v="443"/>
    <m/>
    <m/>
    <m/>
    <m/>
    <m/>
    <m/>
    <m/>
    <m/>
    <m/>
    <m/>
    <m/>
  </r>
  <r>
    <x v="21"/>
    <x v="24"/>
    <x v="1"/>
    <n v="10586"/>
    <n v="7847"/>
    <n v="62"/>
    <n v="49"/>
    <m/>
    <m/>
    <m/>
    <m/>
    <n v="1"/>
    <m/>
    <m/>
    <m/>
    <m/>
    <m/>
    <m/>
  </r>
  <r>
    <x v="28"/>
    <x v="24"/>
    <x v="1"/>
    <n v="20538"/>
    <n v="20538"/>
    <n v="87"/>
    <n v="87"/>
    <m/>
    <m/>
    <m/>
    <m/>
    <m/>
    <m/>
    <m/>
    <m/>
    <m/>
    <n v="3"/>
    <m/>
  </r>
  <r>
    <x v="16"/>
    <x v="24"/>
    <x v="1"/>
    <n v="95823"/>
    <n v="93364.800000000003"/>
    <n v="638"/>
    <n v="638"/>
    <m/>
    <m/>
    <m/>
    <m/>
    <m/>
    <n v="4"/>
    <m/>
    <m/>
    <m/>
    <m/>
    <m/>
  </r>
  <r>
    <x v="18"/>
    <x v="24"/>
    <x v="1"/>
    <n v="144439"/>
    <n v="144439"/>
    <n v="648"/>
    <n v="648"/>
    <m/>
    <m/>
    <m/>
    <m/>
    <n v="1"/>
    <n v="1"/>
    <m/>
    <m/>
    <m/>
    <m/>
    <m/>
  </r>
  <r>
    <x v="53"/>
    <x v="24"/>
    <x v="1"/>
    <n v="119141"/>
    <n v="119141"/>
    <n v="635"/>
    <n v="635"/>
    <m/>
    <m/>
    <m/>
    <m/>
    <m/>
    <m/>
    <m/>
    <m/>
    <m/>
    <m/>
    <m/>
  </r>
  <r>
    <x v="57"/>
    <x v="24"/>
    <x v="1"/>
    <n v="133240.5"/>
    <n v="133240.5"/>
    <n v="833"/>
    <n v="833"/>
    <m/>
    <m/>
    <m/>
    <m/>
    <m/>
    <n v="3"/>
    <m/>
    <m/>
    <m/>
    <n v="3"/>
    <m/>
  </r>
  <r>
    <x v="74"/>
    <x v="24"/>
    <x v="1"/>
    <n v="0"/>
    <n v="0"/>
    <n v="0"/>
    <n v="0"/>
    <m/>
    <m/>
    <m/>
    <m/>
    <n v="3"/>
    <m/>
    <m/>
    <m/>
    <m/>
    <m/>
    <m/>
  </r>
  <r>
    <x v="24"/>
    <x v="24"/>
    <x v="1"/>
    <n v="409.5"/>
    <n v="409.5"/>
    <n v="2"/>
    <n v="2"/>
    <m/>
    <m/>
    <m/>
    <m/>
    <m/>
    <m/>
    <m/>
    <m/>
    <m/>
    <m/>
    <m/>
  </r>
  <r>
    <x v="63"/>
    <x v="24"/>
    <x v="1"/>
    <n v="10224"/>
    <n v="10224"/>
    <n v="56"/>
    <n v="56"/>
    <m/>
    <m/>
    <m/>
    <m/>
    <m/>
    <n v="1"/>
    <m/>
    <m/>
    <m/>
    <m/>
    <m/>
  </r>
  <r>
    <x v="70"/>
    <x v="24"/>
    <x v="1"/>
    <n v="9576"/>
    <n v="9576"/>
    <n v="53"/>
    <n v="53"/>
    <m/>
    <m/>
    <m/>
    <m/>
    <m/>
    <m/>
    <m/>
    <m/>
    <m/>
    <m/>
    <m/>
  </r>
  <r>
    <x v="8"/>
    <x v="24"/>
    <x v="1"/>
    <n v="44808"/>
    <n v="44808"/>
    <n v="200"/>
    <n v="200"/>
    <m/>
    <m/>
    <m/>
    <m/>
    <m/>
    <m/>
    <m/>
    <m/>
    <m/>
    <m/>
    <m/>
  </r>
  <r>
    <x v="11"/>
    <x v="24"/>
    <x v="1"/>
    <n v="0"/>
    <n v="0"/>
    <n v="0"/>
    <n v="0"/>
    <m/>
    <m/>
    <m/>
    <m/>
    <m/>
    <m/>
    <m/>
    <m/>
    <m/>
    <m/>
    <m/>
  </r>
  <r>
    <x v="19"/>
    <x v="24"/>
    <x v="1"/>
    <n v="1728"/>
    <n v="1728"/>
    <n v="10"/>
    <n v="10"/>
    <m/>
    <m/>
    <m/>
    <m/>
    <m/>
    <m/>
    <m/>
    <m/>
    <m/>
    <m/>
    <m/>
  </r>
  <r>
    <x v="30"/>
    <x v="24"/>
    <x v="1"/>
    <n v="7410"/>
    <n v="7038"/>
    <n v="32"/>
    <n v="31"/>
    <m/>
    <m/>
    <m/>
    <m/>
    <m/>
    <m/>
    <m/>
    <m/>
    <m/>
    <m/>
    <m/>
  </r>
  <r>
    <x v="15"/>
    <x v="24"/>
    <x v="1"/>
    <n v="364024"/>
    <n v="141560.4"/>
    <n v="1638"/>
    <n v="1229"/>
    <m/>
    <m/>
    <m/>
    <m/>
    <m/>
    <n v="2"/>
    <m/>
    <m/>
    <m/>
    <m/>
    <m/>
  </r>
  <r>
    <x v="23"/>
    <x v="24"/>
    <x v="1"/>
    <n v="67907"/>
    <n v="67907"/>
    <n v="286"/>
    <n v="286"/>
    <m/>
    <m/>
    <m/>
    <m/>
    <m/>
    <m/>
    <m/>
    <m/>
    <m/>
    <m/>
    <m/>
  </r>
  <r>
    <x v="32"/>
    <x v="25"/>
    <x v="0"/>
    <n v="42.096774193548384"/>
    <n v="42.096774193548384"/>
    <m/>
    <m/>
    <m/>
    <m/>
    <m/>
    <m/>
    <m/>
    <m/>
    <m/>
    <m/>
    <m/>
    <m/>
    <m/>
  </r>
  <r>
    <x v="62"/>
    <x v="25"/>
    <x v="0"/>
    <n v="55.741935483870968"/>
    <n v="55.741935483870968"/>
    <m/>
    <m/>
    <m/>
    <m/>
    <m/>
    <m/>
    <m/>
    <m/>
    <m/>
    <m/>
    <m/>
    <m/>
    <m/>
  </r>
  <r>
    <x v="33"/>
    <x v="25"/>
    <x v="0"/>
    <n v="336.48387096774195"/>
    <n v="336.48387096774195"/>
    <m/>
    <m/>
    <m/>
    <m/>
    <m/>
    <m/>
    <m/>
    <m/>
    <m/>
    <m/>
    <m/>
    <m/>
    <m/>
  </r>
  <r>
    <x v="30"/>
    <x v="25"/>
    <x v="0"/>
    <n v="425.31967741935483"/>
    <n v="425.31967741935483"/>
    <m/>
    <m/>
    <m/>
    <m/>
    <m/>
    <m/>
    <m/>
    <m/>
    <m/>
    <m/>
    <m/>
    <m/>
    <m/>
  </r>
  <r>
    <x v="23"/>
    <x v="25"/>
    <x v="0"/>
    <n v="291.62903225806451"/>
    <n v="291.62903225806451"/>
    <m/>
    <m/>
    <m/>
    <m/>
    <m/>
    <m/>
    <m/>
    <m/>
    <m/>
    <m/>
    <m/>
    <m/>
    <m/>
  </r>
  <r>
    <x v="55"/>
    <x v="25"/>
    <x v="0"/>
    <n v="59.37096774193548"/>
    <n v="59.37096774193548"/>
    <m/>
    <m/>
    <m/>
    <m/>
    <m/>
    <m/>
    <m/>
    <m/>
    <m/>
    <m/>
    <m/>
    <m/>
    <m/>
  </r>
  <r>
    <x v="63"/>
    <x v="25"/>
    <x v="0"/>
    <n v="870.2177419354839"/>
    <n v="870.2177419354839"/>
    <m/>
    <m/>
    <m/>
    <m/>
    <m/>
    <m/>
    <m/>
    <m/>
    <m/>
    <m/>
    <m/>
    <m/>
    <m/>
  </r>
  <r>
    <x v="64"/>
    <x v="25"/>
    <x v="0"/>
    <n v="1268.8548387096773"/>
    <n v="1268.8548387096773"/>
    <m/>
    <m/>
    <m/>
    <m/>
    <m/>
    <m/>
    <m/>
    <m/>
    <m/>
    <m/>
    <m/>
    <m/>
    <m/>
  </r>
  <r>
    <x v="25"/>
    <x v="25"/>
    <x v="0"/>
    <n v="1424.5056100981767"/>
    <n v="1424.5056100981767"/>
    <m/>
    <m/>
    <m/>
    <m/>
    <m/>
    <m/>
    <m/>
    <m/>
    <m/>
    <m/>
    <m/>
    <m/>
    <m/>
  </r>
  <r>
    <x v="65"/>
    <x v="25"/>
    <x v="0"/>
    <n v="807.48387096774195"/>
    <n v="807.48387096774195"/>
    <m/>
    <m/>
    <m/>
    <m/>
    <m/>
    <m/>
    <m/>
    <m/>
    <m/>
    <m/>
    <m/>
    <m/>
    <m/>
  </r>
  <r>
    <x v="66"/>
    <x v="25"/>
    <x v="0"/>
    <n v="318.48387096774195"/>
    <n v="318.48387096774195"/>
    <m/>
    <m/>
    <m/>
    <m/>
    <m/>
    <m/>
    <m/>
    <m/>
    <m/>
    <m/>
    <m/>
    <m/>
    <m/>
  </r>
  <r>
    <x v="67"/>
    <x v="25"/>
    <x v="0"/>
    <n v="73.161290322580641"/>
    <n v="73.161290322580641"/>
    <m/>
    <m/>
    <m/>
    <m/>
    <m/>
    <m/>
    <m/>
    <m/>
    <m/>
    <m/>
    <m/>
    <m/>
    <m/>
  </r>
  <r>
    <x v="68"/>
    <x v="25"/>
    <x v="0"/>
    <n v="349.11290322580646"/>
    <n v="349.11290322580646"/>
    <m/>
    <m/>
    <m/>
    <m/>
    <m/>
    <m/>
    <m/>
    <m/>
    <m/>
    <m/>
    <m/>
    <m/>
    <m/>
  </r>
  <r>
    <x v="8"/>
    <x v="25"/>
    <x v="0"/>
    <n v="579.9677419354839"/>
    <n v="579.9677419354839"/>
    <m/>
    <m/>
    <m/>
    <m/>
    <m/>
    <m/>
    <m/>
    <m/>
    <m/>
    <m/>
    <m/>
    <m/>
    <m/>
  </r>
  <r>
    <x v="21"/>
    <x v="25"/>
    <x v="0"/>
    <n v="3576.8467741935483"/>
    <n v="3576.8467741935483"/>
    <m/>
    <m/>
    <m/>
    <m/>
    <m/>
    <m/>
    <m/>
    <m/>
    <m/>
    <m/>
    <m/>
    <m/>
    <m/>
  </r>
  <r>
    <x v="28"/>
    <x v="25"/>
    <x v="0"/>
    <n v="1460.9758064516129"/>
    <n v="1460.9758064516129"/>
    <m/>
    <m/>
    <m/>
    <m/>
    <m/>
    <m/>
    <m/>
    <m/>
    <m/>
    <m/>
    <m/>
    <m/>
    <m/>
  </r>
  <r>
    <x v="69"/>
    <x v="25"/>
    <x v="0"/>
    <n v="44.70967741935484"/>
    <n v="44.70967741935484"/>
    <m/>
    <m/>
    <m/>
    <m/>
    <m/>
    <m/>
    <m/>
    <m/>
    <m/>
    <m/>
    <m/>
    <m/>
    <m/>
  </r>
  <r>
    <x v="16"/>
    <x v="25"/>
    <x v="0"/>
    <n v="6168.4354838709678"/>
    <n v="6168.4354838709678"/>
    <m/>
    <m/>
    <m/>
    <m/>
    <m/>
    <m/>
    <m/>
    <m/>
    <m/>
    <m/>
    <m/>
    <m/>
    <m/>
  </r>
  <r>
    <x v="18"/>
    <x v="25"/>
    <x v="0"/>
    <n v="14506.434331797234"/>
    <n v="14506.434331797234"/>
    <m/>
    <m/>
    <m/>
    <m/>
    <m/>
    <m/>
    <m/>
    <m/>
    <m/>
    <m/>
    <m/>
    <m/>
    <m/>
  </r>
  <r>
    <x v="11"/>
    <x v="25"/>
    <x v="0"/>
    <n v="114.09677419354838"/>
    <n v="114.09677419354838"/>
    <m/>
    <m/>
    <m/>
    <m/>
    <m/>
    <m/>
    <m/>
    <m/>
    <m/>
    <m/>
    <m/>
    <m/>
    <m/>
  </r>
  <r>
    <x v="70"/>
    <x v="25"/>
    <x v="0"/>
    <n v="487.45161290322579"/>
    <n v="487.45161290322579"/>
    <m/>
    <m/>
    <m/>
    <m/>
    <m/>
    <m/>
    <m/>
    <m/>
    <m/>
    <m/>
    <m/>
    <m/>
    <m/>
  </r>
  <r>
    <x v="71"/>
    <x v="25"/>
    <x v="0"/>
    <n v="142.69354838709677"/>
    <n v="142.69354838709677"/>
    <m/>
    <m/>
    <m/>
    <m/>
    <m/>
    <m/>
    <m/>
    <m/>
    <m/>
    <m/>
    <m/>
    <m/>
    <m/>
  </r>
  <r>
    <x v="72"/>
    <x v="25"/>
    <x v="0"/>
    <n v="28.741935483870968"/>
    <n v="28.741935483870968"/>
    <m/>
    <m/>
    <m/>
    <m/>
    <m/>
    <m/>
    <m/>
    <m/>
    <m/>
    <m/>
    <m/>
    <m/>
    <m/>
  </r>
  <r>
    <x v="73"/>
    <x v="25"/>
    <x v="0"/>
    <n v="35.70967741935484"/>
    <n v="35.70967741935484"/>
    <m/>
    <m/>
    <m/>
    <m/>
    <m/>
    <m/>
    <m/>
    <m/>
    <m/>
    <m/>
    <m/>
    <m/>
    <m/>
  </r>
  <r>
    <x v="74"/>
    <x v="25"/>
    <x v="0"/>
    <n v="530.70967741935488"/>
    <n v="530.70967741935488"/>
    <m/>
    <m/>
    <m/>
    <m/>
    <m/>
    <m/>
    <m/>
    <m/>
    <m/>
    <m/>
    <m/>
    <m/>
    <m/>
  </r>
  <r>
    <x v="75"/>
    <x v="25"/>
    <x v="0"/>
    <n v="22.35483870967742"/>
    <n v="22.35483870967742"/>
    <m/>
    <m/>
    <m/>
    <m/>
    <m/>
    <m/>
    <m/>
    <m/>
    <m/>
    <m/>
    <m/>
    <m/>
    <m/>
  </r>
  <r>
    <x v="76"/>
    <x v="25"/>
    <x v="0"/>
    <n v="232.11290322580646"/>
    <n v="232.11290322580646"/>
    <m/>
    <m/>
    <m/>
    <m/>
    <m/>
    <m/>
    <m/>
    <m/>
    <m/>
    <m/>
    <m/>
    <m/>
    <m/>
  </r>
  <r>
    <x v="77"/>
    <x v="25"/>
    <x v="0"/>
    <n v="323.12903225806451"/>
    <n v="323.12903225806451"/>
    <m/>
    <m/>
    <m/>
    <m/>
    <m/>
    <m/>
    <m/>
    <m/>
    <m/>
    <m/>
    <m/>
    <m/>
    <m/>
  </r>
  <r>
    <x v="78"/>
    <x v="25"/>
    <x v="0"/>
    <n v="18.29032258064516"/>
    <n v="18.29032258064516"/>
    <m/>
    <m/>
    <m/>
    <m/>
    <m/>
    <m/>
    <m/>
    <m/>
    <m/>
    <m/>
    <m/>
    <m/>
    <m/>
  </r>
  <r>
    <x v="24"/>
    <x v="25"/>
    <x v="0"/>
    <n v="394.69354838709677"/>
    <n v="394.69354838709677"/>
    <m/>
    <m/>
    <m/>
    <m/>
    <m/>
    <m/>
    <m/>
    <m/>
    <m/>
    <m/>
    <m/>
    <m/>
    <m/>
  </r>
  <r>
    <x v="79"/>
    <x v="25"/>
    <x v="0"/>
    <n v="127.74193548387096"/>
    <n v="127.74193548387096"/>
    <m/>
    <m/>
    <m/>
    <m/>
    <m/>
    <m/>
    <m/>
    <m/>
    <m/>
    <m/>
    <m/>
    <m/>
    <m/>
  </r>
  <r>
    <x v="80"/>
    <x v="25"/>
    <x v="0"/>
    <n v="230.90322580645162"/>
    <n v="230.90322580645162"/>
    <m/>
    <m/>
    <m/>
    <m/>
    <m/>
    <m/>
    <m/>
    <m/>
    <m/>
    <m/>
    <m/>
    <m/>
    <m/>
  </r>
  <r>
    <x v="81"/>
    <x v="25"/>
    <x v="0"/>
    <n v="16.548387096774192"/>
    <n v="16.548387096774192"/>
    <m/>
    <m/>
    <m/>
    <m/>
    <m/>
    <m/>
    <m/>
    <m/>
    <m/>
    <m/>
    <m/>
    <m/>
    <m/>
  </r>
  <r>
    <x v="32"/>
    <x v="25"/>
    <x v="1"/>
    <n v="0"/>
    <n v="0"/>
    <m/>
    <m/>
    <m/>
    <m/>
    <m/>
    <m/>
    <m/>
    <m/>
    <m/>
    <m/>
    <m/>
    <m/>
    <m/>
  </r>
  <r>
    <x v="81"/>
    <x v="25"/>
    <x v="1"/>
    <n v="0"/>
    <n v="0"/>
    <m/>
    <m/>
    <m/>
    <m/>
    <m/>
    <m/>
    <m/>
    <m/>
    <m/>
    <m/>
    <m/>
    <m/>
    <m/>
  </r>
  <r>
    <x v="79"/>
    <x v="25"/>
    <x v="1"/>
    <n v="0"/>
    <n v="0"/>
    <m/>
    <m/>
    <m/>
    <m/>
    <m/>
    <m/>
    <m/>
    <m/>
    <m/>
    <m/>
    <m/>
    <m/>
    <m/>
  </r>
  <r>
    <x v="81"/>
    <x v="25"/>
    <x v="1"/>
    <n v="0"/>
    <n v="0"/>
    <m/>
    <m/>
    <m/>
    <m/>
    <m/>
    <m/>
    <m/>
    <m/>
    <m/>
    <m/>
    <m/>
    <m/>
    <m/>
  </r>
  <r>
    <x v="80"/>
    <x v="25"/>
    <x v="1"/>
    <n v="0"/>
    <n v="0"/>
    <m/>
    <m/>
    <m/>
    <m/>
    <m/>
    <m/>
    <m/>
    <m/>
    <m/>
    <m/>
    <m/>
    <m/>
    <m/>
  </r>
  <r>
    <x v="22"/>
    <x v="25"/>
    <x v="1"/>
    <n v="9048.0967741935492"/>
    <n v="9048.0967741935492"/>
    <m/>
    <m/>
    <m/>
    <m/>
    <m/>
    <m/>
    <m/>
    <m/>
    <m/>
    <m/>
    <m/>
    <m/>
    <m/>
  </r>
  <r>
    <x v="65"/>
    <x v="25"/>
    <x v="1"/>
    <n v="8791.7419354838712"/>
    <n v="2173.5870967741939"/>
    <m/>
    <m/>
    <m/>
    <m/>
    <m/>
    <m/>
    <m/>
    <m/>
    <m/>
    <m/>
    <m/>
    <m/>
    <m/>
  </r>
  <r>
    <x v="21"/>
    <x v="25"/>
    <x v="1"/>
    <n v="1024.4516129032259"/>
    <n v="759.38709677419354"/>
    <m/>
    <m/>
    <m/>
    <m/>
    <m/>
    <m/>
    <m/>
    <m/>
    <m/>
    <m/>
    <m/>
    <m/>
    <m/>
  </r>
  <r>
    <x v="28"/>
    <x v="25"/>
    <x v="1"/>
    <n v="1987.5483870967741"/>
    <n v="1987.5483870967741"/>
    <m/>
    <m/>
    <m/>
    <m/>
    <m/>
    <m/>
    <m/>
    <m/>
    <m/>
    <m/>
    <m/>
    <m/>
    <m/>
  </r>
  <r>
    <x v="16"/>
    <x v="25"/>
    <x v="1"/>
    <n v="9273.1935483870966"/>
    <n v="9035.3032258064522"/>
    <m/>
    <m/>
    <m/>
    <m/>
    <m/>
    <m/>
    <n v="1"/>
    <m/>
    <m/>
    <m/>
    <m/>
    <m/>
    <m/>
  </r>
  <r>
    <x v="18"/>
    <x v="25"/>
    <x v="1"/>
    <n v="13977.967741935483"/>
    <n v="13977.967741935483"/>
    <m/>
    <m/>
    <m/>
    <m/>
    <m/>
    <m/>
    <m/>
    <m/>
    <m/>
    <m/>
    <m/>
    <m/>
    <m/>
  </r>
  <r>
    <x v="53"/>
    <x v="25"/>
    <x v="1"/>
    <n v="11529.774193548386"/>
    <n v="11529.774193548386"/>
    <m/>
    <m/>
    <m/>
    <m/>
    <m/>
    <m/>
    <m/>
    <m/>
    <m/>
    <m/>
    <m/>
    <m/>
    <m/>
  </r>
  <r>
    <x v="57"/>
    <x v="25"/>
    <x v="1"/>
    <n v="12894.241935483871"/>
    <n v="12894.241935483871"/>
    <m/>
    <m/>
    <m/>
    <m/>
    <m/>
    <m/>
    <m/>
    <m/>
    <m/>
    <m/>
    <m/>
    <m/>
    <m/>
  </r>
  <r>
    <x v="74"/>
    <x v="25"/>
    <x v="1"/>
    <n v="0"/>
    <n v="0"/>
    <m/>
    <m/>
    <m/>
    <m/>
    <m/>
    <m/>
    <m/>
    <m/>
    <m/>
    <m/>
    <m/>
    <m/>
    <m/>
  </r>
  <r>
    <x v="24"/>
    <x v="25"/>
    <x v="1"/>
    <n v="39.62903225806452"/>
    <n v="39.62903225806452"/>
    <m/>
    <m/>
    <m/>
    <m/>
    <m/>
    <m/>
    <m/>
    <m/>
    <m/>
    <m/>
    <m/>
    <m/>
    <m/>
  </r>
  <r>
    <x v="63"/>
    <x v="25"/>
    <x v="1"/>
    <n v="989.41935483870964"/>
    <n v="989.41935483870964"/>
    <m/>
    <m/>
    <m/>
    <m/>
    <m/>
    <m/>
    <m/>
    <m/>
    <m/>
    <m/>
    <m/>
    <m/>
    <m/>
  </r>
  <r>
    <x v="70"/>
    <x v="25"/>
    <x v="1"/>
    <n v="926.70967741935488"/>
    <n v="926.70967741935488"/>
    <m/>
    <m/>
    <m/>
    <m/>
    <m/>
    <m/>
    <m/>
    <m/>
    <m/>
    <m/>
    <m/>
    <m/>
    <m/>
  </r>
  <r>
    <x v="8"/>
    <x v="25"/>
    <x v="1"/>
    <n v="4336.2580645161288"/>
    <n v="4336.2580645161288"/>
    <m/>
    <m/>
    <m/>
    <m/>
    <m/>
    <m/>
    <m/>
    <m/>
    <m/>
    <m/>
    <m/>
    <m/>
    <m/>
  </r>
  <r>
    <x v="11"/>
    <x v="25"/>
    <x v="1"/>
    <n v="0"/>
    <n v="0"/>
    <m/>
    <m/>
    <m/>
    <m/>
    <m/>
    <m/>
    <m/>
    <m/>
    <m/>
    <m/>
    <m/>
    <m/>
    <m/>
  </r>
  <r>
    <x v="19"/>
    <x v="25"/>
    <x v="1"/>
    <n v="167.2258064516129"/>
    <n v="167.2258064516129"/>
    <m/>
    <m/>
    <m/>
    <m/>
    <m/>
    <m/>
    <m/>
    <m/>
    <m/>
    <m/>
    <m/>
    <m/>
    <m/>
  </r>
  <r>
    <x v="30"/>
    <x v="25"/>
    <x v="1"/>
    <n v="717.09677419354841"/>
    <n v="681.09677419354841"/>
    <m/>
    <m/>
    <m/>
    <m/>
    <m/>
    <m/>
    <m/>
    <m/>
    <m/>
    <m/>
    <m/>
    <m/>
    <m/>
  </r>
  <r>
    <x v="15"/>
    <x v="25"/>
    <x v="1"/>
    <n v="35228.129032258068"/>
    <n v="13699.393548387096"/>
    <m/>
    <m/>
    <m/>
    <m/>
    <m/>
    <m/>
    <m/>
    <m/>
    <m/>
    <m/>
    <m/>
    <m/>
    <m/>
  </r>
  <r>
    <x v="23"/>
    <x v="25"/>
    <x v="1"/>
    <n v="6571.6451612903229"/>
    <n v="6571.6451612903229"/>
    <m/>
    <m/>
    <m/>
    <m/>
    <m/>
    <m/>
    <m/>
    <m/>
    <m/>
    <m/>
    <m/>
    <m/>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8">
  <r>
    <s v="TOTAL"/>
    <s v="TOTAL"/>
    <x v="0"/>
    <s v="Las Bambas"/>
    <n v="298712"/>
    <n v="298712"/>
    <n v="1821"/>
    <n v="1821"/>
    <m/>
    <m/>
    <m/>
    <n v="1"/>
    <n v="1"/>
    <m/>
    <n v="1"/>
    <m/>
    <m/>
    <m/>
    <m/>
  </r>
  <r>
    <s v="TOTAL"/>
    <s v="TOTAL"/>
    <x v="0"/>
    <s v="SSEE"/>
    <n v="1399046"/>
    <n v="1037086"/>
    <n v="8366"/>
    <n v="6321"/>
    <m/>
    <m/>
    <m/>
    <m/>
    <n v="1"/>
    <m/>
    <m/>
    <m/>
    <m/>
    <m/>
    <m/>
  </r>
  <r>
    <s v="TOTAL"/>
    <s v="TOTAL"/>
    <x v="1"/>
    <s v="Las Bambas"/>
    <n v="275205"/>
    <n v="275205"/>
    <n v="1849"/>
    <n v="1849"/>
    <m/>
    <m/>
    <m/>
    <m/>
    <n v="1"/>
    <m/>
    <n v="1"/>
    <n v="1"/>
    <m/>
    <m/>
    <m/>
  </r>
  <r>
    <s v="TOTAL"/>
    <s v="TOTAL"/>
    <x v="1"/>
    <s v="SSEE"/>
    <n v="1141278.05"/>
    <n v="832376"/>
    <n v="7716"/>
    <n v="6863"/>
    <m/>
    <m/>
    <m/>
    <m/>
    <m/>
    <m/>
    <m/>
    <m/>
    <m/>
    <m/>
    <m/>
  </r>
  <r>
    <s v="TOTAL"/>
    <s v="TOTAL"/>
    <x v="2"/>
    <s v="Las Bambas"/>
    <n v="319180.75"/>
    <n v="319180.75"/>
    <n v="1862"/>
    <n v="1862"/>
    <m/>
    <m/>
    <m/>
    <m/>
    <n v="1"/>
    <n v="12"/>
    <m/>
    <n v="1"/>
    <m/>
    <m/>
    <m/>
  </r>
  <r>
    <s v="TOTAL"/>
    <s v="TOTAL"/>
    <x v="2"/>
    <s v="SSEE"/>
    <n v="1214932.5"/>
    <n v="878397.85000000009"/>
    <n v="7335"/>
    <n v="6608"/>
    <m/>
    <m/>
    <m/>
    <m/>
    <m/>
    <n v="7"/>
    <m/>
    <m/>
    <m/>
    <m/>
    <m/>
  </r>
  <r>
    <s v="TOTAL"/>
    <s v="TOTAL"/>
    <x v="3"/>
    <s v="Las Bambas"/>
    <n v="317657"/>
    <n v="317657"/>
    <n v="1881"/>
    <n v="1881"/>
    <m/>
    <m/>
    <m/>
    <m/>
    <m/>
    <n v="11"/>
    <n v="1"/>
    <n v="2"/>
    <m/>
    <m/>
    <m/>
  </r>
  <r>
    <s v="TOTAL"/>
    <s v="TOTAL"/>
    <x v="3"/>
    <s v="SSEE"/>
    <n v="1555360"/>
    <n v="1170307.7"/>
    <n v="9893"/>
    <n v="9012"/>
    <m/>
    <m/>
    <m/>
    <m/>
    <m/>
    <n v="3"/>
    <m/>
    <m/>
    <m/>
    <m/>
    <m/>
  </r>
  <r>
    <s v="TOTAL"/>
    <s v="TOTAL"/>
    <x v="4"/>
    <s v="Las Bambas"/>
    <n v="332346"/>
    <n v="332346"/>
    <n v="1888"/>
    <n v="1888"/>
    <m/>
    <n v="1"/>
    <m/>
    <n v="1"/>
    <m/>
    <n v="10"/>
    <n v="1"/>
    <n v="1"/>
    <n v="17"/>
    <m/>
    <m/>
  </r>
  <r>
    <s v="TOTAL"/>
    <s v="TOTAL"/>
    <x v="4"/>
    <s v="SSEE"/>
    <n v="1339521"/>
    <n v="935379"/>
    <n v="7621"/>
    <n v="7155"/>
    <m/>
    <m/>
    <m/>
    <m/>
    <n v="2"/>
    <n v="10"/>
    <m/>
    <m/>
    <m/>
    <m/>
    <m/>
  </r>
  <r>
    <s v="TOTAL"/>
    <s v="TOTAL"/>
    <x v="5"/>
    <s v="Las Bambas"/>
    <n v="323831.75"/>
    <n v="323831.75"/>
    <n v="1909"/>
    <n v="1909"/>
    <m/>
    <n v="1"/>
    <m/>
    <m/>
    <n v="3"/>
    <n v="9"/>
    <n v="1"/>
    <n v="1"/>
    <n v="15"/>
    <n v="94"/>
    <n v="30"/>
  </r>
  <r>
    <s v="TOTAL"/>
    <s v="TOTAL"/>
    <x v="5"/>
    <s v="SSEE"/>
    <n v="1315611"/>
    <n v="940724.54999999993"/>
    <n v="7385"/>
    <n v="7155"/>
    <m/>
    <m/>
    <m/>
    <m/>
    <m/>
    <n v="6"/>
    <m/>
    <m/>
    <m/>
    <m/>
    <m/>
  </r>
  <r>
    <s v="TOTAL"/>
    <s v="TOTAL"/>
    <x v="6"/>
    <s v="Las Bambas"/>
    <n v="361847.25"/>
    <n v="361847.25"/>
    <n v="1907"/>
    <n v="1907"/>
    <m/>
    <m/>
    <m/>
    <m/>
    <m/>
    <n v="3"/>
    <n v="1"/>
    <n v="2"/>
    <m/>
    <m/>
    <n v="56"/>
  </r>
  <r>
    <s v="TOTAL"/>
    <s v="TOTAL"/>
    <x v="6"/>
    <s v="SSEE"/>
    <n v="1482257"/>
    <n v="1133284.95"/>
    <n v="9248"/>
    <n v="9083"/>
    <m/>
    <m/>
    <m/>
    <m/>
    <n v="1"/>
    <m/>
    <m/>
    <m/>
    <m/>
    <m/>
    <m/>
  </r>
  <r>
    <s v="TOTAL"/>
    <s v="TOTAL"/>
    <x v="7"/>
    <s v="Las Bambas"/>
    <n v="333041"/>
    <n v="333041"/>
    <n v="1905"/>
    <n v="1905"/>
    <m/>
    <m/>
    <m/>
    <m/>
    <n v="1"/>
    <n v="3"/>
    <n v="2"/>
    <n v="1"/>
    <m/>
    <m/>
    <n v="29"/>
  </r>
  <r>
    <s v="TOTAL"/>
    <s v="TOTAL"/>
    <x v="7"/>
    <s v="SSEE"/>
    <n v="1433013"/>
    <n v="1433013"/>
    <n v="8212"/>
    <n v="8212"/>
    <m/>
    <m/>
    <m/>
    <m/>
    <n v="1"/>
    <n v="1"/>
    <m/>
    <m/>
    <m/>
    <m/>
    <m/>
  </r>
  <r>
    <s v="TOTAL"/>
    <s v="TOTAL"/>
    <x v="8"/>
    <s v="Las Bambas"/>
    <n v="324155"/>
    <n v="324155"/>
    <n v="1903"/>
    <n v="1903"/>
    <m/>
    <m/>
    <m/>
    <m/>
    <m/>
    <n v="2"/>
    <n v="1"/>
    <m/>
    <m/>
    <m/>
    <m/>
  </r>
  <r>
    <s v="TOTAL"/>
    <s v="TOTAL"/>
    <x v="8"/>
    <s v="SSEE"/>
    <n v="1314211"/>
    <n v="1006814"/>
    <n v="8124"/>
    <n v="8124"/>
    <m/>
    <m/>
    <m/>
    <n v="1"/>
    <n v="3"/>
    <n v="2"/>
    <m/>
    <m/>
    <m/>
    <m/>
    <m/>
  </r>
  <r>
    <s v="TOTAL"/>
    <s v="TOTAL"/>
    <x v="9"/>
    <s v="Las Bambas"/>
    <n v="341342"/>
    <n v="341342"/>
    <n v="1897"/>
    <n v="1897"/>
    <m/>
    <m/>
    <m/>
    <m/>
    <m/>
    <n v="2"/>
    <n v="3"/>
    <m/>
    <m/>
    <m/>
    <m/>
  </r>
  <r>
    <s v="TOTAL"/>
    <s v="TOTAL"/>
    <x v="9"/>
    <s v="SSEE"/>
    <n v="1463012"/>
    <n v="1059010"/>
    <n v="8684"/>
    <n v="8684"/>
    <m/>
    <n v="1"/>
    <m/>
    <n v="1"/>
    <n v="3"/>
    <n v="4"/>
    <m/>
    <m/>
    <n v="24"/>
    <m/>
    <m/>
  </r>
  <r>
    <s v="TOTAL"/>
    <s v="TOTAL"/>
    <x v="10"/>
    <s v="Las Bambas"/>
    <n v="332069"/>
    <n v="332069"/>
    <n v="1908"/>
    <n v="1908"/>
    <m/>
    <m/>
    <m/>
    <m/>
    <n v="2"/>
    <n v="2"/>
    <n v="1"/>
    <m/>
    <m/>
    <m/>
    <m/>
  </r>
  <r>
    <s v="TOTAL"/>
    <s v="TOTAL"/>
    <x v="10"/>
    <s v="SSEE"/>
    <n v="1281798"/>
    <n v="1251944"/>
    <n v="7294"/>
    <n v="7294"/>
    <m/>
    <m/>
    <m/>
    <n v="1"/>
    <n v="1"/>
    <n v="1"/>
    <m/>
    <m/>
    <m/>
    <m/>
    <n v="30"/>
  </r>
  <r>
    <s v="TOTAL"/>
    <s v="TOTAL"/>
    <x v="11"/>
    <s v="Las Bambas"/>
    <n v="331817"/>
    <n v="331817"/>
    <n v="1917"/>
    <n v="1917"/>
    <m/>
    <m/>
    <m/>
    <m/>
    <m/>
    <n v="8"/>
    <m/>
    <m/>
    <m/>
    <m/>
    <m/>
  </r>
  <r>
    <s v="TOTAL"/>
    <s v="TOTAL"/>
    <x v="11"/>
    <s v="SSEE"/>
    <n v="1419251"/>
    <n v="1419251"/>
    <n v="9764"/>
    <n v="9764"/>
    <m/>
    <m/>
    <m/>
    <m/>
    <n v="3"/>
    <n v="4"/>
    <m/>
    <m/>
    <m/>
    <m/>
    <m/>
  </r>
  <r>
    <s v="Vicepresidencia de Relaciones Comunitarias"/>
    <s v="Gerencia de Adquisición de Tierras y Reasentamiento"/>
    <x v="12"/>
    <s v="Las Bambas"/>
    <n v="1858.5"/>
    <n v="1858.5"/>
    <n v="9"/>
    <n v="9"/>
    <m/>
    <m/>
    <m/>
    <m/>
    <m/>
    <m/>
    <m/>
    <m/>
    <m/>
    <m/>
    <m/>
  </r>
  <r>
    <s v="Vicepresidencia de Relaciones Comunitarias"/>
    <s v="Gerencia de Adquisición de Tierras y Reasentamiento"/>
    <x v="12"/>
    <s v="SSEE"/>
    <n v="0"/>
    <n v="0"/>
    <n v="0"/>
    <n v="0"/>
    <m/>
    <m/>
    <m/>
    <m/>
    <m/>
    <m/>
    <m/>
    <m/>
    <m/>
    <m/>
    <m/>
  </r>
  <r>
    <s v="Vicepresidencia de Asuntos Legales"/>
    <s v="Gerencia de Asuntos Legales Mineros"/>
    <x v="12"/>
    <s v="Las Bambas"/>
    <n v="849"/>
    <n v="849"/>
    <n v="4"/>
    <n v="4"/>
    <m/>
    <m/>
    <m/>
    <m/>
    <m/>
    <m/>
    <m/>
    <m/>
    <m/>
    <m/>
    <m/>
  </r>
  <r>
    <s v="Vicepresidencia de Asuntos Legales"/>
    <s v="Gerencia de Asuntos Legales Mineros"/>
    <x v="12"/>
    <s v="SSEE"/>
    <n v="0"/>
    <n v="0"/>
    <n v="0"/>
    <n v="0"/>
    <m/>
    <m/>
    <m/>
    <m/>
    <m/>
    <m/>
    <m/>
    <m/>
    <m/>
    <m/>
    <m/>
  </r>
  <r>
    <s v="Vicepresidencia de Asuntos Corporativos"/>
    <s v="Gerencia de Asuntos Publicos"/>
    <x v="12"/>
    <s v="Las Bambas"/>
    <n v="396"/>
    <n v="396"/>
    <n v="2"/>
    <n v="2"/>
    <m/>
    <m/>
    <m/>
    <m/>
    <m/>
    <m/>
    <m/>
    <m/>
    <m/>
    <m/>
    <m/>
  </r>
  <r>
    <s v="Vicepresidencia de Asuntos Corporativos"/>
    <s v="Gerencia de Asuntos Publicos"/>
    <x v="12"/>
    <s v="SSEE"/>
    <n v="552"/>
    <n v="552"/>
    <n v="2"/>
    <n v="2"/>
    <m/>
    <m/>
    <m/>
    <m/>
    <m/>
    <m/>
    <m/>
    <m/>
    <m/>
    <m/>
    <m/>
  </r>
  <r>
    <s v="Vicepresidencia de Asuntos Corporativos"/>
    <s v="Gerencia de Asuntos Publicos Regionales"/>
    <x v="12"/>
    <s v="Las Bambas"/>
    <n v="990"/>
    <n v="990"/>
    <n v="6"/>
    <n v="6"/>
    <m/>
    <m/>
    <m/>
    <m/>
    <m/>
    <m/>
    <m/>
    <m/>
    <m/>
    <m/>
    <m/>
  </r>
  <r>
    <s v="Vicepresidencia de Asuntos Corporativos"/>
    <s v="Gerencia de Asuntos Publicos Regionales"/>
    <x v="12"/>
    <s v="SSEE"/>
    <n v="0"/>
    <n v="0"/>
    <n v="0"/>
    <n v="0"/>
    <m/>
    <m/>
    <m/>
    <m/>
    <m/>
    <m/>
    <m/>
    <m/>
    <m/>
    <m/>
    <m/>
  </r>
  <r>
    <s v="Vicepresidencia de Desarrollo"/>
    <s v="Gerencia de Challcobamba"/>
    <x v="12"/>
    <s v="Las Bambas"/>
    <n v="1954.5"/>
    <n v="1954.5"/>
    <n v="10"/>
    <n v="10"/>
    <m/>
    <m/>
    <m/>
    <m/>
    <m/>
    <m/>
    <m/>
    <m/>
    <m/>
    <m/>
    <m/>
  </r>
  <r>
    <s v="Vicepresidencia de Desarrollo"/>
    <s v="Gerencia de Challcobamba"/>
    <x v="12"/>
    <s v="SSEE"/>
    <n v="4320"/>
    <n v="4320"/>
    <n v="43"/>
    <n v="43"/>
    <m/>
    <m/>
    <m/>
    <m/>
    <m/>
    <m/>
    <m/>
    <m/>
    <m/>
    <m/>
    <m/>
  </r>
  <r>
    <s v="Vicepresidencia de Asuntos Corporativos"/>
    <s v="Gerencia de Comunicaciones"/>
    <x v="12"/>
    <s v="Las Bambas"/>
    <n v="2745"/>
    <n v="2745"/>
    <n v="14"/>
    <n v="14"/>
    <m/>
    <m/>
    <m/>
    <m/>
    <m/>
    <m/>
    <m/>
    <m/>
    <m/>
    <m/>
    <m/>
  </r>
  <r>
    <s v="Vicepresidencia de Asuntos Corporativos"/>
    <s v="Gerencia de Comunicaciones"/>
    <x v="12"/>
    <s v="SSEE"/>
    <n v="0"/>
    <n v="0"/>
    <n v="0"/>
    <n v="0"/>
    <m/>
    <m/>
    <m/>
    <m/>
    <m/>
    <m/>
    <m/>
    <m/>
    <m/>
    <m/>
    <m/>
  </r>
  <r>
    <s v="Vicepresidencia de Abastecimiento"/>
    <s v="Gerencia de Contrataciones"/>
    <x v="12"/>
    <s v="Las Bambas"/>
    <n v="2502"/>
    <n v="2502"/>
    <n v="14"/>
    <n v="14"/>
    <m/>
    <m/>
    <m/>
    <m/>
    <m/>
    <m/>
    <m/>
    <m/>
    <m/>
    <m/>
    <m/>
  </r>
  <r>
    <s v="Vicepresidencia de Abastecimiento"/>
    <s v="Gerencia de Contrataciones"/>
    <x v="12"/>
    <s v="SSEE"/>
    <n v="0"/>
    <n v="0"/>
    <n v="0"/>
    <n v="0"/>
    <m/>
    <m/>
    <m/>
    <m/>
    <m/>
    <m/>
    <m/>
    <m/>
    <m/>
    <m/>
    <m/>
  </r>
  <r>
    <s v="Vicepresidencia de Desarrollo"/>
    <s v="Gerencia de Desarrollo de Recursos"/>
    <x v="12"/>
    <s v="Las Bambas"/>
    <n v="7098"/>
    <n v="7098"/>
    <n v="38"/>
    <n v="38"/>
    <m/>
    <m/>
    <m/>
    <m/>
    <m/>
    <m/>
    <m/>
    <m/>
    <m/>
    <m/>
    <m/>
  </r>
  <r>
    <s v="Vicepresidencia de Desarrollo"/>
    <s v="Gerencia de Desarrollo de Recursos"/>
    <x v="12"/>
    <s v="SSEE"/>
    <n v="51409"/>
    <n v="51409"/>
    <n v="259"/>
    <n v="259"/>
    <m/>
    <m/>
    <m/>
    <m/>
    <m/>
    <n v="1"/>
    <m/>
    <m/>
    <m/>
    <m/>
    <m/>
  </r>
  <r>
    <s v="Vicepresidencia de Relaciones Comunitarias"/>
    <s v="Gerencia de Desarrollo Social"/>
    <x v="12"/>
    <s v="Las Bambas"/>
    <n v="2739"/>
    <n v="2739"/>
    <n v="14"/>
    <n v="14"/>
    <m/>
    <m/>
    <m/>
    <m/>
    <m/>
    <m/>
    <m/>
    <m/>
    <m/>
    <m/>
    <m/>
  </r>
  <r>
    <s v="Vicepresidencia de Relaciones Comunitarias"/>
    <s v="Gerencia de Desarrollo Social"/>
    <x v="12"/>
    <s v="SSEE"/>
    <n v="0"/>
    <n v="0"/>
    <n v="0"/>
    <n v="0"/>
    <m/>
    <m/>
    <m/>
    <m/>
    <m/>
    <m/>
    <m/>
    <m/>
    <m/>
    <m/>
    <m/>
  </r>
  <r>
    <s v="Vicepresidencia de Recursos Humanos"/>
    <s v="Gerencia de Desarrollo y Capacitación"/>
    <x v="12"/>
    <s v="Las Bambas"/>
    <n v="1687.5"/>
    <n v="1687.5"/>
    <n v="11"/>
    <n v="11"/>
    <m/>
    <m/>
    <m/>
    <m/>
    <m/>
    <m/>
    <m/>
    <m/>
    <m/>
    <m/>
    <m/>
  </r>
  <r>
    <s v="Vicepresidencia de Recursos Humanos"/>
    <s v="Gerencia de Desarrollo y Capacitación"/>
    <x v="12"/>
    <s v="SSEE"/>
    <n v="0"/>
    <n v="0"/>
    <n v="0"/>
    <n v="0"/>
    <m/>
    <m/>
    <m/>
    <m/>
    <m/>
    <m/>
    <m/>
    <m/>
    <m/>
    <m/>
    <m/>
  </r>
  <r>
    <s v="Vicepresidencia de Proyectos"/>
    <s v="Gerencia de Estudios"/>
    <x v="12"/>
    <s v="Las Bambas"/>
    <n v="1708.5"/>
    <n v="1708.5"/>
    <n v="9"/>
    <n v="9"/>
    <m/>
    <m/>
    <m/>
    <m/>
    <m/>
    <m/>
    <m/>
    <m/>
    <m/>
    <m/>
    <m/>
  </r>
  <r>
    <s v="Vicepresidencia de Proyectos"/>
    <s v="Gerencia de Estudios"/>
    <x v="12"/>
    <s v="SSEE"/>
    <n v="0"/>
    <n v="0"/>
    <n v="0"/>
    <n v="0"/>
    <m/>
    <m/>
    <m/>
    <m/>
    <m/>
    <m/>
    <m/>
    <m/>
    <m/>
    <m/>
    <m/>
  </r>
  <r>
    <s v="Vicepresidencia Comercial"/>
    <s v="Gerencia de Finanzas"/>
    <x v="12"/>
    <s v="Las Bambas"/>
    <n v="1626"/>
    <n v="1626"/>
    <n v="8"/>
    <n v="8"/>
    <m/>
    <m/>
    <m/>
    <m/>
    <m/>
    <m/>
    <m/>
    <m/>
    <m/>
    <m/>
    <m/>
  </r>
  <r>
    <s v="Vicepresidencia Comercial"/>
    <s v="Gerencia de Finanzas"/>
    <x v="12"/>
    <s v="SSEE"/>
    <n v="0"/>
    <n v="0"/>
    <n v="0"/>
    <n v="0"/>
    <m/>
    <m/>
    <m/>
    <m/>
    <m/>
    <m/>
    <m/>
    <m/>
    <m/>
    <m/>
    <m/>
  </r>
  <r>
    <s v="Vicepresidencia Comercial"/>
    <s v="Gerencia de Impuestos"/>
    <x v="12"/>
    <s v="Las Bambas"/>
    <n v="864"/>
    <n v="864"/>
    <n v="5"/>
    <n v="5"/>
    <m/>
    <m/>
    <m/>
    <m/>
    <m/>
    <m/>
    <m/>
    <m/>
    <m/>
    <m/>
    <m/>
  </r>
  <r>
    <s v="Vicepresidencia Comercial"/>
    <s v="Gerencia de Impuestos"/>
    <x v="12"/>
    <s v="SSEE"/>
    <n v="0"/>
    <n v="0"/>
    <n v="0"/>
    <n v="0"/>
    <m/>
    <m/>
    <m/>
    <m/>
    <m/>
    <m/>
    <m/>
    <m/>
    <m/>
    <m/>
    <m/>
  </r>
  <r>
    <s v="Vicepresidencia de Desarrollo"/>
    <s v="Gerencia de Ingenieria"/>
    <x v="12"/>
    <s v="Las Bambas"/>
    <n v="126"/>
    <n v="126"/>
    <n v="1"/>
    <n v="1"/>
    <m/>
    <m/>
    <m/>
    <m/>
    <m/>
    <m/>
    <m/>
    <m/>
    <m/>
    <m/>
    <m/>
  </r>
  <r>
    <s v="Vicepresidencia de Desarrollo"/>
    <s v="Gerencia de Ingenieria"/>
    <x v="12"/>
    <s v="SSEE"/>
    <n v="93349"/>
    <n v="22376.400000000001"/>
    <n v="442"/>
    <n v="114"/>
    <m/>
    <m/>
    <m/>
    <m/>
    <m/>
    <m/>
    <m/>
    <m/>
    <m/>
    <m/>
    <m/>
  </r>
  <r>
    <s v="Gerencia de Logística y Servicios de Sitio"/>
    <s v="Gerencia de Logística y Servicios de Sitio"/>
    <x v="12"/>
    <s v="Las Bambas"/>
    <n v="13971.5"/>
    <n v="13971.5"/>
    <n v="72"/>
    <n v="72"/>
    <m/>
    <m/>
    <m/>
    <m/>
    <m/>
    <m/>
    <m/>
    <m/>
    <m/>
    <m/>
    <m/>
  </r>
  <r>
    <s v="Gerencia de Logística y Servicios de Sitio"/>
    <s v="Gerencia de Logística y Servicios de Sitio"/>
    <x v="12"/>
    <s v="SSEE"/>
    <n v="406638.48333333334"/>
    <n v="116179.15"/>
    <n v="2136"/>
    <n v="1950"/>
    <m/>
    <m/>
    <m/>
    <m/>
    <m/>
    <n v="4"/>
    <m/>
    <m/>
    <m/>
    <m/>
    <m/>
  </r>
  <r>
    <s v="Vicepresidencia de Operaciones"/>
    <s v="Gerencia de Mantenimiento"/>
    <x v="12"/>
    <s v="Las Bambas"/>
    <n v="20896.25"/>
    <n v="20896.25"/>
    <n v="126"/>
    <n v="126"/>
    <m/>
    <m/>
    <m/>
    <m/>
    <m/>
    <n v="1"/>
    <m/>
    <m/>
    <m/>
    <m/>
    <m/>
  </r>
  <r>
    <s v="Vicepresidencia de Operaciones"/>
    <s v="Gerencia de Mantenimiento"/>
    <x v="12"/>
    <s v="SSEE"/>
    <n v="177572"/>
    <n v="177572"/>
    <n v="1035"/>
    <n v="1035"/>
    <m/>
    <m/>
    <m/>
    <m/>
    <m/>
    <m/>
    <m/>
    <m/>
    <m/>
    <m/>
    <m/>
  </r>
  <r>
    <s v="Vicepresidencia de Operaciones"/>
    <s v="Gerencia de Mantenimiento"/>
    <x v="12"/>
    <s v="Las Bambas"/>
    <n v="28722.25"/>
    <n v="28722.25"/>
    <n v="181"/>
    <n v="181"/>
    <m/>
    <m/>
    <m/>
    <m/>
    <m/>
    <m/>
    <m/>
    <m/>
    <m/>
    <m/>
    <m/>
  </r>
  <r>
    <s v="Vicepresidencia de Operaciones"/>
    <s v="Gerencia de Mantenimiento"/>
    <x v="12"/>
    <s v="SSEE"/>
    <n v="74041"/>
    <n v="74041"/>
    <n v="1072"/>
    <n v="1072"/>
    <m/>
    <m/>
    <m/>
    <m/>
    <m/>
    <n v="1"/>
    <m/>
    <m/>
    <m/>
    <m/>
    <m/>
  </r>
  <r>
    <s v="Vicepresidencia de SHE"/>
    <s v="Gerencia de Medio Ambiente"/>
    <x v="12"/>
    <s v="Las Bambas"/>
    <n v="2667"/>
    <n v="2667"/>
    <n v="14"/>
    <n v="14"/>
    <m/>
    <m/>
    <m/>
    <m/>
    <m/>
    <m/>
    <m/>
    <m/>
    <m/>
    <m/>
    <m/>
  </r>
  <r>
    <s v="Vicepresidencia de SHE"/>
    <s v="Gerencia de Medio Ambiente"/>
    <x v="12"/>
    <s v="SSEE"/>
    <n v="2068"/>
    <n v="2068"/>
    <n v="19"/>
    <n v="19"/>
    <m/>
    <m/>
    <m/>
    <m/>
    <m/>
    <m/>
    <m/>
    <m/>
    <m/>
    <m/>
    <m/>
  </r>
  <r>
    <s v="Vicepresidencia de Operaciones"/>
    <s v="Gerencia de Operaciones Mina"/>
    <x v="12"/>
    <s v="Las Bambas"/>
    <n v="121690.75"/>
    <n v="121690.75"/>
    <n v="736"/>
    <n v="736"/>
    <m/>
    <m/>
    <m/>
    <m/>
    <m/>
    <n v="2"/>
    <m/>
    <m/>
    <m/>
    <m/>
    <m/>
  </r>
  <r>
    <s v="Vicepresidencia de Operaciones"/>
    <s v="Gerencia de Operaciones Mina"/>
    <x v="12"/>
    <s v="SSEE"/>
    <n v="70625"/>
    <n v="70625"/>
    <n v="367"/>
    <n v="367"/>
    <m/>
    <m/>
    <m/>
    <m/>
    <m/>
    <n v="1"/>
    <m/>
    <m/>
    <m/>
    <m/>
    <m/>
  </r>
  <r>
    <s v="Vicepresidencia de Desarrollo"/>
    <s v="Gerencia de Permisos Ambientales"/>
    <x v="12"/>
    <s v="Las Bambas"/>
    <n v="1249.5"/>
    <n v="1249.5"/>
    <n v="6"/>
    <n v="6"/>
    <m/>
    <m/>
    <m/>
    <m/>
    <m/>
    <m/>
    <m/>
    <m/>
    <m/>
    <m/>
    <m/>
  </r>
  <r>
    <s v="Vicepresidencia de Desarrollo"/>
    <s v="Gerencia de Permisos Ambientales"/>
    <x v="12"/>
    <s v="SSEE"/>
    <n v="1148"/>
    <n v="1148"/>
    <n v="12"/>
    <n v="12"/>
    <m/>
    <m/>
    <m/>
    <m/>
    <m/>
    <m/>
    <m/>
    <m/>
    <m/>
    <m/>
    <m/>
  </r>
  <r>
    <s v="Vicepresidencia de Abastecimiento"/>
    <s v="Gerencia de Planeamiento, Inventario. y Almacenes"/>
    <x v="12"/>
    <s v="Las Bambas"/>
    <n v="3618"/>
    <n v="3618"/>
    <n v="21"/>
    <n v="21"/>
    <m/>
    <m/>
    <m/>
    <m/>
    <m/>
    <m/>
    <m/>
    <m/>
    <m/>
    <m/>
    <m/>
  </r>
  <r>
    <s v="Vicepresidencia de Abastecimiento"/>
    <s v="Gerencia de Planeamiento, Inventario. y Almacenes"/>
    <x v="12"/>
    <s v="SSEE"/>
    <n v="129666"/>
    <n v="129666"/>
    <n v="598"/>
    <n v="598"/>
    <m/>
    <m/>
    <m/>
    <m/>
    <m/>
    <m/>
    <m/>
    <m/>
    <m/>
    <m/>
    <m/>
  </r>
  <r>
    <s v="Vicepresidencia de Operaciones"/>
    <s v="Gerencia de Planta Concentradora"/>
    <x v="12"/>
    <s v="Las Bambas"/>
    <n v="37138.25"/>
    <n v="37138.25"/>
    <n v="228"/>
    <n v="228"/>
    <m/>
    <m/>
    <n v="1"/>
    <m/>
    <m/>
    <m/>
    <m/>
    <m/>
    <m/>
    <m/>
    <m/>
  </r>
  <r>
    <s v="Vicepresidencia de Operaciones"/>
    <s v="Gerencia de Planta Concentradora"/>
    <x v="12"/>
    <s v="SSEE"/>
    <n v="14416"/>
    <n v="14416"/>
    <n v="104"/>
    <n v="104"/>
    <m/>
    <m/>
    <m/>
    <m/>
    <m/>
    <n v="1"/>
    <m/>
    <m/>
    <m/>
    <m/>
    <m/>
  </r>
  <r>
    <s v="Vicepresidencia de Abastecimiento"/>
    <s v="Gerencia de Procura - Proyectos"/>
    <x v="12"/>
    <s v="Las Bambas"/>
    <n v="414"/>
    <n v="414"/>
    <n v="2"/>
    <n v="2"/>
    <m/>
    <m/>
    <m/>
    <m/>
    <m/>
    <m/>
    <m/>
    <m/>
    <m/>
    <m/>
    <m/>
  </r>
  <r>
    <s v="Vicepresidencia de Abastecimiento"/>
    <s v="Gerencia de Procura - Proyectos"/>
    <x v="12"/>
    <s v="SSEE"/>
    <n v="0"/>
    <n v="0"/>
    <n v="0"/>
    <n v="0"/>
    <m/>
    <m/>
    <m/>
    <m/>
    <m/>
    <m/>
    <m/>
    <m/>
    <m/>
    <m/>
    <m/>
  </r>
  <r>
    <s v="Gerencia de Protección Interna"/>
    <s v="Gerencia de Protección Interna"/>
    <x v="12"/>
    <s v="Las Bambas"/>
    <n v="1386"/>
    <n v="1386"/>
    <n v="7"/>
    <n v="7"/>
    <m/>
    <m/>
    <m/>
    <m/>
    <m/>
    <m/>
    <m/>
    <m/>
    <m/>
    <m/>
    <m/>
  </r>
  <r>
    <s v="Gerencia de Protección Interna"/>
    <s v="Gerencia de Protección Interna"/>
    <x v="12"/>
    <s v="SSEE"/>
    <n v="28868"/>
    <n v="28868"/>
    <n v="138"/>
    <n v="138"/>
    <m/>
    <m/>
    <m/>
    <m/>
    <n v="1"/>
    <m/>
    <m/>
    <m/>
    <m/>
    <m/>
    <m/>
  </r>
  <r>
    <s v="Vicepresidencia de Recursos Humanos"/>
    <s v="Gerencia de Recursos Humanos"/>
    <x v="12"/>
    <s v="Las Bambas"/>
    <n v="2730"/>
    <n v="2730"/>
    <n v="15"/>
    <n v="15"/>
    <m/>
    <m/>
    <m/>
    <m/>
    <m/>
    <m/>
    <m/>
    <m/>
    <m/>
    <m/>
    <m/>
  </r>
  <r>
    <s v="Vicepresidencia de Recursos Humanos"/>
    <s v="Gerencia de Recursos Humanos"/>
    <x v="12"/>
    <s v="SSEE"/>
    <n v="2278"/>
    <n v="2278"/>
    <n v="13"/>
    <n v="13"/>
    <m/>
    <m/>
    <m/>
    <m/>
    <m/>
    <m/>
    <m/>
    <m/>
    <m/>
    <m/>
    <m/>
  </r>
  <r>
    <s v="Vicepresidencia de Relaciones Comunitarias"/>
    <s v="Gerencia de Relaciones Comunitarias"/>
    <x v="12"/>
    <s v="Las Bambas"/>
    <n v="16727.75"/>
    <n v="16727.75"/>
    <n v="102"/>
    <n v="102"/>
    <m/>
    <m/>
    <m/>
    <m/>
    <m/>
    <m/>
    <m/>
    <m/>
    <m/>
    <m/>
    <m/>
  </r>
  <r>
    <s v="Vicepresidencia de Relaciones Comunitarias"/>
    <s v="Gerencia de Relaciones Comunitarias"/>
    <x v="12"/>
    <s v="SSEE"/>
    <n v="0"/>
    <n v="0"/>
    <n v="0"/>
    <n v="0"/>
    <m/>
    <m/>
    <m/>
    <m/>
    <m/>
    <m/>
    <m/>
    <m/>
    <m/>
    <m/>
    <m/>
  </r>
  <r>
    <s v="Vicepresidencia de SHE"/>
    <s v="Gerencia de Seguridad y Salud"/>
    <x v="12"/>
    <s v="Las Bambas"/>
    <n v="5932.5"/>
    <n v="5932.5"/>
    <n v="31"/>
    <n v="31"/>
    <m/>
    <m/>
    <m/>
    <m/>
    <m/>
    <n v="1"/>
    <m/>
    <m/>
    <m/>
    <m/>
    <m/>
  </r>
  <r>
    <s v="Vicepresidencia de SHE"/>
    <s v="Gerencia de Seguridad y Salud"/>
    <x v="12"/>
    <s v="SSEE"/>
    <n v="9960"/>
    <n v="9960"/>
    <n v="57"/>
    <n v="57"/>
    <m/>
    <m/>
    <m/>
    <m/>
    <m/>
    <m/>
    <m/>
    <m/>
    <m/>
    <m/>
    <m/>
  </r>
  <r>
    <s v="Vicepresidencia de Desarrollo"/>
    <s v="Gerencia de Servicios a Proyectos"/>
    <x v="12"/>
    <s v="Las Bambas"/>
    <n v="5425.5"/>
    <n v="5425.5"/>
    <n v="27"/>
    <n v="27"/>
    <m/>
    <m/>
    <m/>
    <m/>
    <m/>
    <m/>
    <m/>
    <m/>
    <m/>
    <m/>
    <m/>
  </r>
  <r>
    <s v="Vicepresidencia de Desarrollo"/>
    <s v="Gerencia de Servicios a Proyectos"/>
    <x v="12"/>
    <s v="SSEE"/>
    <n v="0"/>
    <n v="0"/>
    <n v="0"/>
    <n v="0"/>
    <m/>
    <m/>
    <m/>
    <m/>
    <m/>
    <m/>
    <m/>
    <m/>
    <m/>
    <m/>
    <m/>
  </r>
  <r>
    <s v="Vicepresidencia de Operaciones"/>
    <s v="Gerencia de Servicios Técnicos"/>
    <x v="12"/>
    <s v="Las Bambas"/>
    <n v="14895.5"/>
    <n v="14895.5"/>
    <n v="85"/>
    <n v="85"/>
    <m/>
    <m/>
    <m/>
    <m/>
    <m/>
    <m/>
    <m/>
    <m/>
    <m/>
    <m/>
    <m/>
  </r>
  <r>
    <s v="Vicepresidencia de Operaciones"/>
    <s v="Gerencia de Servicios Técnicos"/>
    <x v="12"/>
    <s v="SSEE"/>
    <n v="45568"/>
    <n v="45568"/>
    <n v="266"/>
    <n v="266"/>
    <m/>
    <m/>
    <m/>
    <m/>
    <m/>
    <m/>
    <m/>
    <m/>
    <m/>
    <m/>
    <m/>
  </r>
  <r>
    <s v="Vicepresidencia de Desarrollo"/>
    <s v="Gerencia Regional de Servicios Técnicos"/>
    <x v="12"/>
    <s v="Las Bambas"/>
    <n v="1350"/>
    <n v="1350"/>
    <n v="7"/>
    <n v="7"/>
    <m/>
    <m/>
    <m/>
    <m/>
    <m/>
    <m/>
    <m/>
    <m/>
    <m/>
    <m/>
    <m/>
  </r>
  <r>
    <s v="Vicepresidencia de Desarrollo"/>
    <s v="Gerencia Regional de Servicios Técnicos"/>
    <x v="12"/>
    <s v="SSEE"/>
    <n v="0"/>
    <n v="0"/>
    <n v="0"/>
    <n v="0"/>
    <m/>
    <m/>
    <m/>
    <m/>
    <m/>
    <m/>
    <m/>
    <m/>
    <m/>
    <m/>
    <m/>
  </r>
  <r>
    <s v="Global Business Services &amp; Technology"/>
    <s v="Global Business Services"/>
    <x v="12"/>
    <s v="Las Bambas"/>
    <n v="3555"/>
    <n v="3555"/>
    <n v="20"/>
    <n v="20"/>
    <m/>
    <m/>
    <m/>
    <m/>
    <m/>
    <m/>
    <m/>
    <m/>
    <m/>
    <m/>
    <m/>
  </r>
  <r>
    <s v="Global Business Services &amp; Technology"/>
    <s v="Global Business Services"/>
    <x v="12"/>
    <s v="SSEE"/>
    <n v="0"/>
    <n v="0"/>
    <n v="0"/>
    <n v="0"/>
    <m/>
    <m/>
    <m/>
    <m/>
    <m/>
    <m/>
    <m/>
    <m/>
    <m/>
    <m/>
    <m/>
  </r>
  <r>
    <s v="Group Explorations Management"/>
    <s v="Group Explorations Management"/>
    <x v="12"/>
    <s v="Las Bambas"/>
    <n v="438"/>
    <n v="438"/>
    <n v="2"/>
    <n v="2"/>
    <m/>
    <m/>
    <m/>
    <m/>
    <m/>
    <m/>
    <m/>
    <m/>
    <m/>
    <m/>
    <m/>
  </r>
  <r>
    <s v="Group Explorations Management"/>
    <s v="Group Explorations Management"/>
    <x v="12"/>
    <s v="SSEE"/>
    <n v="0"/>
    <n v="0"/>
    <n v="0"/>
    <n v="0"/>
    <m/>
    <m/>
    <m/>
    <m/>
    <m/>
    <m/>
    <m/>
    <m/>
    <m/>
    <m/>
    <m/>
  </r>
  <r>
    <s v="Presidencia las Bambas"/>
    <s v="Presidencia las Bambas"/>
    <x v="12"/>
    <s v="Las Bambas"/>
    <n v="951.6521739130435"/>
    <n v="951.6521739130435"/>
    <n v="5"/>
    <n v="5"/>
    <m/>
    <m/>
    <m/>
    <m/>
    <m/>
    <m/>
    <m/>
    <m/>
    <m/>
    <m/>
    <m/>
  </r>
  <r>
    <s v="Presidencia las Bambas"/>
    <s v="Presidencia las Bambas"/>
    <x v="12"/>
    <s v="SSEE"/>
    <n v="0"/>
    <n v="0"/>
    <n v="0"/>
    <n v="0"/>
    <m/>
    <m/>
    <m/>
    <m/>
    <m/>
    <m/>
    <m/>
    <m/>
    <m/>
    <m/>
    <m/>
  </r>
  <r>
    <s v="Global Business Services &amp; Technology"/>
    <s v="Technology"/>
    <x v="12"/>
    <s v="Las Bambas"/>
    <n v="3875.75"/>
    <n v="3875.75"/>
    <n v="22"/>
    <n v="22"/>
    <m/>
    <m/>
    <m/>
    <m/>
    <m/>
    <m/>
    <m/>
    <m/>
    <m/>
    <m/>
    <m/>
  </r>
  <r>
    <s v="Global Business Services &amp; Technology"/>
    <s v="Technology"/>
    <x v="12"/>
    <s v="SSEE"/>
    <n v="8760"/>
    <n v="8760"/>
    <n v="53"/>
    <n v="53"/>
    <m/>
    <m/>
    <m/>
    <m/>
    <m/>
    <m/>
    <m/>
    <m/>
    <m/>
    <m/>
    <m/>
  </r>
  <r>
    <s v="Vicepresidencia Comercial"/>
    <s v="Vicepresidencia Comercial"/>
    <x v="12"/>
    <s v="Las Bambas"/>
    <n v="1369.5"/>
    <n v="1369.5"/>
    <n v="8"/>
    <n v="8"/>
    <m/>
    <m/>
    <m/>
    <m/>
    <m/>
    <m/>
    <m/>
    <m/>
    <m/>
    <m/>
    <m/>
  </r>
  <r>
    <s v="Vicepresidencia Comercial"/>
    <s v="Vicepresidencia Comercial"/>
    <x v="12"/>
    <s v="SSEE"/>
    <n v="0"/>
    <n v="0"/>
    <n v="0"/>
    <n v="0"/>
    <m/>
    <m/>
    <m/>
    <m/>
    <m/>
    <m/>
    <m/>
    <m/>
    <m/>
    <m/>
    <m/>
  </r>
  <r>
    <s v="Vicepresidencia de Abastecimiento"/>
    <s v="Vicepresidencia de Abastecimiento"/>
    <x v="12"/>
    <s v="Las Bambas"/>
    <n v="459"/>
    <n v="459"/>
    <n v="3"/>
    <n v="3"/>
    <m/>
    <m/>
    <m/>
    <m/>
    <m/>
    <m/>
    <m/>
    <m/>
    <m/>
    <m/>
    <m/>
  </r>
  <r>
    <s v="Vicepresidencia de Abastecimiento"/>
    <s v="Vicepresidencia de Abastecimiento"/>
    <x v="12"/>
    <s v="SSEE"/>
    <n v="0"/>
    <n v="0"/>
    <n v="0"/>
    <n v="0"/>
    <m/>
    <m/>
    <m/>
    <m/>
    <m/>
    <m/>
    <m/>
    <m/>
    <m/>
    <m/>
    <m/>
  </r>
  <r>
    <s v="Vicepresidencia de Asuntos Corporativos"/>
    <s v="Vicepresidencia de Asuntos Corporativos"/>
    <x v="12"/>
    <s v="Las Bambas"/>
    <n v="603"/>
    <n v="603"/>
    <n v="3"/>
    <n v="3"/>
    <m/>
    <m/>
    <m/>
    <m/>
    <m/>
    <m/>
    <m/>
    <m/>
    <m/>
    <m/>
    <m/>
  </r>
  <r>
    <s v="Vicepresidencia de Asuntos Corporativos"/>
    <s v="Vicepresidencia de Asuntos Corporativos"/>
    <x v="12"/>
    <s v="SSEE"/>
    <n v="0"/>
    <n v="0"/>
    <n v="0"/>
    <n v="0"/>
    <m/>
    <m/>
    <m/>
    <m/>
    <m/>
    <m/>
    <m/>
    <m/>
    <m/>
    <m/>
    <m/>
  </r>
  <r>
    <s v="Vicepresidencia de Asuntos Legales"/>
    <s v="Vicepresidencia de Asuntos Legales"/>
    <x v="12"/>
    <s v="Las Bambas"/>
    <n v="738"/>
    <n v="738"/>
    <n v="4"/>
    <n v="4"/>
    <m/>
    <m/>
    <m/>
    <m/>
    <m/>
    <m/>
    <m/>
    <m/>
    <m/>
    <m/>
    <m/>
  </r>
  <r>
    <s v="Vicepresidencia de Asuntos Legales"/>
    <s v="Vicepresidencia de Asuntos Legales"/>
    <x v="12"/>
    <s v="SSEE"/>
    <n v="0"/>
    <n v="0"/>
    <n v="0"/>
    <n v="0"/>
    <m/>
    <m/>
    <m/>
    <m/>
    <m/>
    <m/>
    <m/>
    <m/>
    <m/>
    <m/>
    <m/>
  </r>
  <r>
    <s v="Vicepresidencia de Desarrollo"/>
    <s v="Vicepresidencia de Desarrollo"/>
    <x v="12"/>
    <s v="Las Bambas"/>
    <n v="324"/>
    <n v="324"/>
    <n v="2"/>
    <n v="2"/>
    <m/>
    <m/>
    <m/>
    <m/>
    <m/>
    <m/>
    <m/>
    <m/>
    <m/>
    <m/>
    <m/>
  </r>
  <r>
    <s v="Vicepresidencia de Desarrollo"/>
    <s v="Vicepresidencia de Desarrollo"/>
    <x v="12"/>
    <s v="SSEE"/>
    <n v="0"/>
    <n v="0"/>
    <n v="0"/>
    <n v="0"/>
    <m/>
    <m/>
    <m/>
    <m/>
    <m/>
    <m/>
    <m/>
    <m/>
    <m/>
    <m/>
    <m/>
  </r>
  <r>
    <s v="Vicepresidencia de Excelencia Operacional"/>
    <s v="Vicepresidencia de Excelencia Operacional"/>
    <x v="12"/>
    <s v="Las Bambas"/>
    <n v="3483.5"/>
    <n v="3483.5"/>
    <n v="18"/>
    <n v="18"/>
    <m/>
    <m/>
    <m/>
    <m/>
    <m/>
    <m/>
    <m/>
    <m/>
    <m/>
    <m/>
    <m/>
  </r>
  <r>
    <s v="Vicepresidencia de Excelencia Operacional"/>
    <s v="Vicepresidencia de Excelencia Operacional"/>
    <x v="12"/>
    <s v="SSEE"/>
    <n v="0"/>
    <n v="0"/>
    <n v="0"/>
    <n v="0"/>
    <m/>
    <m/>
    <m/>
    <m/>
    <m/>
    <m/>
    <m/>
    <m/>
    <m/>
    <m/>
    <m/>
  </r>
  <r>
    <s v="Vicepresidencia de Operaciones"/>
    <s v="Vicepresidencia de Operaciones"/>
    <x v="12"/>
    <s v="Las Bambas"/>
    <n v="462"/>
    <n v="462"/>
    <n v="2"/>
    <n v="2"/>
    <m/>
    <m/>
    <m/>
    <m/>
    <m/>
    <m/>
    <m/>
    <m/>
    <m/>
    <m/>
    <m/>
  </r>
  <r>
    <s v="Vicepresidencia de Operaciones"/>
    <s v="Vicepresidencia de Operaciones"/>
    <x v="12"/>
    <s v="SSEE"/>
    <n v="0"/>
    <n v="0"/>
    <n v="0"/>
    <n v="0"/>
    <m/>
    <m/>
    <m/>
    <m/>
    <m/>
    <m/>
    <m/>
    <m/>
    <m/>
    <m/>
    <m/>
  </r>
  <r>
    <s v="Vicepresidencia de Proyectos"/>
    <s v="Vicepresidencia de Proyectos"/>
    <x v="12"/>
    <s v="Las Bambas"/>
    <n v="7324.5"/>
    <n v="7324.5"/>
    <n v="37"/>
    <n v="37"/>
    <m/>
    <m/>
    <m/>
    <m/>
    <m/>
    <m/>
    <m/>
    <m/>
    <m/>
    <m/>
    <m/>
  </r>
  <r>
    <s v="Vicepresidencia de Proyectos"/>
    <s v="Vicepresidencia de Proyectos"/>
    <x v="12"/>
    <s v="SSEE"/>
    <n v="152391.20000000001"/>
    <n v="152391.20000000001"/>
    <n v="1021"/>
    <n v="1021"/>
    <m/>
    <m/>
    <m/>
    <m/>
    <m/>
    <n v="4"/>
    <m/>
    <m/>
    <m/>
    <m/>
    <m/>
  </r>
  <r>
    <s v="Vicepresidencia de Recursos Humanos"/>
    <s v="Vicepresidencia de Recursos Humanos"/>
    <x v="12"/>
    <s v="Las Bambas"/>
    <n v="603"/>
    <n v="603"/>
    <n v="3"/>
    <n v="3"/>
    <m/>
    <m/>
    <m/>
    <m/>
    <m/>
    <m/>
    <m/>
    <m/>
    <m/>
    <m/>
    <m/>
  </r>
  <r>
    <s v="Vicepresidencia de Recursos Humanos"/>
    <s v="Vicepresidencia de Recursos Humanos"/>
    <x v="12"/>
    <s v="SSEE"/>
    <n v="0"/>
    <n v="0"/>
    <n v="0"/>
    <n v="0"/>
    <m/>
    <m/>
    <m/>
    <m/>
    <m/>
    <m/>
    <m/>
    <m/>
    <m/>
    <m/>
    <m/>
  </r>
  <r>
    <s v="Vicepresidencia de Relaciones Comunitarias"/>
    <s v="Vicepresidencia de Relaciones Comunitarias"/>
    <x v="12"/>
    <s v="Las Bambas"/>
    <n v="207"/>
    <n v="207"/>
    <n v="1"/>
    <n v="1"/>
    <m/>
    <m/>
    <m/>
    <m/>
    <m/>
    <m/>
    <m/>
    <m/>
    <m/>
    <m/>
    <m/>
  </r>
  <r>
    <s v="Vicepresidencia de Relaciones Comunitarias"/>
    <s v="Vicepresidencia de Relaciones Comunitarias"/>
    <x v="12"/>
    <s v="SSEE"/>
    <n v="0"/>
    <n v="0"/>
    <n v="0"/>
    <n v="0"/>
    <m/>
    <m/>
    <m/>
    <m/>
    <m/>
    <m/>
    <m/>
    <m/>
    <m/>
    <m/>
    <m/>
  </r>
  <r>
    <s v="Vicepresidencia de SHE"/>
    <s v="Vicepresidencia de SHE"/>
    <x v="12"/>
    <s v="Las Bambas"/>
    <n v="364.5"/>
    <n v="364.5"/>
    <n v="2"/>
    <n v="2"/>
    <m/>
    <m/>
    <m/>
    <m/>
    <m/>
    <m/>
    <m/>
    <m/>
    <m/>
    <m/>
    <m/>
  </r>
  <r>
    <s v="Vicepresidencia de SHE"/>
    <s v="Vicepresidencia de SHE"/>
    <x v="12"/>
    <s v="SSEE"/>
    <n v="0"/>
    <n v="0"/>
    <n v="0"/>
    <n v="0"/>
    <m/>
    <m/>
    <m/>
    <m/>
    <m/>
    <m/>
    <m/>
    <m/>
    <m/>
    <m/>
    <m/>
  </r>
  <r>
    <s v="Vicepresidencia de Relaciones Comunitarias"/>
    <s v="Gerencia de Adquisición de Tierras y Reasentamiento"/>
    <x v="13"/>
    <s v="Las Bambas"/>
    <n v="1680"/>
    <n v="1680"/>
    <n v="9"/>
    <n v="9"/>
    <m/>
    <m/>
    <m/>
    <m/>
    <m/>
    <m/>
    <m/>
    <m/>
    <m/>
    <m/>
    <m/>
  </r>
  <r>
    <s v="Vicepresidencia de Relaciones Comunitarias"/>
    <s v="Gerencia de Adquisición de Tierras y Reasentamiento"/>
    <x v="13"/>
    <s v="SSEE"/>
    <n v="0"/>
    <n v="0"/>
    <n v="0"/>
    <n v="0"/>
    <m/>
    <m/>
    <m/>
    <m/>
    <m/>
    <m/>
    <m/>
    <m/>
    <m/>
    <m/>
    <m/>
  </r>
  <r>
    <s v="Vicepresidencia de Asuntos Legales"/>
    <s v="Gerencia de Asuntos Legales Mineros"/>
    <x v="13"/>
    <s v="Las Bambas"/>
    <n v="711"/>
    <n v="711"/>
    <n v="4"/>
    <n v="4"/>
    <m/>
    <m/>
    <m/>
    <m/>
    <m/>
    <m/>
    <m/>
    <m/>
    <m/>
    <m/>
    <m/>
  </r>
  <r>
    <s v="Vicepresidencia de Asuntos Legales"/>
    <s v="Gerencia de Asuntos Legales Mineros"/>
    <x v="13"/>
    <s v="SSEE"/>
    <n v="0"/>
    <n v="0"/>
    <n v="0"/>
    <n v="0"/>
    <m/>
    <m/>
    <m/>
    <m/>
    <m/>
    <m/>
    <m/>
    <m/>
    <m/>
    <m/>
    <m/>
  </r>
  <r>
    <s v="Vicepresidencia de Asuntos Corporativos"/>
    <s v="Gerencia de Asuntos Publicos"/>
    <x v="13"/>
    <s v="Las Bambas"/>
    <n v="360"/>
    <n v="360"/>
    <n v="2"/>
    <n v="2"/>
    <m/>
    <m/>
    <m/>
    <m/>
    <m/>
    <m/>
    <m/>
    <m/>
    <m/>
    <m/>
    <m/>
  </r>
  <r>
    <s v="Vicepresidencia de Asuntos Corporativos"/>
    <s v="Gerencia de Asuntos Publicos"/>
    <x v="13"/>
    <s v="SSEE"/>
    <n v="380"/>
    <n v="380"/>
    <n v="2"/>
    <n v="2"/>
    <m/>
    <m/>
    <m/>
    <m/>
    <m/>
    <m/>
    <m/>
    <m/>
    <m/>
    <m/>
    <m/>
  </r>
  <r>
    <s v="Vicepresidencia de Asuntos Corporativos"/>
    <s v="Gerencia de Asuntos Publicos Regionales"/>
    <x v="13"/>
    <s v="Las Bambas"/>
    <n v="964.5"/>
    <n v="964.5"/>
    <n v="6"/>
    <n v="6"/>
    <m/>
    <m/>
    <m/>
    <m/>
    <m/>
    <m/>
    <m/>
    <m/>
    <m/>
    <m/>
    <m/>
  </r>
  <r>
    <s v="Vicepresidencia de Asuntos Corporativos"/>
    <s v="Gerencia de Asuntos Publicos Regionales"/>
    <x v="13"/>
    <s v="SSEE"/>
    <n v="0"/>
    <n v="0"/>
    <n v="0"/>
    <n v="0"/>
    <m/>
    <m/>
    <m/>
    <m/>
    <m/>
    <m/>
    <m/>
    <m/>
    <m/>
    <m/>
    <m/>
  </r>
  <r>
    <s v="Vicepresidencia de Desarrollo"/>
    <s v="Gerencia de Challcobamba"/>
    <x v="13"/>
    <s v="Las Bambas"/>
    <n v="1846.5"/>
    <n v="1846.5"/>
    <n v="10"/>
    <n v="10"/>
    <m/>
    <m/>
    <m/>
    <m/>
    <m/>
    <m/>
    <m/>
    <m/>
    <m/>
    <m/>
    <m/>
  </r>
  <r>
    <s v="Vicepresidencia de Desarrollo"/>
    <s v="Gerencia de Challcobamba"/>
    <x v="13"/>
    <s v="SSEE"/>
    <n v="0"/>
    <n v="0"/>
    <n v="0"/>
    <n v="0"/>
    <m/>
    <m/>
    <m/>
    <m/>
    <m/>
    <m/>
    <m/>
    <m/>
    <m/>
    <m/>
    <m/>
  </r>
  <r>
    <s v="Vicepresidencia de Asuntos Corporativos"/>
    <s v="Gerencia de Comunicaciones"/>
    <x v="13"/>
    <s v="Las Bambas"/>
    <n v="2535"/>
    <n v="2535"/>
    <n v="14"/>
    <n v="14"/>
    <m/>
    <m/>
    <m/>
    <m/>
    <m/>
    <m/>
    <m/>
    <m/>
    <m/>
    <m/>
    <m/>
  </r>
  <r>
    <s v="Vicepresidencia de Asuntos Corporativos"/>
    <s v="Gerencia de Comunicaciones"/>
    <x v="13"/>
    <s v="SSEE"/>
    <n v="0"/>
    <n v="0"/>
    <n v="0"/>
    <n v="0"/>
    <m/>
    <m/>
    <m/>
    <m/>
    <m/>
    <m/>
    <m/>
    <m/>
    <m/>
    <m/>
    <m/>
  </r>
  <r>
    <s v="Vicepresidencia de Abastecimiento"/>
    <s v="Gerencia de Contrataciones"/>
    <x v="13"/>
    <s v="Las Bambas"/>
    <n v="2331"/>
    <n v="2331"/>
    <n v="14"/>
    <n v="14"/>
    <m/>
    <m/>
    <m/>
    <m/>
    <m/>
    <m/>
    <m/>
    <m/>
    <m/>
    <m/>
    <m/>
  </r>
  <r>
    <s v="Vicepresidencia de Abastecimiento"/>
    <s v="Gerencia de Contrataciones"/>
    <x v="13"/>
    <s v="SSEE"/>
    <n v="672"/>
    <n v="672"/>
    <n v="4"/>
    <n v="4"/>
    <m/>
    <m/>
    <m/>
    <m/>
    <m/>
    <m/>
    <m/>
    <m/>
    <m/>
    <m/>
    <m/>
  </r>
  <r>
    <s v="Vicepresidencia de Desarrollo"/>
    <s v="Gerencia de Desarrollo de Recursos"/>
    <x v="13"/>
    <s v="Las Bambas"/>
    <n v="5803.75"/>
    <n v="5803.75"/>
    <n v="36"/>
    <n v="36"/>
    <m/>
    <m/>
    <m/>
    <m/>
    <m/>
    <m/>
    <m/>
    <m/>
    <m/>
    <m/>
    <m/>
  </r>
  <r>
    <s v="Vicepresidencia de Desarrollo"/>
    <s v="Gerencia de Desarrollo de Recursos"/>
    <x v="13"/>
    <s v="SSEE"/>
    <n v="48364"/>
    <n v="48364"/>
    <n v="273"/>
    <n v="273"/>
    <m/>
    <m/>
    <m/>
    <m/>
    <m/>
    <m/>
    <m/>
    <m/>
    <m/>
    <m/>
    <m/>
  </r>
  <r>
    <s v="Vicepresidencia de Relaciones Comunitarias"/>
    <s v="Gerencia de Desarrollo Social"/>
    <x v="13"/>
    <s v="Las Bambas"/>
    <n v="2259"/>
    <n v="2259"/>
    <n v="13"/>
    <n v="13"/>
    <m/>
    <m/>
    <m/>
    <m/>
    <m/>
    <m/>
    <m/>
    <m/>
    <m/>
    <m/>
    <m/>
  </r>
  <r>
    <s v="Vicepresidencia de Relaciones Comunitarias"/>
    <s v="Gerencia de Desarrollo Social"/>
    <x v="13"/>
    <s v="SSEE"/>
    <n v="0"/>
    <n v="0"/>
    <n v="0"/>
    <n v="0"/>
    <m/>
    <m/>
    <m/>
    <m/>
    <m/>
    <m/>
    <m/>
    <m/>
    <m/>
    <m/>
    <m/>
  </r>
  <r>
    <s v="Vicepresidencia de Recursos Humanos"/>
    <s v="Gerencia de Desarrollo y Capacitación"/>
    <x v="13"/>
    <s v="Las Bambas"/>
    <n v="1933.5"/>
    <n v="1933.5"/>
    <n v="13"/>
    <n v="13"/>
    <m/>
    <m/>
    <m/>
    <m/>
    <m/>
    <m/>
    <m/>
    <m/>
    <m/>
    <m/>
    <m/>
  </r>
  <r>
    <s v="Vicepresidencia de Recursos Humanos"/>
    <s v="Gerencia de Desarrollo y Capacitación"/>
    <x v="13"/>
    <s v="SSEE"/>
    <n v="0"/>
    <n v="0"/>
    <n v="0"/>
    <n v="0"/>
    <m/>
    <m/>
    <m/>
    <m/>
    <m/>
    <m/>
    <m/>
    <m/>
    <m/>
    <m/>
    <m/>
  </r>
  <r>
    <s v="Vicepresidencia de Proyectos"/>
    <s v="Gerencia de Estudios"/>
    <x v="13"/>
    <s v="Las Bambas"/>
    <n v="1545"/>
    <n v="1545"/>
    <n v="9"/>
    <n v="9"/>
    <m/>
    <m/>
    <m/>
    <m/>
    <m/>
    <m/>
    <m/>
    <m/>
    <m/>
    <m/>
    <m/>
  </r>
  <r>
    <s v="Vicepresidencia de Proyectos"/>
    <s v="Gerencia de Estudios"/>
    <x v="13"/>
    <s v="SSEE"/>
    <n v="0"/>
    <n v="0"/>
    <n v="0"/>
    <n v="0"/>
    <m/>
    <m/>
    <m/>
    <m/>
    <m/>
    <m/>
    <m/>
    <m/>
    <m/>
    <m/>
    <m/>
  </r>
  <r>
    <s v="Vicepresidencia Comercial"/>
    <s v="Gerencia de Finanzas"/>
    <x v="13"/>
    <s v="Las Bambas"/>
    <n v="1198.5"/>
    <n v="1198.5"/>
    <n v="8"/>
    <n v="8"/>
    <m/>
    <m/>
    <m/>
    <m/>
    <m/>
    <m/>
    <m/>
    <m/>
    <m/>
    <m/>
    <m/>
  </r>
  <r>
    <s v="Vicepresidencia Comercial"/>
    <s v="Gerencia de Finanzas"/>
    <x v="13"/>
    <s v="SSEE"/>
    <n v="0"/>
    <n v="0"/>
    <n v="0"/>
    <n v="0"/>
    <m/>
    <m/>
    <m/>
    <m/>
    <m/>
    <m/>
    <m/>
    <m/>
    <m/>
    <m/>
    <m/>
  </r>
  <r>
    <s v="Vicepresidencia Comercial"/>
    <s v="Gerencia de Impuestos"/>
    <x v="13"/>
    <s v="Las Bambas"/>
    <n v="747"/>
    <n v="747"/>
    <n v="5"/>
    <n v="5"/>
    <m/>
    <m/>
    <m/>
    <m/>
    <m/>
    <m/>
    <m/>
    <m/>
    <m/>
    <m/>
    <m/>
  </r>
  <r>
    <s v="Vicepresidencia Comercial"/>
    <s v="Gerencia de Impuestos"/>
    <x v="13"/>
    <s v="SSEE"/>
    <n v="0"/>
    <n v="0"/>
    <n v="0"/>
    <n v="0"/>
    <m/>
    <m/>
    <m/>
    <m/>
    <m/>
    <m/>
    <m/>
    <m/>
    <m/>
    <m/>
    <m/>
  </r>
  <r>
    <s v="Vicepresidencia de Desarrollo"/>
    <s v="Gerencia de Ingenieria"/>
    <x v="13"/>
    <s v="Las Bambas"/>
    <n v="199.5"/>
    <n v="199.5"/>
    <n v="1"/>
    <n v="1"/>
    <m/>
    <m/>
    <m/>
    <m/>
    <m/>
    <m/>
    <m/>
    <m/>
    <m/>
    <m/>
    <m/>
  </r>
  <r>
    <s v="Vicepresidencia de Desarrollo"/>
    <s v="Gerencia de Ingenieria"/>
    <x v="13"/>
    <s v="SSEE"/>
    <n v="83946"/>
    <n v="24934.6"/>
    <n v="421"/>
    <n v="133"/>
    <m/>
    <m/>
    <m/>
    <m/>
    <m/>
    <m/>
    <m/>
    <m/>
    <m/>
    <m/>
    <m/>
  </r>
  <r>
    <s v="Gerencia de Logística y Servicios de Sitio"/>
    <s v="Gerencia de Logística y Servicios de Sitio"/>
    <x v="13"/>
    <s v="Las Bambas"/>
    <n v="12400.75"/>
    <n v="12400.75"/>
    <n v="74"/>
    <n v="74"/>
    <m/>
    <m/>
    <m/>
    <m/>
    <m/>
    <m/>
    <m/>
    <m/>
    <m/>
    <m/>
    <m/>
  </r>
  <r>
    <s v="Gerencia de Logística y Servicios de Sitio"/>
    <s v="Gerencia de Logística y Servicios de Sitio"/>
    <x v="13"/>
    <s v="SSEE"/>
    <n v="433531.5"/>
    <n v="124456.35"/>
    <n v="2371"/>
    <n v="2332"/>
    <m/>
    <m/>
    <m/>
    <m/>
    <m/>
    <m/>
    <m/>
    <m/>
    <m/>
    <m/>
    <m/>
  </r>
  <r>
    <s v="Vicepresidencia de Operaciones"/>
    <s v="Gerencia de Mantenimiento"/>
    <x v="13"/>
    <s v="Las Bambas"/>
    <n v="18913.75"/>
    <n v="18913.75"/>
    <n v="127"/>
    <n v="127"/>
    <m/>
    <m/>
    <m/>
    <m/>
    <m/>
    <n v="1"/>
    <m/>
    <m/>
    <m/>
    <m/>
    <m/>
  </r>
  <r>
    <s v="Vicepresidencia de Operaciones"/>
    <s v="Gerencia de Mantenimiento"/>
    <x v="13"/>
    <s v="SSEE"/>
    <n v="178905"/>
    <n v="178905"/>
    <n v="1008"/>
    <n v="1008"/>
    <m/>
    <m/>
    <m/>
    <m/>
    <m/>
    <m/>
    <m/>
    <m/>
    <m/>
    <m/>
    <m/>
  </r>
  <r>
    <s v="Vicepresidencia de Operaciones"/>
    <s v="Gerencia de Mantenimiento"/>
    <x v="13"/>
    <s v="Las Bambas"/>
    <n v="27337"/>
    <n v="27337"/>
    <n v="185"/>
    <n v="185"/>
    <m/>
    <m/>
    <m/>
    <n v="1"/>
    <m/>
    <n v="0"/>
    <m/>
    <m/>
    <m/>
    <m/>
    <m/>
  </r>
  <r>
    <s v="Vicepresidencia de Operaciones"/>
    <s v="Gerencia de Mantenimiento"/>
    <x v="13"/>
    <s v="SSEE"/>
    <n v="76316.5"/>
    <n v="76316.5"/>
    <n v="769"/>
    <n v="769"/>
    <m/>
    <m/>
    <m/>
    <m/>
    <n v="1"/>
    <n v="0"/>
    <m/>
    <m/>
    <m/>
    <m/>
    <m/>
  </r>
  <r>
    <s v="Vicepresidencia de SHE"/>
    <s v="Gerencia de Medio Ambiente"/>
    <x v="13"/>
    <s v="Las Bambas"/>
    <n v="2415"/>
    <n v="2415"/>
    <n v="15"/>
    <n v="15"/>
    <m/>
    <m/>
    <m/>
    <m/>
    <m/>
    <m/>
    <m/>
    <m/>
    <m/>
    <m/>
    <m/>
  </r>
  <r>
    <s v="Vicepresidencia de SHE"/>
    <s v="Gerencia de Medio Ambiente"/>
    <x v="13"/>
    <s v="SSEE"/>
    <n v="12128"/>
    <n v="12128"/>
    <n v="83"/>
    <n v="83"/>
    <m/>
    <m/>
    <m/>
    <m/>
    <m/>
    <m/>
    <m/>
    <m/>
    <m/>
    <m/>
    <m/>
  </r>
  <r>
    <s v="Vicepresidencia de Operaciones"/>
    <s v="Gerencia de Operaciones Mina"/>
    <x v="13"/>
    <s v="Las Bambas"/>
    <n v="114388"/>
    <n v="114388"/>
    <n v="745"/>
    <n v="745"/>
    <m/>
    <m/>
    <m/>
    <m/>
    <m/>
    <n v="4"/>
    <n v="1"/>
    <m/>
    <m/>
    <m/>
    <m/>
  </r>
  <r>
    <s v="Vicepresidencia de Operaciones"/>
    <s v="Gerencia de Operaciones Mina"/>
    <x v="13"/>
    <s v="SSEE"/>
    <n v="59905"/>
    <n v="59905"/>
    <n v="306"/>
    <n v="306"/>
    <m/>
    <m/>
    <m/>
    <m/>
    <m/>
    <n v="1"/>
    <m/>
    <m/>
    <m/>
    <m/>
    <m/>
  </r>
  <r>
    <s v="Vicepresidencia de Desarrollo"/>
    <s v="Gerencia de Permisos Ambientales"/>
    <x v="13"/>
    <s v="Las Bambas"/>
    <n v="1146"/>
    <n v="1146"/>
    <n v="7"/>
    <n v="7"/>
    <m/>
    <m/>
    <m/>
    <m/>
    <m/>
    <m/>
    <m/>
    <m/>
    <m/>
    <m/>
    <m/>
  </r>
  <r>
    <s v="Vicepresidencia de Desarrollo"/>
    <s v="Gerencia de Permisos Ambientales"/>
    <x v="13"/>
    <s v="SSEE"/>
    <n v="160"/>
    <n v="160"/>
    <n v="4"/>
    <n v="4"/>
    <m/>
    <m/>
    <m/>
    <m/>
    <m/>
    <m/>
    <m/>
    <m/>
    <m/>
    <m/>
    <m/>
  </r>
  <r>
    <s v="Vicepresidencia de Abastecimiento"/>
    <s v="Gerencia de Planeamiento, Inventario. y Almacenes"/>
    <x v="13"/>
    <s v="Las Bambas"/>
    <n v="3016.5"/>
    <n v="3016.5"/>
    <n v="21"/>
    <n v="21"/>
    <m/>
    <m/>
    <m/>
    <m/>
    <m/>
    <m/>
    <m/>
    <m/>
    <m/>
    <m/>
    <m/>
  </r>
  <r>
    <s v="Vicepresidencia de Abastecimiento"/>
    <s v="Gerencia de Planeamiento, Inventario. y Almacenes"/>
    <x v="13"/>
    <s v="SSEE"/>
    <n v="0"/>
    <n v="0"/>
    <n v="0"/>
    <n v="0"/>
    <m/>
    <m/>
    <m/>
    <m/>
    <m/>
    <m/>
    <m/>
    <m/>
    <m/>
    <m/>
    <m/>
  </r>
  <r>
    <s v="Vicepresidencia de Operaciones"/>
    <s v="Gerencia de Planta Concentradora"/>
    <x v="13"/>
    <s v="Las Bambas"/>
    <n v="34619.5"/>
    <n v="34619.5"/>
    <n v="235"/>
    <n v="235"/>
    <m/>
    <m/>
    <m/>
    <m/>
    <m/>
    <n v="1"/>
    <m/>
    <m/>
    <m/>
    <m/>
    <m/>
  </r>
  <r>
    <s v="Vicepresidencia de Operaciones"/>
    <s v="Gerencia de Planta Concentradora"/>
    <x v="13"/>
    <s v="SSEE"/>
    <n v="16457"/>
    <n v="16457"/>
    <n v="116"/>
    <n v="116"/>
    <m/>
    <m/>
    <m/>
    <m/>
    <m/>
    <m/>
    <m/>
    <m/>
    <m/>
    <m/>
    <m/>
  </r>
  <r>
    <s v="Vicepresidencia de Abastecimiento"/>
    <s v="Gerencia de Procura - Proyectos"/>
    <x v="13"/>
    <s v="Las Bambas"/>
    <n v="360"/>
    <n v="360"/>
    <n v="2"/>
    <n v="2"/>
    <m/>
    <m/>
    <m/>
    <m/>
    <m/>
    <m/>
    <m/>
    <m/>
    <m/>
    <m/>
    <m/>
  </r>
  <r>
    <s v="Vicepresidencia de Abastecimiento"/>
    <s v="Gerencia de Procura - Proyectos"/>
    <x v="13"/>
    <s v="SSEE"/>
    <n v="0"/>
    <n v="0"/>
    <n v="0"/>
    <n v="0"/>
    <m/>
    <m/>
    <m/>
    <m/>
    <m/>
    <m/>
    <m/>
    <m/>
    <m/>
    <m/>
    <m/>
  </r>
  <r>
    <s v="Gerencia de Protección Interna"/>
    <s v="Gerencia de Protección Interna"/>
    <x v="13"/>
    <s v="Las Bambas"/>
    <n v="1123.5"/>
    <n v="1123.5"/>
    <n v="6"/>
    <n v="6"/>
    <m/>
    <m/>
    <m/>
    <m/>
    <m/>
    <m/>
    <m/>
    <m/>
    <m/>
    <m/>
    <m/>
  </r>
  <r>
    <s v="Gerencia de Protección Interna"/>
    <s v="Gerencia de Protección Interna"/>
    <x v="13"/>
    <s v="SSEE"/>
    <n v="28868"/>
    <n v="28868"/>
    <n v="138"/>
    <n v="138"/>
    <m/>
    <m/>
    <m/>
    <m/>
    <m/>
    <m/>
    <m/>
    <m/>
    <m/>
    <m/>
    <m/>
  </r>
  <r>
    <s v="Vicepresidencia de Recursos Humanos"/>
    <s v="Gerencia de Recursos Humanos"/>
    <x v="13"/>
    <s v="Las Bambas"/>
    <n v="2856"/>
    <n v="2856"/>
    <n v="15"/>
    <n v="15"/>
    <m/>
    <m/>
    <m/>
    <m/>
    <m/>
    <m/>
    <m/>
    <m/>
    <m/>
    <m/>
    <m/>
  </r>
  <r>
    <s v="Vicepresidencia de Recursos Humanos"/>
    <s v="Gerencia de Recursos Humanos"/>
    <x v="13"/>
    <s v="SSEE"/>
    <n v="1596"/>
    <n v="1596"/>
    <n v="11"/>
    <n v="11"/>
    <m/>
    <m/>
    <m/>
    <m/>
    <m/>
    <m/>
    <m/>
    <m/>
    <m/>
    <m/>
    <m/>
  </r>
  <r>
    <s v="Vicepresidencia de Relaciones Comunitarias"/>
    <s v="Gerencia de Relaciones Comunitarias"/>
    <x v="13"/>
    <s v="Las Bambas"/>
    <n v="13674"/>
    <n v="13674"/>
    <n v="102"/>
    <n v="102"/>
    <m/>
    <m/>
    <m/>
    <m/>
    <m/>
    <m/>
    <m/>
    <m/>
    <m/>
    <m/>
    <m/>
  </r>
  <r>
    <s v="Vicepresidencia de Relaciones Comunitarias"/>
    <s v="Gerencia de Relaciones Comunitarias"/>
    <x v="13"/>
    <s v="SSEE"/>
    <n v="0"/>
    <n v="0"/>
    <n v="0"/>
    <n v="0"/>
    <m/>
    <m/>
    <m/>
    <m/>
    <m/>
    <m/>
    <m/>
    <m/>
    <m/>
    <m/>
    <m/>
  </r>
  <r>
    <s v="Vicepresidencia de SHE"/>
    <s v="Gerencia de Seguridad y Salud"/>
    <x v="13"/>
    <s v="Las Bambas"/>
    <n v="5208"/>
    <n v="5208"/>
    <n v="32"/>
    <n v="32"/>
    <m/>
    <m/>
    <m/>
    <m/>
    <m/>
    <m/>
    <m/>
    <m/>
    <m/>
    <m/>
    <m/>
  </r>
  <r>
    <s v="Vicepresidencia de SHE"/>
    <s v="Gerencia de Seguridad y Salud"/>
    <x v="13"/>
    <s v="SSEE"/>
    <n v="9672"/>
    <n v="9672"/>
    <n v="56"/>
    <n v="56"/>
    <m/>
    <m/>
    <m/>
    <m/>
    <m/>
    <m/>
    <m/>
    <m/>
    <m/>
    <m/>
    <m/>
  </r>
  <r>
    <s v="Vicepresidencia de Desarrollo"/>
    <s v="Gerencia de Servicios a Proyectos"/>
    <x v="13"/>
    <s v="Las Bambas"/>
    <n v="4618.5"/>
    <n v="4618.5"/>
    <n v="27"/>
    <n v="27"/>
    <m/>
    <m/>
    <m/>
    <m/>
    <m/>
    <m/>
    <m/>
    <m/>
    <m/>
    <m/>
    <m/>
  </r>
  <r>
    <s v="Vicepresidencia de Desarrollo"/>
    <s v="Gerencia de Servicios a Proyectos"/>
    <x v="13"/>
    <s v="SSEE"/>
    <n v="0"/>
    <n v="0"/>
    <n v="0"/>
    <n v="0"/>
    <m/>
    <m/>
    <m/>
    <m/>
    <m/>
    <m/>
    <m/>
    <m/>
    <m/>
    <m/>
    <m/>
  </r>
  <r>
    <s v="Vicepresidencia de Operaciones"/>
    <s v="Gerencia de Servicios Técnicos"/>
    <x v="13"/>
    <s v="Las Bambas"/>
    <n v="14395.5"/>
    <n v="14395.5"/>
    <n v="88"/>
    <n v="88"/>
    <m/>
    <m/>
    <m/>
    <m/>
    <m/>
    <m/>
    <m/>
    <m/>
    <m/>
    <m/>
    <m/>
  </r>
  <r>
    <s v="Vicepresidencia de Operaciones"/>
    <s v="Gerencia de Servicios Técnicos"/>
    <x v="13"/>
    <s v="SSEE"/>
    <n v="48798"/>
    <n v="48798"/>
    <n v="254"/>
    <n v="254"/>
    <m/>
    <m/>
    <m/>
    <m/>
    <m/>
    <m/>
    <m/>
    <m/>
    <m/>
    <m/>
    <m/>
  </r>
  <r>
    <s v="Vicepresidencia de Desarrollo"/>
    <s v="Gerencia Regional de Servicios Técnicos"/>
    <x v="13"/>
    <s v="Las Bambas"/>
    <n v="1377"/>
    <n v="1377"/>
    <n v="9"/>
    <n v="9"/>
    <m/>
    <m/>
    <m/>
    <m/>
    <m/>
    <m/>
    <m/>
    <m/>
    <m/>
    <m/>
    <m/>
  </r>
  <r>
    <s v="Vicepresidencia de Desarrollo"/>
    <s v="Gerencia Regional de Servicios Técnicos"/>
    <x v="13"/>
    <s v="SSEE"/>
    <n v="0"/>
    <n v="0"/>
    <n v="0"/>
    <n v="0"/>
    <m/>
    <m/>
    <m/>
    <m/>
    <m/>
    <m/>
    <m/>
    <m/>
    <m/>
    <m/>
    <m/>
  </r>
  <r>
    <s v="Global Business Services &amp; Technology"/>
    <s v="Global Business Services"/>
    <x v="13"/>
    <s v="Las Bambas"/>
    <n v="3375"/>
    <n v="3375"/>
    <n v="21"/>
    <n v="21"/>
    <m/>
    <m/>
    <m/>
    <m/>
    <m/>
    <m/>
    <m/>
    <m/>
    <m/>
    <m/>
    <m/>
  </r>
  <r>
    <s v="Global Business Services &amp; Technology"/>
    <s v="Global Business Services"/>
    <x v="13"/>
    <s v="SSEE"/>
    <n v="190"/>
    <n v="190"/>
    <n v="1"/>
    <n v="1"/>
    <m/>
    <m/>
    <m/>
    <m/>
    <m/>
    <m/>
    <m/>
    <m/>
    <m/>
    <m/>
    <m/>
  </r>
  <r>
    <s v="Group Explorations Management"/>
    <s v="Group Explorations Management"/>
    <x v="13"/>
    <s v="Las Bambas"/>
    <n v="726"/>
    <n v="726"/>
    <n v="4"/>
    <n v="4"/>
    <m/>
    <m/>
    <m/>
    <m/>
    <m/>
    <m/>
    <m/>
    <m/>
    <m/>
    <m/>
    <m/>
  </r>
  <r>
    <s v="Group Explorations Management"/>
    <s v="Group Explorations Management"/>
    <x v="13"/>
    <s v="SSEE"/>
    <n v="0"/>
    <n v="0"/>
    <n v="0"/>
    <n v="0"/>
    <m/>
    <m/>
    <m/>
    <m/>
    <m/>
    <m/>
    <m/>
    <m/>
    <m/>
    <m/>
    <m/>
  </r>
  <r>
    <s v="Presidencia las Bambas"/>
    <s v="Presidencia las Bambas"/>
    <x v="13"/>
    <s v="Las Bambas"/>
    <n v="915"/>
    <n v="915"/>
    <n v="6"/>
    <n v="6"/>
    <m/>
    <m/>
    <m/>
    <m/>
    <m/>
    <m/>
    <m/>
    <m/>
    <m/>
    <m/>
    <m/>
  </r>
  <r>
    <s v="Presidencia las Bambas"/>
    <s v="Presidencia las Bambas"/>
    <x v="13"/>
    <s v="SSEE"/>
    <n v="0"/>
    <n v="0"/>
    <n v="0"/>
    <n v="0"/>
    <m/>
    <m/>
    <m/>
    <m/>
    <m/>
    <m/>
    <m/>
    <m/>
    <m/>
    <m/>
    <m/>
  </r>
  <r>
    <s v="Global Business Services &amp; Technology"/>
    <s v="Technology"/>
    <x v="13"/>
    <s v="Las Bambas"/>
    <n v="3745.5"/>
    <n v="3745.5"/>
    <n v="22"/>
    <n v="22"/>
    <m/>
    <m/>
    <m/>
    <m/>
    <m/>
    <m/>
    <m/>
    <m/>
    <m/>
    <m/>
    <m/>
  </r>
  <r>
    <s v="Global Business Services &amp; Technology"/>
    <s v="Technology"/>
    <x v="13"/>
    <s v="SSEE"/>
    <n v="11022.5"/>
    <n v="11022.5"/>
    <n v="57"/>
    <n v="57"/>
    <m/>
    <m/>
    <m/>
    <m/>
    <m/>
    <m/>
    <m/>
    <m/>
    <m/>
    <m/>
    <m/>
  </r>
  <r>
    <s v="Vicepresidencia Comercial"/>
    <s v="Vicepresidencia Comercial"/>
    <x v="13"/>
    <s v="Las Bambas"/>
    <n v="1326"/>
    <n v="1326"/>
    <n v="9"/>
    <n v="9"/>
    <m/>
    <m/>
    <m/>
    <m/>
    <m/>
    <m/>
    <m/>
    <m/>
    <m/>
    <m/>
    <m/>
  </r>
  <r>
    <s v="Vicepresidencia Comercial"/>
    <s v="Vicepresidencia Comercial"/>
    <x v="13"/>
    <s v="SSEE"/>
    <n v="0"/>
    <n v="0"/>
    <n v="0"/>
    <n v="0"/>
    <m/>
    <m/>
    <m/>
    <m/>
    <m/>
    <m/>
    <m/>
    <m/>
    <m/>
    <m/>
    <m/>
  </r>
  <r>
    <s v="Vicepresidencia de Abastecimiento"/>
    <s v="Vicepresidencia de Abastecimiento"/>
    <x v="13"/>
    <s v="Las Bambas"/>
    <n v="450"/>
    <n v="450"/>
    <n v="3"/>
    <n v="3"/>
    <m/>
    <m/>
    <m/>
    <m/>
    <m/>
    <m/>
    <m/>
    <m/>
    <m/>
    <m/>
    <m/>
  </r>
  <r>
    <s v="Vicepresidencia de Abastecimiento"/>
    <s v="Vicepresidencia de Abastecimiento"/>
    <x v="13"/>
    <s v="SSEE"/>
    <n v="0"/>
    <n v="0"/>
    <n v="0"/>
    <n v="0"/>
    <m/>
    <m/>
    <m/>
    <m/>
    <m/>
    <m/>
    <m/>
    <m/>
    <m/>
    <m/>
    <m/>
  </r>
  <r>
    <s v="Vicepresidencia de Asuntos Corporativos"/>
    <s v="Vicepresidencia de Asuntos Corporativos"/>
    <x v="13"/>
    <s v="Las Bambas"/>
    <n v="540"/>
    <n v="540"/>
    <n v="3"/>
    <n v="3"/>
    <m/>
    <m/>
    <m/>
    <m/>
    <m/>
    <m/>
    <m/>
    <m/>
    <m/>
    <m/>
    <m/>
  </r>
  <r>
    <s v="Vicepresidencia de Asuntos Corporativos"/>
    <s v="Vicepresidencia de Asuntos Corporativos"/>
    <x v="13"/>
    <s v="SSEE"/>
    <n v="0"/>
    <n v="0"/>
    <n v="0"/>
    <n v="0"/>
    <m/>
    <m/>
    <m/>
    <m/>
    <m/>
    <m/>
    <m/>
    <m/>
    <m/>
    <m/>
    <m/>
  </r>
  <r>
    <s v="Vicepresidencia de Asuntos Legales"/>
    <s v="Vicepresidencia de Asuntos Legales"/>
    <x v="13"/>
    <s v="Las Bambas"/>
    <n v="720"/>
    <n v="720"/>
    <n v="4"/>
    <n v="4"/>
    <m/>
    <m/>
    <m/>
    <m/>
    <m/>
    <m/>
    <m/>
    <m/>
    <m/>
    <m/>
    <m/>
  </r>
  <r>
    <s v="Vicepresidencia de Asuntos Legales"/>
    <s v="Vicepresidencia de Asuntos Legales"/>
    <x v="13"/>
    <s v="SSEE"/>
    <n v="0"/>
    <n v="0"/>
    <n v="0"/>
    <n v="0"/>
    <m/>
    <m/>
    <m/>
    <m/>
    <m/>
    <m/>
    <m/>
    <m/>
    <m/>
    <m/>
    <m/>
  </r>
  <r>
    <s v="Vicepresidencia de Desarrollo"/>
    <s v="Vicepresidencia de Desarrollo"/>
    <x v="13"/>
    <s v="Las Bambas"/>
    <n v="540"/>
    <n v="540"/>
    <n v="3"/>
    <n v="3"/>
    <m/>
    <m/>
    <m/>
    <m/>
    <m/>
    <m/>
    <m/>
    <m/>
    <m/>
    <m/>
    <m/>
  </r>
  <r>
    <s v="Vicepresidencia de Desarrollo"/>
    <s v="Vicepresidencia de Desarrollo"/>
    <x v="13"/>
    <s v="SSEE"/>
    <n v="0"/>
    <n v="0"/>
    <n v="0"/>
    <n v="0"/>
    <m/>
    <m/>
    <m/>
    <m/>
    <m/>
    <m/>
    <m/>
    <m/>
    <m/>
    <m/>
    <m/>
  </r>
  <r>
    <s v="Vicepresidencia de Excelencia Operacional"/>
    <s v="Vicepresidencia de Excelencia Operacional"/>
    <x v="13"/>
    <s v="Las Bambas"/>
    <n v="3100"/>
    <n v="3100"/>
    <n v="19"/>
    <n v="19"/>
    <m/>
    <m/>
    <m/>
    <m/>
    <m/>
    <m/>
    <m/>
    <m/>
    <m/>
    <m/>
    <m/>
  </r>
  <r>
    <s v="Vicepresidencia de Excelencia Operacional"/>
    <s v="Vicepresidencia de Excelencia Operacional"/>
    <x v="13"/>
    <s v="SSEE"/>
    <n v="0"/>
    <n v="0"/>
    <n v="0"/>
    <n v="0"/>
    <m/>
    <m/>
    <m/>
    <m/>
    <m/>
    <m/>
    <m/>
    <m/>
    <m/>
    <m/>
    <m/>
  </r>
  <r>
    <s v="Vicepresidencia de Operaciones"/>
    <s v="Vicepresidencia de Operaciones"/>
    <x v="13"/>
    <s v="Las Bambas"/>
    <n v="399"/>
    <n v="399"/>
    <n v="2"/>
    <n v="2"/>
    <m/>
    <m/>
    <m/>
    <m/>
    <m/>
    <m/>
    <m/>
    <m/>
    <m/>
    <m/>
    <m/>
  </r>
  <r>
    <s v="Vicepresidencia de Operaciones"/>
    <s v="Vicepresidencia de Operaciones"/>
    <x v="13"/>
    <s v="SSEE"/>
    <n v="0"/>
    <n v="0"/>
    <n v="0"/>
    <n v="0"/>
    <m/>
    <m/>
    <m/>
    <m/>
    <m/>
    <m/>
    <m/>
    <m/>
    <m/>
    <m/>
    <m/>
  </r>
  <r>
    <s v="Vicepresidencia de Proyectos"/>
    <s v="Vicepresidencia de Proyectos"/>
    <x v="13"/>
    <s v="Las Bambas"/>
    <n v="6552"/>
    <n v="6552"/>
    <n v="37"/>
    <n v="37"/>
    <m/>
    <m/>
    <m/>
    <m/>
    <m/>
    <m/>
    <m/>
    <m/>
    <m/>
    <m/>
    <m/>
  </r>
  <r>
    <s v="Vicepresidencia de Proyectos"/>
    <s v="Vicepresidencia de Proyectos"/>
    <x v="13"/>
    <s v="SSEE"/>
    <n v="328877"/>
    <n v="328877"/>
    <n v="2007"/>
    <n v="2007"/>
    <m/>
    <m/>
    <m/>
    <m/>
    <n v="1"/>
    <n v="2"/>
    <m/>
    <m/>
    <m/>
    <m/>
    <m/>
  </r>
  <r>
    <s v="Vicepresidencia de Recursos Humanos"/>
    <s v="Vicepresidencia de Recursos Humanos"/>
    <x v="13"/>
    <s v="Las Bambas"/>
    <n v="495"/>
    <n v="495"/>
    <n v="3"/>
    <n v="3"/>
    <m/>
    <m/>
    <m/>
    <m/>
    <m/>
    <m/>
    <m/>
    <m/>
    <m/>
    <m/>
    <m/>
  </r>
  <r>
    <s v="Vicepresidencia de Recursos Humanos"/>
    <s v="Vicepresidencia de Recursos Humanos"/>
    <x v="13"/>
    <s v="SSEE"/>
    <n v="0"/>
    <n v="0"/>
    <n v="0"/>
    <n v="0"/>
    <m/>
    <m/>
    <m/>
    <m/>
    <m/>
    <m/>
    <m/>
    <m/>
    <m/>
    <m/>
    <m/>
  </r>
  <r>
    <s v="Vicepresidencia de Relaciones Comunitarias"/>
    <s v="Vicepresidencia de Relaciones Comunitarias"/>
    <x v="13"/>
    <s v="Las Bambas"/>
    <n v="180"/>
    <n v="180"/>
    <n v="1"/>
    <n v="1"/>
    <m/>
    <m/>
    <m/>
    <m/>
    <m/>
    <m/>
    <m/>
    <m/>
    <m/>
    <m/>
    <m/>
  </r>
  <r>
    <s v="Vicepresidencia de Relaciones Comunitarias"/>
    <s v="Vicepresidencia de Relaciones Comunitarias"/>
    <x v="13"/>
    <s v="SSEE"/>
    <n v="0"/>
    <n v="0"/>
    <n v="0"/>
    <n v="0"/>
    <m/>
    <m/>
    <m/>
    <m/>
    <m/>
    <m/>
    <m/>
    <m/>
    <m/>
    <m/>
    <m/>
  </r>
  <r>
    <s v="Vicepresidencia de SHE"/>
    <s v="Vicepresidencia de SHE"/>
    <x v="13"/>
    <s v="Las Bambas"/>
    <n v="379.5"/>
    <n v="379.5"/>
    <n v="2"/>
    <n v="2"/>
    <m/>
    <m/>
    <m/>
    <m/>
    <m/>
    <m/>
    <m/>
    <m/>
    <m/>
    <m/>
    <m/>
  </r>
  <r>
    <s v="Vicepresidencia de SHE"/>
    <s v="Vicepresidencia de SHE"/>
    <x v="13"/>
    <s v="SSEE"/>
    <n v="0"/>
    <n v="0"/>
    <n v="0"/>
    <n v="0"/>
    <m/>
    <m/>
    <m/>
    <m/>
    <m/>
    <m/>
    <m/>
    <m/>
    <m/>
    <m/>
    <m/>
  </r>
  <r>
    <s v="Vicepresidencia de Relaciones Comunitarias"/>
    <s v="Gerencia de Adquisición de Tierras y Reasentamiento"/>
    <x v="14"/>
    <s v="Las Bambas"/>
    <n v="1659"/>
    <n v="1659"/>
    <n v="9"/>
    <n v="9"/>
    <m/>
    <m/>
    <m/>
    <m/>
    <m/>
    <m/>
    <m/>
    <m/>
    <m/>
    <m/>
    <m/>
  </r>
  <r>
    <s v="Vicepresidencia de Relaciones Comunitarias"/>
    <s v="Gerencia de Adquisición de Tierras y Reasentamiento"/>
    <x v="14"/>
    <s v="SSEE"/>
    <n v="0"/>
    <n v="0"/>
    <n v="0"/>
    <n v="0"/>
    <m/>
    <m/>
    <m/>
    <m/>
    <m/>
    <m/>
    <m/>
    <m/>
    <m/>
    <m/>
    <m/>
  </r>
  <r>
    <s v="Vicepresidencia de Asuntos Legales"/>
    <s v="Gerencia de Asuntos Legales Mineros"/>
    <x v="14"/>
    <s v="Las Bambas"/>
    <n v="810"/>
    <n v="810"/>
    <n v="4"/>
    <n v="4"/>
    <m/>
    <m/>
    <m/>
    <m/>
    <m/>
    <m/>
    <m/>
    <m/>
    <m/>
    <m/>
    <m/>
  </r>
  <r>
    <s v="Vicepresidencia de Asuntos Legales"/>
    <s v="Gerencia de Asuntos Legales Mineros"/>
    <x v="14"/>
    <s v="SSEE"/>
    <n v="0"/>
    <n v="0"/>
    <n v="0"/>
    <n v="0"/>
    <m/>
    <m/>
    <m/>
    <m/>
    <m/>
    <m/>
    <m/>
    <m/>
    <m/>
    <m/>
    <m/>
  </r>
  <r>
    <s v="Vicepresidencia de Asuntos Corporativos"/>
    <s v="Gerencia de Asuntos Publicos"/>
    <x v="14"/>
    <s v="Las Bambas"/>
    <n v="378"/>
    <n v="378"/>
    <n v="2"/>
    <n v="2"/>
    <m/>
    <m/>
    <m/>
    <m/>
    <m/>
    <m/>
    <m/>
    <m/>
    <m/>
    <m/>
    <m/>
  </r>
  <r>
    <s v="Vicepresidencia de Asuntos Corporativos"/>
    <s v="Gerencia de Asuntos Publicos"/>
    <x v="14"/>
    <s v="SSEE"/>
    <n v="0"/>
    <n v="0"/>
    <n v="0"/>
    <n v="0"/>
    <m/>
    <m/>
    <m/>
    <m/>
    <m/>
    <m/>
    <m/>
    <m/>
    <m/>
    <m/>
    <m/>
  </r>
  <r>
    <s v="Vicepresidencia de Asuntos Corporativos"/>
    <s v="Gerencia de Asuntos Publicos Regionales"/>
    <x v="14"/>
    <s v="Las Bambas"/>
    <n v="1155"/>
    <n v="1155"/>
    <n v="6"/>
    <n v="6"/>
    <m/>
    <m/>
    <m/>
    <m/>
    <m/>
    <m/>
    <m/>
    <m/>
    <m/>
    <m/>
    <m/>
  </r>
  <r>
    <s v="Vicepresidencia de Asuntos Corporativos"/>
    <s v="Gerencia de Asuntos Publicos Regionales"/>
    <x v="14"/>
    <s v="SSEE"/>
    <n v="0"/>
    <n v="0"/>
    <n v="0"/>
    <n v="0"/>
    <m/>
    <m/>
    <m/>
    <m/>
    <m/>
    <m/>
    <m/>
    <m/>
    <m/>
    <m/>
    <m/>
  </r>
  <r>
    <s v="Vicepresidencia de Desarrollo"/>
    <s v="Gerencia de Challcobamba"/>
    <x v="14"/>
    <s v="Las Bambas"/>
    <n v="1806"/>
    <n v="1806"/>
    <n v="10"/>
    <n v="10"/>
    <m/>
    <m/>
    <m/>
    <m/>
    <m/>
    <m/>
    <m/>
    <m/>
    <m/>
    <m/>
    <m/>
  </r>
  <r>
    <s v="Vicepresidencia de Desarrollo"/>
    <s v="Gerencia de Challcobamba"/>
    <x v="14"/>
    <s v="SSEE"/>
    <n v="0"/>
    <n v="0"/>
    <n v="0"/>
    <n v="0"/>
    <m/>
    <m/>
    <m/>
    <m/>
    <m/>
    <m/>
    <m/>
    <m/>
    <m/>
    <m/>
    <m/>
  </r>
  <r>
    <s v="Vicepresidencia de Asuntos Corporativos"/>
    <s v="Gerencia de Comunicaciones"/>
    <x v="14"/>
    <s v="Las Bambas"/>
    <n v="2656.5"/>
    <n v="2656.5"/>
    <n v="14"/>
    <n v="14"/>
    <m/>
    <m/>
    <m/>
    <m/>
    <m/>
    <m/>
    <m/>
    <m/>
    <m/>
    <m/>
    <m/>
  </r>
  <r>
    <s v="Vicepresidencia de Asuntos Corporativos"/>
    <s v="Gerencia de Comunicaciones"/>
    <x v="14"/>
    <s v="SSEE"/>
    <n v="0"/>
    <n v="0"/>
    <n v="0"/>
    <n v="0"/>
    <m/>
    <m/>
    <m/>
    <m/>
    <m/>
    <m/>
    <m/>
    <m/>
    <m/>
    <m/>
    <m/>
  </r>
  <r>
    <s v="Vicepresidencia de Abastecimiento"/>
    <s v="Gerencia de Contrataciones"/>
    <x v="14"/>
    <s v="Las Bambas"/>
    <n v="2457"/>
    <n v="2457"/>
    <n v="14"/>
    <n v="14"/>
    <m/>
    <m/>
    <m/>
    <m/>
    <m/>
    <m/>
    <m/>
    <m/>
    <m/>
    <m/>
    <m/>
  </r>
  <r>
    <s v="Vicepresidencia de Abastecimiento"/>
    <s v="Gerencia de Contrataciones"/>
    <x v="14"/>
    <s v="SSEE"/>
    <n v="0"/>
    <n v="0"/>
    <n v="0"/>
    <n v="0"/>
    <m/>
    <m/>
    <m/>
    <m/>
    <m/>
    <m/>
    <m/>
    <m/>
    <m/>
    <m/>
    <m/>
  </r>
  <r>
    <s v="Vicepresidencia de Desarrollo"/>
    <s v="Gerencia de Desarrollo de Recursos"/>
    <x v="14"/>
    <s v="Las Bambas"/>
    <n v="5856.5"/>
    <n v="5856.5"/>
    <n v="32"/>
    <n v="32"/>
    <m/>
    <m/>
    <m/>
    <m/>
    <m/>
    <n v="1"/>
    <m/>
    <m/>
    <m/>
    <m/>
    <m/>
  </r>
  <r>
    <s v="Vicepresidencia de Desarrollo"/>
    <s v="Gerencia de Desarrollo de Recursos"/>
    <x v="14"/>
    <s v="SSEE"/>
    <n v="32988"/>
    <n v="32988"/>
    <n v="183"/>
    <n v="183"/>
    <m/>
    <m/>
    <m/>
    <m/>
    <m/>
    <m/>
    <m/>
    <m/>
    <m/>
    <m/>
    <m/>
  </r>
  <r>
    <s v="Vicepresidencia de Relaciones Comunitarias"/>
    <s v="Gerencia de Desarrollo Social"/>
    <x v="14"/>
    <s v="Las Bambas"/>
    <n v="0"/>
    <n v="0"/>
    <n v="0"/>
    <n v="0"/>
    <m/>
    <m/>
    <m/>
    <m/>
    <m/>
    <m/>
    <m/>
    <m/>
    <m/>
    <m/>
    <m/>
  </r>
  <r>
    <s v="Vicepresidencia de Relaciones Comunitarias"/>
    <s v="Gerencia de Desarrollo Social"/>
    <x v="14"/>
    <s v="SSEE"/>
    <n v="0"/>
    <n v="0"/>
    <n v="0"/>
    <n v="0"/>
    <m/>
    <m/>
    <m/>
    <m/>
    <m/>
    <m/>
    <m/>
    <m/>
    <m/>
    <m/>
    <m/>
  </r>
  <r>
    <s v="Vicepresidencia de Recursos Humanos"/>
    <s v="Gerencia de Desarrollo y Capacitación"/>
    <x v="14"/>
    <s v="Las Bambas"/>
    <n v="2514.681818181818"/>
    <n v="2514.681818181818"/>
    <n v="14"/>
    <n v="14"/>
    <m/>
    <m/>
    <m/>
    <m/>
    <m/>
    <m/>
    <m/>
    <m/>
    <m/>
    <m/>
    <m/>
  </r>
  <r>
    <s v="Vicepresidencia de Recursos Humanos"/>
    <s v="Gerencia de Desarrollo y Capacitación"/>
    <x v="14"/>
    <s v="SSEE"/>
    <n v="0"/>
    <n v="0"/>
    <n v="0"/>
    <n v="0"/>
    <m/>
    <m/>
    <m/>
    <m/>
    <m/>
    <m/>
    <m/>
    <m/>
    <m/>
    <m/>
    <m/>
  </r>
  <r>
    <s v="Vicepresidencia de Proyectos"/>
    <s v="Gerencia de Estudios"/>
    <x v="14"/>
    <s v="Las Bambas"/>
    <n v="1953"/>
    <n v="1953"/>
    <n v="10"/>
    <n v="10"/>
    <m/>
    <m/>
    <m/>
    <m/>
    <m/>
    <m/>
    <m/>
    <m/>
    <m/>
    <m/>
    <m/>
  </r>
  <r>
    <s v="Vicepresidencia de Proyectos"/>
    <s v="Gerencia de Estudios"/>
    <x v="14"/>
    <s v="SSEE"/>
    <n v="0"/>
    <n v="0"/>
    <n v="0"/>
    <n v="0"/>
    <m/>
    <m/>
    <m/>
    <m/>
    <m/>
    <m/>
    <m/>
    <m/>
    <m/>
    <m/>
    <m/>
  </r>
  <r>
    <s v="Vicepresidencia Comercial"/>
    <s v="Gerencia de Finanzas"/>
    <x v="14"/>
    <s v="Las Bambas"/>
    <n v="1458"/>
    <n v="1458"/>
    <n v="8"/>
    <n v="8"/>
    <m/>
    <m/>
    <m/>
    <m/>
    <m/>
    <m/>
    <m/>
    <m/>
    <m/>
    <m/>
    <m/>
  </r>
  <r>
    <s v="Vicepresidencia Comercial"/>
    <s v="Gerencia de Finanzas"/>
    <x v="14"/>
    <s v="SSEE"/>
    <n v="0"/>
    <n v="0"/>
    <n v="0"/>
    <n v="0"/>
    <m/>
    <m/>
    <m/>
    <m/>
    <m/>
    <m/>
    <m/>
    <m/>
    <m/>
    <m/>
    <m/>
  </r>
  <r>
    <s v="Vicepresidencia Comercial"/>
    <s v="Gerencia de Impuestos"/>
    <x v="14"/>
    <s v="Las Bambas"/>
    <n v="756"/>
    <n v="756"/>
    <n v="5"/>
    <n v="5"/>
    <m/>
    <m/>
    <m/>
    <m/>
    <m/>
    <m/>
    <m/>
    <m/>
    <m/>
    <m/>
    <m/>
  </r>
  <r>
    <s v="Vicepresidencia Comercial"/>
    <s v="Gerencia de Impuestos"/>
    <x v="14"/>
    <s v="SSEE"/>
    <n v="0"/>
    <n v="0"/>
    <n v="0"/>
    <n v="0"/>
    <m/>
    <m/>
    <m/>
    <m/>
    <m/>
    <m/>
    <m/>
    <m/>
    <m/>
    <m/>
    <m/>
  </r>
  <r>
    <s v="Vicepresidencia de Desarrollo"/>
    <s v="Gerencia de Ingenieria"/>
    <x v="14"/>
    <s v="Las Bambas"/>
    <n v="210"/>
    <n v="210"/>
    <n v="1"/>
    <n v="1"/>
    <m/>
    <m/>
    <m/>
    <m/>
    <m/>
    <m/>
    <m/>
    <m/>
    <m/>
    <m/>
    <m/>
  </r>
  <r>
    <s v="Vicepresidencia de Desarrollo"/>
    <s v="Gerencia de Ingenieria"/>
    <x v="14"/>
    <s v="SSEE"/>
    <n v="84245"/>
    <n v="20225"/>
    <n v="384"/>
    <n v="96"/>
    <m/>
    <m/>
    <m/>
    <m/>
    <m/>
    <m/>
    <m/>
    <m/>
    <m/>
    <m/>
    <m/>
  </r>
  <r>
    <s v="Gerencia de Logística y Servicios de Sitio"/>
    <s v="Gerencia de Logística y Servicios de Sitio"/>
    <x v="14"/>
    <s v="Las Bambas"/>
    <n v="12397"/>
    <n v="12397"/>
    <n v="70"/>
    <n v="70"/>
    <m/>
    <m/>
    <m/>
    <m/>
    <m/>
    <n v="1"/>
    <m/>
    <m/>
    <m/>
    <m/>
    <m/>
  </r>
  <r>
    <s v="Gerencia de Logística y Servicios de Sitio"/>
    <s v="Gerencia de Logística y Servicios de Sitio"/>
    <x v="14"/>
    <s v="SSEE"/>
    <n v="412706.48330000002"/>
    <n v="182795"/>
    <n v="2489"/>
    <n v="2311"/>
    <m/>
    <m/>
    <m/>
    <m/>
    <m/>
    <n v="2"/>
    <m/>
    <m/>
    <m/>
    <m/>
    <m/>
  </r>
  <r>
    <s v="Vicepresidencia de Operaciones"/>
    <s v="Gerencia de Mantenimiento"/>
    <x v="14"/>
    <s v="Las Bambas"/>
    <n v="21071.75"/>
    <n v="21071.75"/>
    <n v="127"/>
    <n v="127"/>
    <m/>
    <m/>
    <m/>
    <m/>
    <m/>
    <m/>
    <m/>
    <m/>
    <m/>
    <m/>
    <m/>
  </r>
  <r>
    <s v="Vicepresidencia de Operaciones"/>
    <s v="Gerencia de Mantenimiento"/>
    <x v="14"/>
    <s v="SSEE"/>
    <n v="180893"/>
    <n v="180893"/>
    <n v="1039"/>
    <n v="1039"/>
    <m/>
    <m/>
    <m/>
    <m/>
    <m/>
    <n v="1"/>
    <m/>
    <m/>
    <m/>
    <m/>
    <m/>
  </r>
  <r>
    <s v="Vicepresidencia de Operaciones"/>
    <s v="Gerencia de Mantenimiento"/>
    <x v="14"/>
    <s v="Las Bambas"/>
    <n v="30641.5"/>
    <n v="30641.5"/>
    <n v="184"/>
    <n v="184"/>
    <m/>
    <m/>
    <m/>
    <m/>
    <m/>
    <m/>
    <m/>
    <m/>
    <m/>
    <m/>
    <m/>
  </r>
  <r>
    <s v="Vicepresidencia de Operaciones"/>
    <s v="Gerencia de Mantenimiento"/>
    <x v="14"/>
    <s v="SSEE"/>
    <n v="52176"/>
    <n v="52176"/>
    <n v="315"/>
    <n v="315"/>
    <m/>
    <m/>
    <m/>
    <m/>
    <m/>
    <n v="1"/>
    <m/>
    <m/>
    <m/>
    <m/>
    <m/>
  </r>
  <r>
    <s v="Vicepresidencia de SHE"/>
    <s v="Gerencia de Medio Ambiente"/>
    <x v="14"/>
    <s v="Las Bambas"/>
    <n v="2835"/>
    <n v="2835"/>
    <n v="15"/>
    <n v="15"/>
    <m/>
    <m/>
    <m/>
    <m/>
    <m/>
    <m/>
    <m/>
    <m/>
    <m/>
    <m/>
    <m/>
  </r>
  <r>
    <s v="Vicepresidencia de SHE"/>
    <s v="Gerencia de Medio Ambiente"/>
    <x v="14"/>
    <s v="SSEE"/>
    <n v="1368"/>
    <n v="1368"/>
    <n v="6"/>
    <n v="6"/>
    <m/>
    <m/>
    <m/>
    <m/>
    <m/>
    <m/>
    <m/>
    <m/>
    <m/>
    <m/>
    <m/>
  </r>
  <r>
    <s v="Vicepresidencia de Operaciones"/>
    <s v="Gerencia de Operaciones Mina"/>
    <x v="14"/>
    <s v="Las Bambas"/>
    <n v="125990.25"/>
    <n v="125990.25"/>
    <n v="743"/>
    <n v="743"/>
    <m/>
    <m/>
    <m/>
    <m/>
    <m/>
    <n v="4"/>
    <m/>
    <m/>
    <m/>
    <m/>
    <m/>
  </r>
  <r>
    <s v="Vicepresidencia de Operaciones"/>
    <s v="Gerencia de Operaciones Mina"/>
    <x v="14"/>
    <s v="SSEE"/>
    <n v="72381"/>
    <n v="72381"/>
    <n v="374"/>
    <n v="374"/>
    <m/>
    <m/>
    <m/>
    <m/>
    <m/>
    <m/>
    <m/>
    <m/>
    <m/>
    <m/>
    <m/>
  </r>
  <r>
    <s v="Vicepresidencia de Desarrollo"/>
    <s v="Gerencia de Permisos Ambientales"/>
    <x v="14"/>
    <s v="Las Bambas"/>
    <n v="1354.5"/>
    <n v="1354.5"/>
    <n v="7"/>
    <n v="7"/>
    <m/>
    <m/>
    <m/>
    <m/>
    <m/>
    <m/>
    <m/>
    <m/>
    <m/>
    <m/>
    <m/>
  </r>
  <r>
    <s v="Vicepresidencia de Desarrollo"/>
    <s v="Gerencia de Permisos Ambientales"/>
    <x v="14"/>
    <s v="SSEE"/>
    <n v="0"/>
    <n v="0"/>
    <n v="0"/>
    <n v="0"/>
    <m/>
    <m/>
    <m/>
    <m/>
    <m/>
    <m/>
    <m/>
    <m/>
    <m/>
    <m/>
    <m/>
  </r>
  <r>
    <s v="Vicepresidencia de Abastecimiento"/>
    <s v="Gerencia de Planeamiento, Inventario. y Almacenes"/>
    <x v="14"/>
    <s v="Las Bambas"/>
    <n v="4631.75"/>
    <n v="4631.75"/>
    <n v="26"/>
    <n v="26"/>
    <m/>
    <m/>
    <m/>
    <m/>
    <m/>
    <n v="2"/>
    <m/>
    <m/>
    <m/>
    <m/>
    <m/>
  </r>
  <r>
    <s v="Vicepresidencia de Abastecimiento"/>
    <s v="Gerencia de Planeamiento, Inventario. y Almacenes"/>
    <x v="14"/>
    <s v="SSEE"/>
    <n v="0"/>
    <n v="0"/>
    <n v="0"/>
    <n v="0"/>
    <m/>
    <m/>
    <m/>
    <m/>
    <m/>
    <n v="1"/>
    <m/>
    <m/>
    <m/>
    <m/>
    <m/>
  </r>
  <r>
    <s v="Vicepresidencia de Operaciones"/>
    <s v="Gerencia de Planta Concentradora"/>
    <x v="14"/>
    <s v="Las Bambas"/>
    <n v="39343.5"/>
    <n v="39343.5"/>
    <n v="235"/>
    <n v="235"/>
    <m/>
    <m/>
    <m/>
    <m/>
    <m/>
    <n v="1"/>
    <m/>
    <m/>
    <m/>
    <m/>
    <m/>
  </r>
  <r>
    <s v="Vicepresidencia de Operaciones"/>
    <s v="Gerencia de Planta Concentradora"/>
    <x v="14"/>
    <s v="SSEE"/>
    <n v="13089"/>
    <n v="13089"/>
    <n v="98"/>
    <n v="98"/>
    <m/>
    <m/>
    <m/>
    <m/>
    <m/>
    <m/>
    <m/>
    <m/>
    <m/>
    <m/>
    <m/>
  </r>
  <r>
    <s v="Vicepresidencia de Abastecimiento"/>
    <s v="Gerencia de Procura - Proyectos"/>
    <x v="14"/>
    <s v="Las Bambas"/>
    <n v="378"/>
    <n v="378"/>
    <n v="2"/>
    <n v="2"/>
    <m/>
    <m/>
    <m/>
    <m/>
    <m/>
    <m/>
    <m/>
    <m/>
    <m/>
    <m/>
    <m/>
  </r>
  <r>
    <s v="Vicepresidencia de Abastecimiento"/>
    <s v="Gerencia de Procura - Proyectos"/>
    <x v="14"/>
    <s v="SSEE"/>
    <n v="0"/>
    <n v="0"/>
    <n v="0"/>
    <n v="0"/>
    <m/>
    <m/>
    <m/>
    <m/>
    <m/>
    <m/>
    <m/>
    <m/>
    <m/>
    <m/>
    <m/>
  </r>
  <r>
    <s v="Gerencia de Protección Interna"/>
    <s v="Gerencia de Protección Interna"/>
    <x v="14"/>
    <s v="Las Bambas"/>
    <n v="1428"/>
    <n v="1428"/>
    <n v="8"/>
    <n v="8"/>
    <m/>
    <m/>
    <m/>
    <m/>
    <m/>
    <m/>
    <m/>
    <m/>
    <m/>
    <m/>
    <m/>
  </r>
  <r>
    <s v="Gerencia de Protección Interna"/>
    <s v="Gerencia de Protección Interna"/>
    <x v="14"/>
    <s v="SSEE"/>
    <n v="28868"/>
    <n v="28868"/>
    <n v="138"/>
    <n v="138"/>
    <m/>
    <m/>
    <m/>
    <m/>
    <m/>
    <m/>
    <m/>
    <m/>
    <m/>
    <m/>
    <m/>
  </r>
  <r>
    <s v="Vicepresidencia de Recursos Humanos"/>
    <s v="Gerencia de Recursos Humanos"/>
    <x v="14"/>
    <s v="Las Bambas"/>
    <n v="2614.5"/>
    <n v="2614.5"/>
    <n v="14"/>
    <n v="14"/>
    <m/>
    <m/>
    <m/>
    <m/>
    <m/>
    <m/>
    <m/>
    <m/>
    <m/>
    <m/>
    <m/>
  </r>
  <r>
    <s v="Vicepresidencia de Recursos Humanos"/>
    <s v="Gerencia de Recursos Humanos"/>
    <x v="14"/>
    <s v="SSEE"/>
    <n v="682"/>
    <n v="682"/>
    <n v="2"/>
    <n v="2"/>
    <m/>
    <m/>
    <m/>
    <m/>
    <m/>
    <m/>
    <m/>
    <m/>
    <m/>
    <m/>
    <m/>
  </r>
  <r>
    <s v="Vicepresidencia de Relaciones Comunitarias"/>
    <s v="Gerencia de Relaciones Comunitarias"/>
    <x v="14"/>
    <s v="Las Bambas"/>
    <n v="18369.15625"/>
    <n v="18369.15625"/>
    <n v="95"/>
    <n v="95"/>
    <m/>
    <m/>
    <m/>
    <m/>
    <m/>
    <m/>
    <m/>
    <m/>
    <m/>
    <m/>
    <m/>
  </r>
  <r>
    <s v="Vicepresidencia de Relaciones Comunitarias"/>
    <s v="Gerencia de Relaciones Comunitarias"/>
    <x v="14"/>
    <s v="SSEE"/>
    <n v="0"/>
    <n v="0"/>
    <n v="0"/>
    <n v="0"/>
    <m/>
    <m/>
    <m/>
    <m/>
    <m/>
    <m/>
    <m/>
    <m/>
    <m/>
    <m/>
    <m/>
  </r>
  <r>
    <s v="Vicepresidencia de SHE"/>
    <s v="Gerencia de Seguridad y Salud"/>
    <x v="14"/>
    <s v="Las Bambas"/>
    <n v="6268.5"/>
    <n v="6268.5"/>
    <n v="33"/>
    <n v="33"/>
    <m/>
    <m/>
    <m/>
    <m/>
    <m/>
    <m/>
    <m/>
    <m/>
    <m/>
    <m/>
    <m/>
  </r>
  <r>
    <s v="Vicepresidencia de SHE"/>
    <s v="Gerencia de Seguridad y Salud"/>
    <x v="14"/>
    <s v="SSEE"/>
    <n v="10056"/>
    <n v="10056"/>
    <n v="58"/>
    <n v="58"/>
    <m/>
    <m/>
    <m/>
    <m/>
    <m/>
    <m/>
    <m/>
    <m/>
    <m/>
    <m/>
    <m/>
  </r>
  <r>
    <s v="Vicepresidencia de Desarrollo"/>
    <s v="Gerencia de Servicios a Proyectos"/>
    <x v="14"/>
    <s v="Las Bambas"/>
    <n v="5409"/>
    <n v="5409"/>
    <n v="27"/>
    <n v="27"/>
    <m/>
    <m/>
    <m/>
    <m/>
    <m/>
    <m/>
    <m/>
    <m/>
    <m/>
    <m/>
    <m/>
  </r>
  <r>
    <s v="Vicepresidencia de Desarrollo"/>
    <s v="Gerencia de Servicios a Proyectos"/>
    <x v="14"/>
    <s v="SSEE"/>
    <n v="0"/>
    <n v="0"/>
    <n v="0"/>
    <n v="0"/>
    <m/>
    <m/>
    <m/>
    <m/>
    <m/>
    <m/>
    <m/>
    <m/>
    <m/>
    <m/>
    <m/>
  </r>
  <r>
    <s v="Vicepresidencia de Operaciones"/>
    <s v="Gerencia de Servicios Técnicos"/>
    <x v="14"/>
    <s v="Las Bambas"/>
    <n v="15923"/>
    <n v="15923"/>
    <n v="88"/>
    <n v="88"/>
    <m/>
    <m/>
    <m/>
    <m/>
    <m/>
    <n v="1"/>
    <m/>
    <m/>
    <m/>
    <m/>
    <m/>
  </r>
  <r>
    <s v="Vicepresidencia de Operaciones"/>
    <s v="Gerencia de Servicios Técnicos"/>
    <x v="14"/>
    <s v="SSEE"/>
    <n v="34102"/>
    <n v="34102"/>
    <n v="179"/>
    <n v="179"/>
    <m/>
    <m/>
    <m/>
    <m/>
    <m/>
    <m/>
    <m/>
    <m/>
    <m/>
    <m/>
    <m/>
  </r>
  <r>
    <s v="Vicepresidencia de Desarrollo"/>
    <s v="Gerencia Regional de Servicios Técnicos"/>
    <x v="14"/>
    <s v="Las Bambas"/>
    <n v="2421"/>
    <n v="2421"/>
    <n v="15"/>
    <n v="15"/>
    <m/>
    <m/>
    <m/>
    <m/>
    <m/>
    <m/>
    <m/>
    <m/>
    <m/>
    <m/>
    <m/>
  </r>
  <r>
    <s v="Vicepresidencia de Desarrollo"/>
    <s v="Gerencia Regional de Servicios Técnicos"/>
    <x v="14"/>
    <s v="SSEE"/>
    <n v="0"/>
    <n v="0"/>
    <n v="0"/>
    <n v="0"/>
    <m/>
    <m/>
    <m/>
    <m/>
    <m/>
    <m/>
    <m/>
    <m/>
    <m/>
    <m/>
    <m/>
  </r>
  <r>
    <s v="Global Business Services &amp; Technology"/>
    <s v="Global Business Services"/>
    <x v="14"/>
    <s v="Las Bambas"/>
    <n v="3987"/>
    <n v="3987"/>
    <n v="24"/>
    <n v="24"/>
    <m/>
    <m/>
    <m/>
    <m/>
    <m/>
    <m/>
    <m/>
    <m/>
    <m/>
    <m/>
    <m/>
  </r>
  <r>
    <s v="Global Business Services &amp; Technology"/>
    <s v="Global Business Services"/>
    <x v="14"/>
    <s v="SSEE"/>
    <n v="0"/>
    <n v="0"/>
    <n v="0"/>
    <n v="0"/>
    <m/>
    <m/>
    <m/>
    <m/>
    <m/>
    <m/>
    <m/>
    <m/>
    <m/>
    <m/>
    <m/>
  </r>
  <r>
    <s v="Group Explorations Management"/>
    <s v="Group Explorations Management"/>
    <x v="14"/>
    <s v="Las Bambas"/>
    <n v="661.5"/>
    <n v="661.5"/>
    <n v="3"/>
    <n v="3"/>
    <m/>
    <m/>
    <m/>
    <m/>
    <m/>
    <m/>
    <m/>
    <m/>
    <m/>
    <m/>
    <m/>
  </r>
  <r>
    <s v="Group Explorations Management"/>
    <s v="Group Explorations Management"/>
    <x v="14"/>
    <s v="SSEE"/>
    <n v="0"/>
    <n v="0"/>
    <n v="0"/>
    <n v="0"/>
    <m/>
    <m/>
    <m/>
    <m/>
    <m/>
    <m/>
    <m/>
    <m/>
    <m/>
    <m/>
    <m/>
  </r>
  <r>
    <s v="Presidencia las Bambas"/>
    <s v="Presidencia las Bambas"/>
    <x v="14"/>
    <s v="Las Bambas"/>
    <n v="585"/>
    <n v="585"/>
    <n v="6"/>
    <n v="6"/>
    <m/>
    <m/>
    <m/>
    <m/>
    <m/>
    <m/>
    <m/>
    <m/>
    <m/>
    <m/>
    <m/>
  </r>
  <r>
    <s v="Presidencia las Bambas"/>
    <s v="Presidencia las Bambas"/>
    <x v="14"/>
    <s v="SSEE"/>
    <n v="0"/>
    <n v="0"/>
    <n v="0"/>
    <n v="0"/>
    <m/>
    <m/>
    <m/>
    <m/>
    <m/>
    <m/>
    <m/>
    <m/>
    <m/>
    <m/>
    <m/>
  </r>
  <r>
    <s v="Global Business Services &amp; Technology"/>
    <s v="Technology"/>
    <x v="14"/>
    <s v="Las Bambas"/>
    <n v="4042.5"/>
    <n v="4042.5"/>
    <n v="22"/>
    <n v="22"/>
    <m/>
    <m/>
    <m/>
    <m/>
    <m/>
    <m/>
    <m/>
    <m/>
    <m/>
    <m/>
    <m/>
  </r>
  <r>
    <s v="Global Business Services &amp; Technology"/>
    <s v="Technology"/>
    <x v="14"/>
    <s v="SSEE"/>
    <n v="8728"/>
    <n v="8728"/>
    <n v="52"/>
    <n v="52"/>
    <m/>
    <m/>
    <m/>
    <m/>
    <m/>
    <m/>
    <m/>
    <m/>
    <m/>
    <m/>
    <m/>
  </r>
  <r>
    <s v="Vicepresidencia Comercial"/>
    <s v="Vicepresidencia Comercial"/>
    <x v="14"/>
    <s v="Las Bambas"/>
    <n v="1732.5"/>
    <n v="1732.5"/>
    <n v="9"/>
    <n v="9"/>
    <m/>
    <m/>
    <m/>
    <m/>
    <m/>
    <m/>
    <m/>
    <m/>
    <m/>
    <m/>
    <m/>
  </r>
  <r>
    <s v="Vicepresidencia Comercial"/>
    <s v="Vicepresidencia Comercial"/>
    <x v="14"/>
    <s v="SSEE"/>
    <n v="0"/>
    <n v="0"/>
    <n v="0"/>
    <n v="0"/>
    <m/>
    <m/>
    <m/>
    <m/>
    <m/>
    <m/>
    <m/>
    <m/>
    <m/>
    <m/>
    <m/>
  </r>
  <r>
    <s v="Vicepresidencia de Abastecimiento"/>
    <s v="Vicepresidencia de Abastecimiento"/>
    <x v="14"/>
    <s v="Las Bambas"/>
    <n v="567"/>
    <n v="567"/>
    <n v="3"/>
    <n v="3"/>
    <m/>
    <m/>
    <m/>
    <m/>
    <m/>
    <m/>
    <m/>
    <m/>
    <m/>
    <m/>
    <m/>
  </r>
  <r>
    <s v="Vicepresidencia de Abastecimiento"/>
    <s v="Vicepresidencia de Abastecimiento"/>
    <x v="14"/>
    <s v="SSEE"/>
    <n v="0"/>
    <n v="0"/>
    <n v="0"/>
    <n v="0"/>
    <m/>
    <m/>
    <m/>
    <m/>
    <m/>
    <m/>
    <m/>
    <m/>
    <m/>
    <m/>
    <m/>
  </r>
  <r>
    <s v="Vicepresidencia de Asuntos Corporativos"/>
    <s v="Vicepresidencia de Asuntos Corporativos"/>
    <x v="14"/>
    <s v="Las Bambas"/>
    <n v="567"/>
    <n v="567"/>
    <n v="3"/>
    <n v="3"/>
    <m/>
    <m/>
    <m/>
    <m/>
    <m/>
    <m/>
    <m/>
    <m/>
    <m/>
    <m/>
    <m/>
  </r>
  <r>
    <s v="Vicepresidencia de Asuntos Corporativos"/>
    <s v="Vicepresidencia de Asuntos Corporativos"/>
    <x v="14"/>
    <s v="SSEE"/>
    <n v="0"/>
    <n v="0"/>
    <n v="0"/>
    <n v="0"/>
    <m/>
    <m/>
    <m/>
    <m/>
    <m/>
    <m/>
    <m/>
    <m/>
    <m/>
    <m/>
    <m/>
  </r>
  <r>
    <s v="Vicepresidencia de Asuntos Legales"/>
    <s v="Vicepresidencia de Asuntos Legales"/>
    <x v="14"/>
    <s v="Las Bambas"/>
    <n v="801"/>
    <n v="801"/>
    <n v="5"/>
    <n v="5"/>
    <m/>
    <m/>
    <m/>
    <m/>
    <m/>
    <m/>
    <m/>
    <m/>
    <m/>
    <m/>
    <m/>
  </r>
  <r>
    <s v="Vicepresidencia de Asuntos Legales"/>
    <s v="Vicepresidencia de Asuntos Legales"/>
    <x v="14"/>
    <s v="SSEE"/>
    <n v="0"/>
    <n v="0"/>
    <n v="0"/>
    <n v="0"/>
    <m/>
    <m/>
    <m/>
    <m/>
    <m/>
    <m/>
    <m/>
    <m/>
    <m/>
    <m/>
    <m/>
  </r>
  <r>
    <s v="Vicepresidencia de Desarrollo"/>
    <s v="Vicepresidencia de Desarrollo"/>
    <x v="14"/>
    <s v="Las Bambas"/>
    <n v="567"/>
    <n v="567"/>
    <n v="3"/>
    <n v="3"/>
    <m/>
    <m/>
    <m/>
    <m/>
    <m/>
    <m/>
    <m/>
    <m/>
    <m/>
    <m/>
    <m/>
  </r>
  <r>
    <s v="Vicepresidencia de Desarrollo"/>
    <s v="Vicepresidencia de Desarrollo"/>
    <x v="14"/>
    <s v="SSEE"/>
    <n v="0"/>
    <n v="0"/>
    <n v="0"/>
    <n v="0"/>
    <m/>
    <m/>
    <m/>
    <m/>
    <m/>
    <m/>
    <m/>
    <m/>
    <m/>
    <m/>
    <m/>
  </r>
  <r>
    <s v="Vicepresidencia de Excelencia Operacional"/>
    <s v="Vicepresidencia de Excelencia Operacional"/>
    <x v="14"/>
    <s v="Las Bambas"/>
    <n v="3513.4642857142858"/>
    <n v="3513.4642857142858"/>
    <n v="19"/>
    <n v="19"/>
    <m/>
    <m/>
    <m/>
    <m/>
    <m/>
    <m/>
    <m/>
    <m/>
    <m/>
    <m/>
    <m/>
  </r>
  <r>
    <s v="Vicepresidencia de Excelencia Operacional"/>
    <s v="Vicepresidencia de Excelencia Operacional"/>
    <x v="14"/>
    <s v="SSEE"/>
    <n v="0"/>
    <n v="0"/>
    <n v="0"/>
    <n v="0"/>
    <m/>
    <m/>
    <m/>
    <m/>
    <m/>
    <m/>
    <m/>
    <m/>
    <m/>
    <m/>
    <m/>
  </r>
  <r>
    <s v="Vicepresidencia de Operaciones"/>
    <s v="Vicepresidencia de Operaciones"/>
    <x v="14"/>
    <s v="Las Bambas"/>
    <n v="420"/>
    <n v="420"/>
    <n v="2"/>
    <n v="2"/>
    <m/>
    <m/>
    <m/>
    <m/>
    <m/>
    <m/>
    <m/>
    <m/>
    <m/>
    <m/>
    <m/>
  </r>
  <r>
    <s v="Vicepresidencia de Operaciones"/>
    <s v="Vicepresidencia de Operaciones"/>
    <x v="14"/>
    <s v="SSEE"/>
    <n v="0"/>
    <n v="0"/>
    <n v="0"/>
    <n v="0"/>
    <m/>
    <m/>
    <m/>
    <m/>
    <m/>
    <m/>
    <m/>
    <m/>
    <m/>
    <m/>
    <m/>
  </r>
  <r>
    <s v="Vicepresidencia de Proyectos"/>
    <s v="Vicepresidencia de Proyectos"/>
    <x v="14"/>
    <s v="Las Bambas"/>
    <n v="7279.5"/>
    <n v="7279.5"/>
    <n v="37"/>
    <n v="37"/>
    <m/>
    <m/>
    <m/>
    <m/>
    <m/>
    <m/>
    <m/>
    <m/>
    <m/>
    <m/>
    <m/>
  </r>
  <r>
    <s v="Vicepresidencia de Proyectos"/>
    <s v="Vicepresidencia de Proyectos"/>
    <x v="14"/>
    <s v="SSEE"/>
    <n v="251382.5"/>
    <n v="251382.5"/>
    <n v="1784"/>
    <n v="1784"/>
    <m/>
    <m/>
    <m/>
    <m/>
    <m/>
    <n v="2"/>
    <m/>
    <m/>
    <m/>
    <m/>
    <m/>
  </r>
  <r>
    <s v="Vicepresidencia de Recursos Humanos"/>
    <s v="Vicepresidencia de Recursos Humanos"/>
    <x v="14"/>
    <s v="Las Bambas"/>
    <n v="567"/>
    <n v="567"/>
    <n v="3"/>
    <n v="3"/>
    <m/>
    <m/>
    <m/>
    <m/>
    <m/>
    <m/>
    <m/>
    <m/>
    <m/>
    <m/>
    <m/>
  </r>
  <r>
    <s v="Vicepresidencia de Recursos Humanos"/>
    <s v="Vicepresidencia de Recursos Humanos"/>
    <x v="14"/>
    <s v="SSEE"/>
    <n v="0"/>
    <n v="0"/>
    <n v="0"/>
    <n v="0"/>
    <m/>
    <m/>
    <m/>
    <m/>
    <m/>
    <m/>
    <m/>
    <m/>
    <m/>
    <m/>
    <m/>
  </r>
  <r>
    <s v="Vicepresidencia de Relaciones Comunitarias"/>
    <s v="Vicepresidencia de Relaciones Comunitarias"/>
    <x v="14"/>
    <s v="Las Bambas"/>
    <n v="2454"/>
    <n v="2454"/>
    <n v="14"/>
    <n v="14"/>
    <m/>
    <m/>
    <m/>
    <m/>
    <m/>
    <m/>
    <m/>
    <m/>
    <m/>
    <m/>
    <m/>
  </r>
  <r>
    <s v="Vicepresidencia de Relaciones Comunitarias"/>
    <s v="Vicepresidencia de Relaciones Comunitarias"/>
    <x v="14"/>
    <s v="SSEE"/>
    <n v="0"/>
    <n v="0"/>
    <n v="0"/>
    <n v="0"/>
    <m/>
    <m/>
    <m/>
    <m/>
    <m/>
    <m/>
    <m/>
    <m/>
    <m/>
    <m/>
    <m/>
  </r>
  <r>
    <s v="Vicepresidencia de SHE"/>
    <s v="Vicepresidencia de SHE"/>
    <x v="14"/>
    <s v="Las Bambas"/>
    <n v="162"/>
    <n v="162"/>
    <n v="1"/>
    <n v="1"/>
    <m/>
    <m/>
    <m/>
    <m/>
    <m/>
    <m/>
    <m/>
    <m/>
    <m/>
    <m/>
    <m/>
  </r>
  <r>
    <s v="Vicepresidencia de SHE"/>
    <s v="Vicepresidencia de SHE"/>
    <x v="14"/>
    <s v="SSEE"/>
    <n v="0"/>
    <n v="0"/>
    <n v="0"/>
    <n v="0"/>
    <m/>
    <m/>
    <m/>
    <m/>
    <m/>
    <m/>
    <m/>
    <m/>
    <m/>
    <m/>
    <m/>
  </r>
  <r>
    <s v="Vicepresidencia de Relaciones Comunitarias"/>
    <s v="Gerencia de Adquisición de Tierras y Reasentamiento"/>
    <x v="15"/>
    <s v="Las Bambas"/>
    <n v="1533"/>
    <n v="1533"/>
    <n v="9"/>
    <n v="9"/>
    <m/>
    <m/>
    <m/>
    <m/>
    <m/>
    <m/>
    <m/>
    <m/>
    <m/>
    <m/>
    <m/>
  </r>
  <r>
    <s v="Vicepresidencia de Relaciones Comunitarias"/>
    <s v="Gerencia de Adquisición de Tierras y Reasentamiento"/>
    <x v="15"/>
    <s v="SSEE"/>
    <n v="0"/>
    <n v="0"/>
    <n v="0"/>
    <n v="0"/>
    <m/>
    <m/>
    <m/>
    <m/>
    <m/>
    <m/>
    <m/>
    <m/>
    <m/>
    <m/>
    <m/>
  </r>
  <r>
    <s v="Vicepresidencia de Asuntos Legales"/>
    <s v="Gerencia de Asuntos Legales Mineros"/>
    <x v="15"/>
    <s v="Las Bambas"/>
    <n v="723"/>
    <n v="723"/>
    <n v="4"/>
    <n v="4"/>
    <m/>
    <m/>
    <m/>
    <m/>
    <m/>
    <m/>
    <m/>
    <m/>
    <m/>
    <m/>
    <m/>
  </r>
  <r>
    <s v="Vicepresidencia de Asuntos Legales"/>
    <s v="Gerencia de Asuntos Legales Mineros"/>
    <x v="15"/>
    <s v="SSEE"/>
    <n v="0"/>
    <n v="0"/>
    <n v="0"/>
    <n v="0"/>
    <m/>
    <m/>
    <m/>
    <m/>
    <m/>
    <m/>
    <m/>
    <m/>
    <m/>
    <m/>
    <m/>
  </r>
  <r>
    <s v="Vicepresidencia de Asuntos Corporativos"/>
    <s v="Gerencia de Asuntos Publicos"/>
    <x v="15"/>
    <s v="Las Bambas"/>
    <n v="351"/>
    <n v="351"/>
    <n v="2"/>
    <n v="2"/>
    <m/>
    <m/>
    <m/>
    <m/>
    <m/>
    <m/>
    <m/>
    <m/>
    <m/>
    <m/>
    <m/>
  </r>
  <r>
    <s v="Vicepresidencia de Asuntos Corporativos"/>
    <s v="Gerencia de Asuntos Publicos"/>
    <x v="15"/>
    <s v="SSEE"/>
    <n v="0"/>
    <n v="0"/>
    <n v="0"/>
    <n v="0"/>
    <m/>
    <m/>
    <m/>
    <m/>
    <m/>
    <m/>
    <m/>
    <m/>
    <m/>
    <m/>
    <m/>
  </r>
  <r>
    <s v="Vicepresidencia de Asuntos Corporativos"/>
    <s v="Gerencia de Asuntos Publicos Regionales"/>
    <x v="15"/>
    <s v="Las Bambas"/>
    <n v="1044"/>
    <n v="1044"/>
    <n v="6"/>
    <n v="6"/>
    <m/>
    <m/>
    <m/>
    <m/>
    <m/>
    <m/>
    <m/>
    <m/>
    <m/>
    <m/>
    <m/>
  </r>
  <r>
    <s v="Vicepresidencia de Asuntos Corporativos"/>
    <s v="Gerencia de Asuntos Publicos Regionales"/>
    <x v="15"/>
    <s v="SSEE"/>
    <n v="0"/>
    <n v="0"/>
    <n v="0"/>
    <n v="0"/>
    <m/>
    <m/>
    <m/>
    <m/>
    <m/>
    <m/>
    <m/>
    <m/>
    <m/>
    <m/>
    <m/>
  </r>
  <r>
    <s v="Vicepresidencia de Desarrollo"/>
    <s v="Gerencia de Challcobamba"/>
    <x v="15"/>
    <s v="Las Bambas"/>
    <n v="1660.5"/>
    <n v="1660.5"/>
    <n v="10"/>
    <n v="10"/>
    <m/>
    <m/>
    <m/>
    <m/>
    <m/>
    <m/>
    <m/>
    <m/>
    <m/>
    <m/>
    <m/>
  </r>
  <r>
    <s v="Vicepresidencia de Desarrollo"/>
    <s v="Gerencia de Challcobamba"/>
    <x v="15"/>
    <s v="SSEE"/>
    <n v="4956"/>
    <n v="4956"/>
    <n v="21"/>
    <n v="21"/>
    <m/>
    <m/>
    <m/>
    <m/>
    <m/>
    <m/>
    <m/>
    <m/>
    <m/>
    <m/>
    <m/>
  </r>
  <r>
    <s v="Vicepresidencia de Asuntos Corporativos"/>
    <s v="Gerencia de Comunicaciones"/>
    <x v="15"/>
    <s v="Las Bambas"/>
    <n v="2242.5"/>
    <n v="2242.5"/>
    <n v="14"/>
    <n v="14"/>
    <m/>
    <m/>
    <m/>
    <m/>
    <m/>
    <m/>
    <m/>
    <m/>
    <m/>
    <m/>
    <m/>
  </r>
  <r>
    <s v="Vicepresidencia de Asuntos Corporativos"/>
    <s v="Gerencia de Comunicaciones"/>
    <x v="15"/>
    <s v="SSEE"/>
    <n v="0"/>
    <n v="0"/>
    <n v="0"/>
    <n v="0"/>
    <m/>
    <m/>
    <m/>
    <m/>
    <m/>
    <m/>
    <m/>
    <m/>
    <m/>
    <m/>
    <m/>
  </r>
  <r>
    <s v="Vicepresidencia de Abastecimiento"/>
    <s v="Gerencia de Contrataciones"/>
    <x v="15"/>
    <s v="Las Bambas"/>
    <n v="2340"/>
    <n v="2340"/>
    <n v="14"/>
    <n v="14"/>
    <m/>
    <m/>
    <m/>
    <m/>
    <m/>
    <m/>
    <m/>
    <m/>
    <m/>
    <m/>
    <m/>
  </r>
  <r>
    <s v="Vicepresidencia de Abastecimiento"/>
    <s v="Gerencia de Contrataciones"/>
    <x v="15"/>
    <s v="SSEE"/>
    <n v="0"/>
    <n v="0"/>
    <n v="0"/>
    <n v="0"/>
    <m/>
    <m/>
    <m/>
    <m/>
    <m/>
    <m/>
    <m/>
    <m/>
    <m/>
    <m/>
    <m/>
  </r>
  <r>
    <s v="Vicepresidencia de Desarrollo"/>
    <s v="Gerencia de Desarrollo de Recursos"/>
    <x v="15"/>
    <s v="Las Bambas"/>
    <n v="4367.25"/>
    <n v="4367.25"/>
    <n v="32"/>
    <n v="32"/>
    <m/>
    <m/>
    <m/>
    <m/>
    <m/>
    <n v="1"/>
    <m/>
    <m/>
    <m/>
    <m/>
    <m/>
  </r>
  <r>
    <s v="Vicepresidencia de Desarrollo"/>
    <s v="Gerencia de Desarrollo de Recursos"/>
    <x v="15"/>
    <s v="SSEE"/>
    <n v="28464"/>
    <n v="28464"/>
    <n v="203"/>
    <n v="203"/>
    <m/>
    <m/>
    <m/>
    <m/>
    <m/>
    <m/>
    <m/>
    <m/>
    <m/>
    <m/>
    <m/>
  </r>
  <r>
    <s v="Vicepresidencia de Relaciones Comunitarias"/>
    <s v="Gerencia de Desarrollo Social"/>
    <x v="15"/>
    <s v="Las Bambas"/>
    <n v="0"/>
    <n v="0"/>
    <n v="0"/>
    <n v="0"/>
    <m/>
    <m/>
    <m/>
    <m/>
    <m/>
    <m/>
    <m/>
    <m/>
    <m/>
    <m/>
    <m/>
  </r>
  <r>
    <s v="Vicepresidencia de Relaciones Comunitarias"/>
    <s v="Gerencia de Desarrollo Social"/>
    <x v="15"/>
    <s v="SSEE"/>
    <n v="0"/>
    <n v="0"/>
    <n v="0"/>
    <n v="0"/>
    <m/>
    <m/>
    <m/>
    <m/>
    <m/>
    <m/>
    <m/>
    <m/>
    <m/>
    <m/>
    <m/>
  </r>
  <r>
    <s v="Vicepresidencia de Recursos Humanos"/>
    <s v="Gerencia de Desarrollo y Capacitación"/>
    <x v="15"/>
    <s v="Las Bambas"/>
    <n v="1635"/>
    <n v="1635"/>
    <n v="14"/>
    <n v="14"/>
    <m/>
    <m/>
    <m/>
    <m/>
    <m/>
    <m/>
    <m/>
    <m/>
    <m/>
    <m/>
    <m/>
  </r>
  <r>
    <s v="Vicepresidencia de Recursos Humanos"/>
    <s v="Gerencia de Desarrollo y Capacitación"/>
    <x v="15"/>
    <s v="SSEE"/>
    <n v="0"/>
    <n v="0"/>
    <n v="0"/>
    <n v="0"/>
    <m/>
    <m/>
    <m/>
    <m/>
    <m/>
    <m/>
    <m/>
    <m/>
    <m/>
    <m/>
    <m/>
  </r>
  <r>
    <s v="Vicepresidencia de Proyectos"/>
    <s v="Gerencia de Estudios"/>
    <x v="15"/>
    <s v="Las Bambas"/>
    <n v="1815"/>
    <n v="1815"/>
    <n v="10"/>
    <n v="10"/>
    <m/>
    <m/>
    <m/>
    <m/>
    <m/>
    <m/>
    <m/>
    <m/>
    <m/>
    <m/>
    <m/>
  </r>
  <r>
    <s v="Vicepresidencia de Proyectos"/>
    <s v="Gerencia de Estudios"/>
    <x v="15"/>
    <s v="SSEE"/>
    <n v="2160"/>
    <n v="2160"/>
    <n v="9"/>
    <n v="9"/>
    <m/>
    <m/>
    <m/>
    <m/>
    <m/>
    <m/>
    <m/>
    <m/>
    <m/>
    <m/>
    <m/>
  </r>
  <r>
    <s v="Vicepresidencia de Excelencia Operacional"/>
    <s v="Gerencia de Excelencia Operacional 1"/>
    <x v="15"/>
    <s v="Las Bambas"/>
    <n v="750"/>
    <n v="750"/>
    <n v="5"/>
    <n v="5"/>
    <m/>
    <m/>
    <m/>
    <m/>
    <m/>
    <m/>
    <m/>
    <m/>
    <m/>
    <m/>
    <m/>
  </r>
  <r>
    <s v="Vicepresidencia de Excelencia Operacional"/>
    <s v="Gerencia de Excelencia Operacional 1"/>
    <x v="15"/>
    <s v="SSEE"/>
    <n v="0"/>
    <n v="0"/>
    <n v="0"/>
    <n v="0"/>
    <m/>
    <m/>
    <m/>
    <m/>
    <m/>
    <m/>
    <m/>
    <m/>
    <m/>
    <m/>
    <m/>
  </r>
  <r>
    <s v="Vicepresidencia de Excelencia Operacional"/>
    <s v="Gerencia de Excelencia Operacional 2"/>
    <x v="15"/>
    <s v="Las Bambas"/>
    <n v="1365.25"/>
    <n v="1365.25"/>
    <n v="11"/>
    <n v="11"/>
    <m/>
    <m/>
    <m/>
    <m/>
    <m/>
    <m/>
    <m/>
    <m/>
    <m/>
    <m/>
    <m/>
  </r>
  <r>
    <s v="Vicepresidencia de Excelencia Operacional"/>
    <s v="Gerencia de Excelencia Operacional 2"/>
    <x v="15"/>
    <s v="SSEE"/>
    <n v="0"/>
    <n v="0"/>
    <n v="0"/>
    <n v="0"/>
    <m/>
    <m/>
    <m/>
    <m/>
    <m/>
    <m/>
    <m/>
    <m/>
    <m/>
    <m/>
    <m/>
  </r>
  <r>
    <s v="Vicepresidencia de Excelencia Operacional"/>
    <s v="Gerencia de Excelencia Operacional 3"/>
    <x v="15"/>
    <s v="Las Bambas"/>
    <n v="279"/>
    <n v="279"/>
    <n v="2"/>
    <n v="2"/>
    <m/>
    <m/>
    <m/>
    <m/>
    <m/>
    <m/>
    <m/>
    <m/>
    <m/>
    <m/>
    <m/>
  </r>
  <r>
    <s v="Vicepresidencia de Excelencia Operacional"/>
    <s v="Gerencia de Excelencia Operacional 3"/>
    <x v="15"/>
    <s v="SSEE"/>
    <n v="0"/>
    <n v="0"/>
    <n v="0"/>
    <n v="0"/>
    <m/>
    <m/>
    <m/>
    <m/>
    <m/>
    <m/>
    <m/>
    <m/>
    <m/>
    <m/>
    <m/>
  </r>
  <r>
    <s v="Vicepresidencia Comercial"/>
    <s v="Gerencia de Finanzas"/>
    <x v="15"/>
    <s v="Las Bambas"/>
    <n v="1143"/>
    <n v="1143"/>
    <n v="8"/>
    <n v="8"/>
    <m/>
    <m/>
    <m/>
    <m/>
    <m/>
    <m/>
    <m/>
    <m/>
    <m/>
    <m/>
    <m/>
  </r>
  <r>
    <s v="Vicepresidencia Comercial"/>
    <s v="Gerencia de Finanzas"/>
    <x v="15"/>
    <s v="SSEE"/>
    <n v="0"/>
    <n v="0"/>
    <n v="0"/>
    <n v="0"/>
    <m/>
    <m/>
    <m/>
    <m/>
    <m/>
    <m/>
    <m/>
    <m/>
    <m/>
    <m/>
    <m/>
  </r>
  <r>
    <s v="Vicepresidencia Comercial"/>
    <s v="Gerencia de Impuestos"/>
    <x v="15"/>
    <s v="Las Bambas"/>
    <n v="648"/>
    <n v="648"/>
    <n v="5"/>
    <n v="5"/>
    <m/>
    <m/>
    <m/>
    <m/>
    <m/>
    <m/>
    <m/>
    <m/>
    <m/>
    <m/>
    <m/>
  </r>
  <r>
    <s v="Vicepresidencia Comercial"/>
    <s v="Gerencia de Impuestos"/>
    <x v="15"/>
    <s v="SSEE"/>
    <n v="0"/>
    <n v="0"/>
    <n v="0"/>
    <n v="0"/>
    <m/>
    <m/>
    <m/>
    <m/>
    <m/>
    <m/>
    <m/>
    <m/>
    <m/>
    <m/>
    <m/>
  </r>
  <r>
    <s v="Vicepresidencia de Desarrollo"/>
    <s v="Gerencia de Ingenieria"/>
    <x v="15"/>
    <s v="Las Bambas"/>
    <n v="220.5"/>
    <n v="220.5"/>
    <n v="1"/>
    <n v="1"/>
    <m/>
    <m/>
    <m/>
    <m/>
    <m/>
    <m/>
    <m/>
    <m/>
    <m/>
    <m/>
    <m/>
  </r>
  <r>
    <s v="Vicepresidencia de Desarrollo"/>
    <s v="Gerencia de Ingenieria"/>
    <x v="15"/>
    <s v="SSEE"/>
    <n v="49350"/>
    <n v="10817"/>
    <n v="370"/>
    <n v="96"/>
    <m/>
    <m/>
    <m/>
    <m/>
    <m/>
    <m/>
    <m/>
    <m/>
    <m/>
    <m/>
    <m/>
  </r>
  <r>
    <s v="Gerencia de Logística y Servicios de Sitio"/>
    <s v="Gerencia de Logística y Servicios de Sitio"/>
    <x v="15"/>
    <s v="Las Bambas"/>
    <n v="9645.5"/>
    <n v="9645.5"/>
    <n v="70"/>
    <n v="70"/>
    <m/>
    <m/>
    <m/>
    <m/>
    <m/>
    <m/>
    <m/>
    <m/>
    <m/>
    <m/>
    <m/>
  </r>
  <r>
    <s v="Gerencia de Logística y Servicios de Sitio"/>
    <s v="Gerencia de Logística y Servicios de Sitio"/>
    <x v="15"/>
    <s v="SSEE"/>
    <n v="397930"/>
    <n v="165482.54999999999"/>
    <n v="2364"/>
    <n v="2168"/>
    <m/>
    <m/>
    <m/>
    <m/>
    <m/>
    <m/>
    <m/>
    <m/>
    <m/>
    <m/>
    <m/>
  </r>
  <r>
    <s v="Vicepresidencia de Operaciones"/>
    <s v="Gerencia de Mantenimiento"/>
    <x v="15"/>
    <s v="Las Bambas"/>
    <n v="17750.5"/>
    <n v="17750.5"/>
    <n v="127"/>
    <n v="127"/>
    <m/>
    <m/>
    <m/>
    <m/>
    <m/>
    <m/>
    <m/>
    <m/>
    <m/>
    <m/>
    <m/>
  </r>
  <r>
    <s v="Vicepresidencia de Operaciones"/>
    <s v="Gerencia de Mantenimiento"/>
    <x v="15"/>
    <s v="SSEE"/>
    <n v="138898"/>
    <n v="138898"/>
    <n v="1043"/>
    <n v="1043"/>
    <m/>
    <n v="1"/>
    <m/>
    <m/>
    <m/>
    <n v="1"/>
    <m/>
    <m/>
    <n v="1"/>
    <n v="66"/>
    <m/>
  </r>
  <r>
    <s v="Vicepresidencia de Operaciones"/>
    <s v="Gerencia de Mantenimiento"/>
    <x v="15"/>
    <s v="Las Bambas"/>
    <n v="30742.5"/>
    <n v="30742.5"/>
    <n v="184"/>
    <n v="184"/>
    <m/>
    <m/>
    <m/>
    <m/>
    <m/>
    <m/>
    <m/>
    <m/>
    <m/>
    <m/>
    <m/>
  </r>
  <r>
    <s v="Vicepresidencia de Operaciones"/>
    <s v="Gerencia de Mantenimiento"/>
    <x v="15"/>
    <s v="SSEE"/>
    <n v="57827"/>
    <n v="57827"/>
    <n v="648"/>
    <n v="648"/>
    <m/>
    <m/>
    <m/>
    <m/>
    <m/>
    <m/>
    <m/>
    <m/>
    <m/>
    <m/>
    <m/>
  </r>
  <r>
    <s v="Vicepresidencia de SHE"/>
    <s v="Gerencia de Medio Ambiente"/>
    <x v="15"/>
    <s v="Las Bambas"/>
    <n v="2635.5"/>
    <n v="2635.5"/>
    <n v="15"/>
    <n v="15"/>
    <m/>
    <m/>
    <m/>
    <m/>
    <m/>
    <m/>
    <m/>
    <m/>
    <m/>
    <m/>
    <m/>
  </r>
  <r>
    <s v="Vicepresidencia de SHE"/>
    <s v="Gerencia de Medio Ambiente"/>
    <x v="15"/>
    <s v="SSEE"/>
    <n v="11600"/>
    <n v="11600"/>
    <n v="105"/>
    <n v="105"/>
    <m/>
    <m/>
    <m/>
    <m/>
    <m/>
    <m/>
    <m/>
    <m/>
    <m/>
    <m/>
    <m/>
  </r>
  <r>
    <s v="Vicepresidencia de Operaciones"/>
    <s v="Gerencia de Operaciones Mina"/>
    <x v="15"/>
    <s v="Las Bambas"/>
    <n v="89212"/>
    <n v="89212"/>
    <n v="743"/>
    <n v="743"/>
    <m/>
    <m/>
    <m/>
    <m/>
    <m/>
    <n v="1"/>
    <m/>
    <m/>
    <m/>
    <m/>
    <m/>
  </r>
  <r>
    <s v="Vicepresidencia de Operaciones"/>
    <s v="Gerencia de Operaciones Mina"/>
    <x v="15"/>
    <s v="SSEE"/>
    <n v="64309"/>
    <n v="64309"/>
    <n v="363"/>
    <n v="363"/>
    <m/>
    <m/>
    <m/>
    <m/>
    <m/>
    <n v="1"/>
    <m/>
    <m/>
    <m/>
    <m/>
    <m/>
  </r>
  <r>
    <s v="Vicepresidencia de Desarrollo"/>
    <s v="Gerencia de Permisos Ambientales"/>
    <x v="15"/>
    <s v="Las Bambas"/>
    <n v="1131"/>
    <n v="1131"/>
    <n v="7"/>
    <n v="7"/>
    <m/>
    <m/>
    <m/>
    <m/>
    <m/>
    <m/>
    <m/>
    <m/>
    <m/>
    <m/>
    <m/>
  </r>
  <r>
    <s v="Vicepresidencia de Desarrollo"/>
    <s v="Gerencia de Permisos Ambientales"/>
    <x v="15"/>
    <s v="SSEE"/>
    <n v="0"/>
    <n v="0"/>
    <n v="0"/>
    <n v="0"/>
    <m/>
    <m/>
    <m/>
    <m/>
    <m/>
    <m/>
    <m/>
    <m/>
    <m/>
    <m/>
    <m/>
  </r>
  <r>
    <s v="Vicepresidencia de Abastecimiento"/>
    <s v="Gerencia de Planeamiento, Inventario. y Almacenes"/>
    <x v="15"/>
    <s v="Las Bambas"/>
    <n v="3929.25"/>
    <n v="3929.25"/>
    <n v="26"/>
    <n v="26"/>
    <m/>
    <m/>
    <m/>
    <m/>
    <m/>
    <m/>
    <m/>
    <m/>
    <m/>
    <m/>
    <m/>
  </r>
  <r>
    <s v="Vicepresidencia de Abastecimiento"/>
    <s v="Gerencia de Planeamiento, Inventario. y Almacenes"/>
    <x v="15"/>
    <s v="SSEE"/>
    <n v="0"/>
    <n v="0"/>
    <n v="0"/>
    <n v="0"/>
    <m/>
    <m/>
    <m/>
    <m/>
    <m/>
    <m/>
    <m/>
    <m/>
    <m/>
    <m/>
    <m/>
  </r>
  <r>
    <s v="Vicepresidencia de Operaciones"/>
    <s v="Gerencia de Planta Concentradora"/>
    <x v="15"/>
    <s v="Las Bambas"/>
    <n v="34712.25"/>
    <n v="34712.25"/>
    <n v="235"/>
    <n v="235"/>
    <m/>
    <m/>
    <m/>
    <m/>
    <m/>
    <m/>
    <m/>
    <m/>
    <m/>
    <m/>
    <m/>
  </r>
  <r>
    <s v="Vicepresidencia de Operaciones"/>
    <s v="Gerencia de Planta Concentradora"/>
    <x v="15"/>
    <s v="SSEE"/>
    <n v="12001"/>
    <n v="12001"/>
    <n v="117"/>
    <n v="117"/>
    <m/>
    <m/>
    <m/>
    <m/>
    <m/>
    <m/>
    <m/>
    <m/>
    <m/>
    <m/>
    <m/>
  </r>
  <r>
    <s v="Vicepresidencia de Abastecimiento"/>
    <s v="Gerencia de Procura - Proyectos"/>
    <x v="15"/>
    <s v="Las Bambas"/>
    <n v="406.5"/>
    <n v="406.5"/>
    <n v="2"/>
    <n v="2"/>
    <m/>
    <m/>
    <m/>
    <m/>
    <m/>
    <m/>
    <m/>
    <m/>
    <m/>
    <m/>
    <m/>
  </r>
  <r>
    <s v="Vicepresidencia de Abastecimiento"/>
    <s v="Gerencia de Procura - Proyectos"/>
    <x v="15"/>
    <s v="SSEE"/>
    <n v="0"/>
    <n v="0"/>
    <n v="0"/>
    <n v="0"/>
    <m/>
    <m/>
    <m/>
    <m/>
    <m/>
    <m/>
    <m/>
    <m/>
    <m/>
    <m/>
    <m/>
  </r>
  <r>
    <s v="Gerencia de Protección Interna"/>
    <s v="Gerencia de Protección Interna"/>
    <x v="15"/>
    <s v="Las Bambas"/>
    <n v="1281"/>
    <n v="1281"/>
    <n v="8"/>
    <n v="8"/>
    <m/>
    <m/>
    <m/>
    <m/>
    <m/>
    <m/>
    <m/>
    <m/>
    <m/>
    <m/>
    <m/>
  </r>
  <r>
    <s v="Gerencia de Protección Interna"/>
    <s v="Gerencia de Protección Interna"/>
    <x v="15"/>
    <s v="SSEE"/>
    <n v="25428"/>
    <n v="25428"/>
    <n v="135"/>
    <n v="135"/>
    <m/>
    <m/>
    <m/>
    <m/>
    <m/>
    <m/>
    <m/>
    <m/>
    <m/>
    <m/>
    <m/>
  </r>
  <r>
    <s v="Vicepresidencia de Recursos Humanos"/>
    <s v="Gerencia de Recursos Humanos"/>
    <x v="15"/>
    <s v="Las Bambas"/>
    <n v="2160"/>
    <n v="2160"/>
    <n v="14"/>
    <n v="14"/>
    <m/>
    <m/>
    <m/>
    <m/>
    <m/>
    <m/>
    <m/>
    <m/>
    <m/>
    <m/>
    <m/>
  </r>
  <r>
    <s v="Vicepresidencia de Recursos Humanos"/>
    <s v="Gerencia de Recursos Humanos"/>
    <x v="15"/>
    <s v="SSEE"/>
    <n v="1188"/>
    <n v="1188"/>
    <n v="7"/>
    <n v="7"/>
    <m/>
    <m/>
    <m/>
    <m/>
    <m/>
    <m/>
    <m/>
    <m/>
    <m/>
    <m/>
    <m/>
  </r>
  <r>
    <s v="Vicepresidencia de Relaciones Comunitarias"/>
    <s v="Gerencia de Relaciones Comunitarias"/>
    <x v="15"/>
    <s v="Las Bambas"/>
    <n v="14240"/>
    <n v="14240"/>
    <n v="95"/>
    <n v="95"/>
    <m/>
    <m/>
    <m/>
    <m/>
    <m/>
    <m/>
    <m/>
    <m/>
    <m/>
    <m/>
    <m/>
  </r>
  <r>
    <s v="Vicepresidencia de Relaciones Comunitarias"/>
    <s v="Gerencia de Relaciones Comunitarias"/>
    <x v="15"/>
    <s v="SSEE"/>
    <n v="0"/>
    <n v="0"/>
    <n v="0"/>
    <n v="0"/>
    <m/>
    <m/>
    <m/>
    <m/>
    <m/>
    <m/>
    <m/>
    <m/>
    <m/>
    <m/>
    <m/>
  </r>
  <r>
    <s v="Vicepresidencia de SHE"/>
    <s v="Gerencia de Seguridad y Salud"/>
    <x v="15"/>
    <s v="Las Bambas"/>
    <n v="5082"/>
    <n v="5082"/>
    <n v="33"/>
    <n v="33"/>
    <m/>
    <m/>
    <m/>
    <m/>
    <m/>
    <m/>
    <m/>
    <m/>
    <m/>
    <m/>
    <m/>
  </r>
  <r>
    <s v="Vicepresidencia de SHE"/>
    <s v="Gerencia de Seguridad y Salud"/>
    <x v="15"/>
    <s v="SSEE"/>
    <n v="7992"/>
    <n v="7992"/>
    <n v="57"/>
    <n v="57"/>
    <m/>
    <m/>
    <m/>
    <m/>
    <m/>
    <m/>
    <m/>
    <m/>
    <m/>
    <m/>
    <m/>
  </r>
  <r>
    <s v="Vicepresidencia de Desarrollo"/>
    <s v="Gerencia de Servicios a Proyectos"/>
    <x v="15"/>
    <s v="Las Bambas"/>
    <n v="4485"/>
    <n v="4485"/>
    <n v="27"/>
    <n v="27"/>
    <m/>
    <m/>
    <m/>
    <m/>
    <m/>
    <m/>
    <m/>
    <m/>
    <m/>
    <m/>
    <m/>
  </r>
  <r>
    <s v="Vicepresidencia de Desarrollo"/>
    <s v="Gerencia de Servicios a Proyectos"/>
    <x v="15"/>
    <s v="SSEE"/>
    <n v="0"/>
    <n v="0"/>
    <n v="0"/>
    <n v="0"/>
    <m/>
    <m/>
    <m/>
    <m/>
    <m/>
    <m/>
    <m/>
    <m/>
    <m/>
    <m/>
    <m/>
  </r>
  <r>
    <s v="Vicepresidencia de Operaciones"/>
    <s v="Gerencia de Servicios Técnicos"/>
    <x v="15"/>
    <s v="Las Bambas"/>
    <n v="12210.717391304348"/>
    <n v="12210.717391304348"/>
    <n v="88"/>
    <n v="88"/>
    <m/>
    <m/>
    <m/>
    <m/>
    <m/>
    <m/>
    <m/>
    <m/>
    <m/>
    <m/>
    <m/>
  </r>
  <r>
    <s v="Vicepresidencia de Operaciones"/>
    <s v="Gerencia de Servicios Técnicos"/>
    <x v="15"/>
    <s v="SSEE"/>
    <n v="27786"/>
    <n v="27786"/>
    <n v="180"/>
    <n v="180"/>
    <m/>
    <m/>
    <m/>
    <m/>
    <m/>
    <m/>
    <m/>
    <m/>
    <m/>
    <m/>
    <m/>
  </r>
  <r>
    <s v="Gerencia General Operaciones Las Bambas"/>
    <s v="Gerencia General Operaciones LB"/>
    <x v="15"/>
    <s v="Las Bambas"/>
    <n v="690"/>
    <n v="690"/>
    <n v="3"/>
    <n v="3"/>
    <m/>
    <m/>
    <m/>
    <m/>
    <m/>
    <m/>
    <m/>
    <m/>
    <m/>
    <m/>
    <m/>
  </r>
  <r>
    <s v="Gerencia General Operaciones Las Bambas"/>
    <s v="Gerencia General Operaciones LB"/>
    <x v="15"/>
    <s v="SSEE"/>
    <n v="0"/>
    <n v="0"/>
    <n v="0"/>
    <n v="0"/>
    <m/>
    <m/>
    <m/>
    <m/>
    <m/>
    <m/>
    <m/>
    <m/>
    <m/>
    <m/>
    <m/>
  </r>
  <r>
    <s v="Vicepresidencia de Desarrollo"/>
    <s v="Gerencia Regional de Servicios Técnicos"/>
    <x v="15"/>
    <s v="Las Bambas"/>
    <n v="2907"/>
    <n v="2907"/>
    <n v="15"/>
    <n v="15"/>
    <m/>
    <m/>
    <m/>
    <m/>
    <m/>
    <m/>
    <m/>
    <m/>
    <m/>
    <m/>
    <m/>
  </r>
  <r>
    <s v="Vicepresidencia de Desarrollo"/>
    <s v="Gerencia Regional de Servicios Técnicos"/>
    <x v="15"/>
    <s v="SSEE"/>
    <n v="0"/>
    <n v="0"/>
    <n v="0"/>
    <n v="0"/>
    <m/>
    <m/>
    <m/>
    <m/>
    <m/>
    <m/>
    <m/>
    <m/>
    <m/>
    <m/>
    <m/>
  </r>
  <r>
    <s v="Global Business Services &amp; Technology"/>
    <s v="Global Business Services"/>
    <x v="15"/>
    <s v="Las Bambas"/>
    <n v="4030.5"/>
    <n v="4030.5"/>
    <n v="24"/>
    <n v="24"/>
    <m/>
    <m/>
    <m/>
    <m/>
    <m/>
    <m/>
    <m/>
    <m/>
    <m/>
    <m/>
    <m/>
  </r>
  <r>
    <s v="Global Business Services &amp; Technology"/>
    <s v="Global Business Services"/>
    <x v="15"/>
    <s v="SSEE"/>
    <n v="5076"/>
    <n v="5076"/>
    <n v="57"/>
    <n v="57"/>
    <m/>
    <m/>
    <m/>
    <m/>
    <m/>
    <m/>
    <m/>
    <m/>
    <m/>
    <m/>
    <m/>
  </r>
  <r>
    <s v="Group Explorations Management"/>
    <s v="Group Explorations Management"/>
    <x v="15"/>
    <s v="Las Bambas"/>
    <n v="577.5"/>
    <n v="577.5"/>
    <n v="3"/>
    <n v="3"/>
    <m/>
    <m/>
    <m/>
    <m/>
    <m/>
    <m/>
    <m/>
    <m/>
    <m/>
    <m/>
    <m/>
  </r>
  <r>
    <s v="Group Explorations Management"/>
    <s v="Group Explorations Management"/>
    <x v="15"/>
    <s v="SSEE"/>
    <n v="0"/>
    <n v="0"/>
    <n v="0"/>
    <n v="0"/>
    <m/>
    <m/>
    <m/>
    <m/>
    <m/>
    <m/>
    <m/>
    <m/>
    <m/>
    <m/>
    <m/>
  </r>
  <r>
    <s v="Presidencia las Bambas"/>
    <s v="Presidencia las Bambas"/>
    <x v="15"/>
    <s v="Las Bambas"/>
    <n v="613.5"/>
    <n v="613.5"/>
    <n v="3"/>
    <n v="3"/>
    <m/>
    <m/>
    <m/>
    <m/>
    <m/>
    <m/>
    <m/>
    <m/>
    <m/>
    <m/>
    <m/>
  </r>
  <r>
    <s v="Presidencia las Bambas"/>
    <s v="Presidencia las Bambas"/>
    <x v="15"/>
    <s v="SSEE"/>
    <n v="0"/>
    <n v="0"/>
    <n v="0"/>
    <n v="0"/>
    <m/>
    <m/>
    <m/>
    <m/>
    <m/>
    <m/>
    <m/>
    <m/>
    <m/>
    <m/>
    <m/>
  </r>
  <r>
    <s v="Global Business Services &amp; Technology"/>
    <s v="Technology"/>
    <x v="15"/>
    <s v="Las Bambas"/>
    <n v="3780"/>
    <n v="3780"/>
    <n v="22"/>
    <n v="22"/>
    <m/>
    <m/>
    <m/>
    <m/>
    <m/>
    <m/>
    <m/>
    <m/>
    <m/>
    <m/>
    <m/>
  </r>
  <r>
    <s v="Global Business Services &amp; Technology"/>
    <s v="Technology"/>
    <x v="15"/>
    <s v="SSEE"/>
    <n v="0"/>
    <n v="0"/>
    <n v="0"/>
    <n v="0"/>
    <m/>
    <m/>
    <m/>
    <m/>
    <m/>
    <m/>
    <m/>
    <m/>
    <m/>
    <m/>
    <m/>
  </r>
  <r>
    <s v="Vicepresidencia Comercial"/>
    <s v="Vicepresidencia Comercial"/>
    <x v="15"/>
    <s v="Las Bambas"/>
    <n v="1518"/>
    <n v="1518"/>
    <n v="9"/>
    <n v="9"/>
    <m/>
    <m/>
    <m/>
    <m/>
    <m/>
    <m/>
    <m/>
    <m/>
    <m/>
    <m/>
    <m/>
  </r>
  <r>
    <s v="Vicepresidencia Comercial"/>
    <s v="Vicepresidencia Comercial"/>
    <x v="15"/>
    <s v="SSEE"/>
    <n v="0"/>
    <n v="0"/>
    <n v="0"/>
    <n v="0"/>
    <m/>
    <m/>
    <m/>
    <m/>
    <m/>
    <m/>
    <m/>
    <m/>
    <m/>
    <m/>
    <m/>
  </r>
  <r>
    <s v="Vicepresidencia de Abastecimiento"/>
    <s v="Vicepresidencia de Abastecimiento"/>
    <x v="15"/>
    <s v="Las Bambas"/>
    <n v="504"/>
    <n v="504"/>
    <n v="3"/>
    <n v="3"/>
    <m/>
    <m/>
    <m/>
    <m/>
    <m/>
    <m/>
    <m/>
    <m/>
    <m/>
    <m/>
    <m/>
  </r>
  <r>
    <s v="Vicepresidencia de Abastecimiento"/>
    <s v="Vicepresidencia de Abastecimiento"/>
    <x v="15"/>
    <s v="SSEE"/>
    <n v="0"/>
    <n v="0"/>
    <n v="0"/>
    <n v="0"/>
    <m/>
    <m/>
    <m/>
    <m/>
    <m/>
    <m/>
    <m/>
    <m/>
    <m/>
    <m/>
    <m/>
  </r>
  <r>
    <s v="Vicepresidencia de Asuntos Corporativos"/>
    <s v="Vicepresidencia de Asuntos Corporativos"/>
    <x v="15"/>
    <s v="Las Bambas"/>
    <n v="693"/>
    <n v="693"/>
    <n v="3"/>
    <n v="3"/>
    <m/>
    <m/>
    <m/>
    <m/>
    <m/>
    <m/>
    <m/>
    <m/>
    <m/>
    <m/>
    <m/>
  </r>
  <r>
    <s v="Vicepresidencia de Asuntos Corporativos"/>
    <s v="Vicepresidencia de Asuntos Corporativos"/>
    <x v="15"/>
    <s v="SSEE"/>
    <n v="0"/>
    <n v="0"/>
    <n v="0"/>
    <n v="0"/>
    <m/>
    <m/>
    <m/>
    <m/>
    <m/>
    <m/>
    <m/>
    <m/>
    <m/>
    <m/>
    <m/>
  </r>
  <r>
    <s v="Vicepresidencia de Asuntos Legales"/>
    <s v="Vicepresidencia de Asuntos Legales"/>
    <x v="15"/>
    <s v="Las Bambas"/>
    <n v="675"/>
    <n v="675"/>
    <n v="5"/>
    <n v="5"/>
    <m/>
    <m/>
    <m/>
    <m/>
    <m/>
    <m/>
    <m/>
    <m/>
    <m/>
    <m/>
    <m/>
  </r>
  <r>
    <s v="Vicepresidencia de Asuntos Legales"/>
    <s v="Vicepresidencia de Asuntos Legales"/>
    <x v="15"/>
    <s v="SSEE"/>
    <n v="0"/>
    <n v="0"/>
    <n v="0"/>
    <n v="0"/>
    <m/>
    <m/>
    <m/>
    <m/>
    <m/>
    <m/>
    <m/>
    <m/>
    <m/>
    <m/>
    <m/>
  </r>
  <r>
    <s v="Vicepresidencia de Desarrollo"/>
    <s v="Vicepresidencia de Desarrollo"/>
    <x v="15"/>
    <s v="Las Bambas"/>
    <n v="549"/>
    <n v="549"/>
    <n v="3"/>
    <n v="3"/>
    <m/>
    <m/>
    <m/>
    <m/>
    <m/>
    <m/>
    <m/>
    <m/>
    <m/>
    <m/>
    <m/>
  </r>
  <r>
    <s v="Vicepresidencia de Desarrollo"/>
    <s v="Vicepresidencia de Desarrollo"/>
    <x v="15"/>
    <s v="SSEE"/>
    <n v="0"/>
    <n v="0"/>
    <n v="0"/>
    <n v="0"/>
    <m/>
    <m/>
    <m/>
    <m/>
    <m/>
    <m/>
    <m/>
    <m/>
    <m/>
    <m/>
    <m/>
  </r>
  <r>
    <s v="Vicepresidencia de Excelencia Operacional"/>
    <s v="Vicepresidencia de Excelencia Operacional"/>
    <x v="15"/>
    <s v="Las Bambas"/>
    <n v="217.5"/>
    <n v="217.5"/>
    <n v="1"/>
    <n v="1"/>
    <m/>
    <m/>
    <m/>
    <m/>
    <m/>
    <m/>
    <m/>
    <m/>
    <m/>
    <m/>
    <m/>
  </r>
  <r>
    <s v="Vicepresidencia de Excelencia Operacional"/>
    <s v="Vicepresidencia de Excelencia Operacional"/>
    <x v="15"/>
    <s v="SSEE"/>
    <n v="0"/>
    <n v="0"/>
    <n v="0"/>
    <n v="0"/>
    <m/>
    <m/>
    <m/>
    <m/>
    <m/>
    <m/>
    <m/>
    <m/>
    <m/>
    <m/>
    <m/>
  </r>
  <r>
    <s v="Vicepresidencia de Operaciones"/>
    <s v="Vicepresidencia de Operaciones"/>
    <x v="15"/>
    <s v="Las Bambas"/>
    <n v="346.5"/>
    <n v="346.5"/>
    <n v="2"/>
    <n v="2"/>
    <m/>
    <m/>
    <m/>
    <m/>
    <m/>
    <m/>
    <m/>
    <m/>
    <m/>
    <m/>
    <m/>
  </r>
  <r>
    <s v="Vicepresidencia de Operaciones"/>
    <s v="Vicepresidencia de Operaciones"/>
    <x v="15"/>
    <s v="SSEE"/>
    <n v="0"/>
    <n v="0"/>
    <n v="0"/>
    <n v="0"/>
    <m/>
    <m/>
    <m/>
    <m/>
    <m/>
    <m/>
    <m/>
    <m/>
    <m/>
    <m/>
    <m/>
  </r>
  <r>
    <s v="Vicepresidencia de Proyectos"/>
    <s v="Vicepresidencia de Proyectos"/>
    <x v="15"/>
    <s v="Las Bambas"/>
    <n v="5626.5"/>
    <n v="5626.5"/>
    <n v="37"/>
    <n v="37"/>
    <m/>
    <m/>
    <m/>
    <m/>
    <m/>
    <m/>
    <m/>
    <m/>
    <m/>
    <m/>
    <m/>
  </r>
  <r>
    <s v="Vicepresidencia de Proyectos"/>
    <s v="Vicepresidencia de Proyectos"/>
    <x v="15"/>
    <s v="SSEE"/>
    <n v="153540"/>
    <n v="153540"/>
    <n v="1808"/>
    <n v="1808"/>
    <m/>
    <m/>
    <m/>
    <m/>
    <m/>
    <m/>
    <m/>
    <m/>
    <m/>
    <m/>
    <m/>
  </r>
  <r>
    <s v="Vicepresidencia de Recursos Humanos"/>
    <s v="Vicepresidencia de Recursos Humanos"/>
    <x v="15"/>
    <s v="Las Bambas"/>
    <n v="522"/>
    <n v="522"/>
    <n v="3"/>
    <n v="3"/>
    <m/>
    <m/>
    <m/>
    <m/>
    <m/>
    <m/>
    <m/>
    <m/>
    <m/>
    <m/>
    <m/>
  </r>
  <r>
    <s v="Vicepresidencia de Recursos Humanos"/>
    <s v="Vicepresidencia de Recursos Humanos"/>
    <x v="15"/>
    <s v="SSEE"/>
    <n v="0"/>
    <n v="0"/>
    <n v="0"/>
    <n v="0"/>
    <m/>
    <m/>
    <m/>
    <m/>
    <m/>
    <m/>
    <m/>
    <m/>
    <m/>
    <m/>
    <m/>
  </r>
  <r>
    <s v="Vicepresidencia de Relaciones Comunitarias"/>
    <s v="Vicepresidencia de Relaciones Comunitarias"/>
    <x v="15"/>
    <s v="Las Bambas"/>
    <n v="2191.5"/>
    <n v="2191.5"/>
    <n v="14"/>
    <n v="14"/>
    <m/>
    <m/>
    <m/>
    <m/>
    <m/>
    <m/>
    <m/>
    <m/>
    <m/>
    <m/>
    <m/>
  </r>
  <r>
    <s v="Vicepresidencia de Relaciones Comunitarias"/>
    <s v="Vicepresidencia de Relaciones Comunitarias"/>
    <x v="15"/>
    <s v="SSEE"/>
    <n v="0"/>
    <n v="0"/>
    <n v="0"/>
    <n v="0"/>
    <m/>
    <m/>
    <m/>
    <m/>
    <m/>
    <m/>
    <m/>
    <m/>
    <m/>
    <m/>
    <m/>
  </r>
  <r>
    <s v="Vicepresidencia de SHE"/>
    <s v="Vicepresidencia de SHE"/>
    <x v="15"/>
    <s v="Las Bambas"/>
    <n v="180"/>
    <n v="180"/>
    <n v="1"/>
    <n v="1"/>
    <m/>
    <m/>
    <m/>
    <m/>
    <m/>
    <m/>
    <m/>
    <m/>
    <m/>
    <m/>
    <m/>
  </r>
  <r>
    <s v="Vicepresidencia de SHE"/>
    <s v="Vicepresidencia de SHE"/>
    <x v="15"/>
    <s v="SSEE"/>
    <n v="0"/>
    <n v="0"/>
    <n v="0"/>
    <n v="0"/>
    <m/>
    <m/>
    <m/>
    <m/>
    <m/>
    <m/>
    <m/>
    <m/>
    <m/>
    <m/>
    <m/>
  </r>
  <r>
    <s v="Vicepresidencia de Relaciones Comunitarias"/>
    <s v="Gerencia de Adquisición de Tierras y Reasentamiento"/>
    <x v="16"/>
    <s v="Las Bambas"/>
    <n v="1732.5"/>
    <n v="1732.5"/>
    <n v="9"/>
    <n v="9"/>
    <m/>
    <m/>
    <m/>
    <m/>
    <m/>
    <m/>
    <m/>
    <m/>
    <m/>
    <m/>
    <m/>
  </r>
  <r>
    <s v="Vicepresidencia de Relaciones Comunitarias"/>
    <s v="Gerencia de Adquisición de Tierras y Reasentamiento"/>
    <x v="16"/>
    <s v="SSEE"/>
    <n v="0"/>
    <n v="0"/>
    <n v="0"/>
    <n v="0"/>
    <m/>
    <m/>
    <m/>
    <m/>
    <m/>
    <m/>
    <m/>
    <m/>
    <m/>
    <m/>
    <m/>
  </r>
  <r>
    <s v="Vicepresidencia de Asuntos Legales"/>
    <s v="Gerencia de Asuntos Legales Mineros"/>
    <x v="16"/>
    <s v="Las Bambas"/>
    <n v="988.5"/>
    <n v="988.5"/>
    <n v="5"/>
    <n v="5"/>
    <m/>
    <m/>
    <m/>
    <m/>
    <m/>
    <m/>
    <m/>
    <m/>
    <m/>
    <m/>
    <m/>
  </r>
  <r>
    <s v="Vicepresidencia de Asuntos Legales"/>
    <s v="Gerencia de Asuntos Legales Mineros"/>
    <x v="16"/>
    <s v="SSEE"/>
    <n v="0"/>
    <n v="0"/>
    <n v="0"/>
    <n v="0"/>
    <m/>
    <m/>
    <m/>
    <m/>
    <m/>
    <m/>
    <m/>
    <m/>
    <m/>
    <m/>
    <m/>
  </r>
  <r>
    <s v="Vicepresidencia de Asuntos Corporativos"/>
    <s v="Gerencia de Asuntos Publicos"/>
    <x v="16"/>
    <s v="Las Bambas"/>
    <n v="414"/>
    <n v="414"/>
    <n v="2"/>
    <n v="2"/>
    <m/>
    <m/>
    <m/>
    <m/>
    <m/>
    <m/>
    <m/>
    <m/>
    <m/>
    <m/>
    <m/>
  </r>
  <r>
    <s v="Vicepresidencia de Asuntos Corporativos"/>
    <s v="Gerencia de Asuntos Publicos"/>
    <x v="16"/>
    <s v="SSEE"/>
    <n v="0"/>
    <n v="0"/>
    <n v="0"/>
    <n v="0"/>
    <m/>
    <m/>
    <m/>
    <m/>
    <m/>
    <m/>
    <m/>
    <m/>
    <m/>
    <m/>
    <m/>
  </r>
  <r>
    <s v="Vicepresidencia de Asuntos Corporativos"/>
    <s v="Gerencia de Asuntos Publicos Regionales"/>
    <x v="16"/>
    <s v="Las Bambas"/>
    <n v="1279.5"/>
    <n v="1279.5"/>
    <n v="6"/>
    <n v="6"/>
    <m/>
    <m/>
    <m/>
    <m/>
    <m/>
    <m/>
    <m/>
    <m/>
    <m/>
    <m/>
    <m/>
  </r>
  <r>
    <s v="Vicepresidencia de Asuntos Corporativos"/>
    <s v="Gerencia de Asuntos Publicos Regionales"/>
    <x v="16"/>
    <s v="SSEE"/>
    <n v="0"/>
    <n v="0"/>
    <n v="0"/>
    <n v="0"/>
    <m/>
    <m/>
    <m/>
    <m/>
    <m/>
    <m/>
    <m/>
    <m/>
    <m/>
    <m/>
    <m/>
  </r>
  <r>
    <s v="Vicepresidencia de Desarrollo"/>
    <s v="Gerencia de Challcobamba"/>
    <x v="16"/>
    <s v="Las Bambas"/>
    <n v="1764"/>
    <n v="1764"/>
    <n v="9"/>
    <n v="9"/>
    <m/>
    <m/>
    <m/>
    <m/>
    <m/>
    <m/>
    <m/>
    <m/>
    <m/>
    <m/>
    <m/>
  </r>
  <r>
    <s v="Vicepresidencia de Desarrollo"/>
    <s v="Gerencia de Challcobamba"/>
    <x v="16"/>
    <s v="SSEE"/>
    <n v="4956"/>
    <n v="4956"/>
    <n v="21"/>
    <n v="21"/>
    <m/>
    <m/>
    <m/>
    <m/>
    <m/>
    <m/>
    <m/>
    <m/>
    <m/>
    <m/>
    <m/>
  </r>
  <r>
    <s v="Vicepresidencia de Asuntos Corporativos"/>
    <s v="Gerencia de Comunicaciones"/>
    <x v="16"/>
    <s v="Las Bambas"/>
    <n v="2880"/>
    <n v="2880"/>
    <n v="14"/>
    <n v="14"/>
    <m/>
    <m/>
    <m/>
    <m/>
    <m/>
    <m/>
    <m/>
    <m/>
    <m/>
    <m/>
    <m/>
  </r>
  <r>
    <s v="Vicepresidencia de Asuntos Corporativos"/>
    <s v="Gerencia de Comunicaciones"/>
    <x v="16"/>
    <s v="SSEE"/>
    <n v="0"/>
    <n v="0"/>
    <n v="0"/>
    <n v="0"/>
    <m/>
    <m/>
    <m/>
    <m/>
    <m/>
    <m/>
    <m/>
    <m/>
    <m/>
    <m/>
    <m/>
  </r>
  <r>
    <s v="Vicepresidencia Comercial"/>
    <s v="Gerencia de Contraloría y Riesgos"/>
    <x v="16"/>
    <s v="Las Bambas"/>
    <n v="1191"/>
    <n v="1191"/>
    <n v="6"/>
    <n v="6"/>
    <m/>
    <m/>
    <m/>
    <m/>
    <m/>
    <m/>
    <m/>
    <m/>
    <m/>
    <m/>
    <m/>
  </r>
  <r>
    <s v="Vicepresidencia Comercial"/>
    <s v="Gerencia de Contraloría y Riesgos"/>
    <x v="16"/>
    <s v="SSEE"/>
    <n v="0"/>
    <n v="0"/>
    <n v="0"/>
    <n v="0"/>
    <m/>
    <m/>
    <m/>
    <m/>
    <m/>
    <m/>
    <m/>
    <m/>
    <m/>
    <m/>
    <m/>
  </r>
  <r>
    <s v="Vicepresidencia de Abastecimiento"/>
    <s v="Gerencia de Contrataciones"/>
    <x v="16"/>
    <s v="SSEE"/>
    <n v="0"/>
    <n v="0"/>
    <n v="0"/>
    <n v="0"/>
    <m/>
    <m/>
    <m/>
    <m/>
    <m/>
    <m/>
    <m/>
    <m/>
    <m/>
    <m/>
    <m/>
  </r>
  <r>
    <s v="Vicepresidencia de Abastecimiento"/>
    <s v="Gerencia de Contrataciones"/>
    <x v="16"/>
    <s v="Las Bambas"/>
    <n v="2565"/>
    <n v="2565"/>
    <n v="14"/>
    <n v="14"/>
    <m/>
    <m/>
    <m/>
    <m/>
    <m/>
    <m/>
    <m/>
    <m/>
    <m/>
    <m/>
    <m/>
  </r>
  <r>
    <s v="Vicepresidencia de Desarrollo"/>
    <s v="Gerencia de Desarrollo de Recursos"/>
    <x v="16"/>
    <s v="SSEE"/>
    <n v="92686"/>
    <n v="92686"/>
    <n v="464"/>
    <n v="464"/>
    <m/>
    <m/>
    <m/>
    <m/>
    <m/>
    <n v="1"/>
    <m/>
    <m/>
    <m/>
    <m/>
    <m/>
  </r>
  <r>
    <s v="Vicepresidencia de Desarrollo"/>
    <s v="Gerencia de Desarrollo de Recursos"/>
    <x v="16"/>
    <s v="Las Bambas"/>
    <n v="5940.25"/>
    <n v="5940.25"/>
    <n v="31"/>
    <n v="31"/>
    <m/>
    <m/>
    <m/>
    <m/>
    <m/>
    <m/>
    <m/>
    <m/>
    <m/>
    <m/>
    <m/>
  </r>
  <r>
    <s v="Vicepresidencia de Relaciones Comunitarias"/>
    <s v="Gerencia de Desarrollo Social"/>
    <x v="16"/>
    <s v="SSEE"/>
    <n v="0"/>
    <n v="0"/>
    <n v="0"/>
    <n v="0"/>
    <m/>
    <m/>
    <m/>
    <m/>
    <m/>
    <m/>
    <m/>
    <m/>
    <m/>
    <m/>
    <m/>
  </r>
  <r>
    <s v="Vicepresidencia de Relaciones Comunitarias"/>
    <s v="Gerencia de Desarrollo Social"/>
    <x v="16"/>
    <s v="Las Bambas"/>
    <n v="0"/>
    <n v="0"/>
    <n v="0"/>
    <n v="0"/>
    <m/>
    <m/>
    <m/>
    <m/>
    <m/>
    <m/>
    <m/>
    <m/>
    <m/>
    <m/>
    <m/>
  </r>
  <r>
    <s v="Vicepresidencia de Recursos Humanos"/>
    <s v="Gerencia de Desarrollo y Capacitación"/>
    <x v="16"/>
    <s v="SSEE"/>
    <n v="0"/>
    <n v="0"/>
    <n v="0"/>
    <n v="0"/>
    <m/>
    <m/>
    <m/>
    <m/>
    <m/>
    <m/>
    <m/>
    <m/>
    <m/>
    <m/>
    <m/>
  </r>
  <r>
    <s v="Vicepresidencia de Recursos Humanos"/>
    <s v="Gerencia de Desarrollo y Capacitación"/>
    <x v="16"/>
    <s v="Las Bambas"/>
    <n v="2229"/>
    <n v="2229"/>
    <n v="12"/>
    <n v="12"/>
    <m/>
    <m/>
    <m/>
    <m/>
    <m/>
    <m/>
    <m/>
    <m/>
    <m/>
    <m/>
    <m/>
  </r>
  <r>
    <s v="Vicepresidencia de Proyectos"/>
    <s v="Gerencia de Estudios"/>
    <x v="16"/>
    <s v="SSEE"/>
    <n v="0"/>
    <n v="0"/>
    <n v="0"/>
    <n v="0"/>
    <m/>
    <m/>
    <m/>
    <m/>
    <m/>
    <m/>
    <m/>
    <m/>
    <m/>
    <m/>
    <m/>
  </r>
  <r>
    <s v="Vicepresidencia de Proyectos"/>
    <s v="Gerencia de Estudios"/>
    <x v="16"/>
    <s v="Las Bambas"/>
    <n v="2874"/>
    <n v="2874"/>
    <n v="15"/>
    <n v="15"/>
    <m/>
    <m/>
    <m/>
    <m/>
    <m/>
    <m/>
    <m/>
    <m/>
    <m/>
    <m/>
    <m/>
  </r>
  <r>
    <s v="Vicepresidencia de Excelencia Operacional"/>
    <s v="Gerencia de Excelencia Operacional 1"/>
    <x v="16"/>
    <s v="SSEE"/>
    <n v="0"/>
    <n v="0"/>
    <n v="0"/>
    <n v="0"/>
    <m/>
    <m/>
    <m/>
    <m/>
    <m/>
    <m/>
    <m/>
    <m/>
    <m/>
    <m/>
    <m/>
  </r>
  <r>
    <s v="Vicepresidencia de Excelencia Operacional"/>
    <s v="Gerencia de Excelencia Operacional 1"/>
    <x v="16"/>
    <s v="Las Bambas"/>
    <n v="889.5"/>
    <n v="889.5"/>
    <n v="5"/>
    <n v="5"/>
    <m/>
    <m/>
    <m/>
    <m/>
    <m/>
    <m/>
    <m/>
    <m/>
    <m/>
    <m/>
    <m/>
  </r>
  <r>
    <s v="Vicepresidencia de Excelencia Operacional"/>
    <s v="Gerencia de Excelencia Operacional 2"/>
    <x v="16"/>
    <s v="SSEE"/>
    <n v="0"/>
    <n v="0"/>
    <n v="0"/>
    <n v="0"/>
    <m/>
    <m/>
    <m/>
    <m/>
    <m/>
    <m/>
    <m/>
    <m/>
    <m/>
    <m/>
    <m/>
  </r>
  <r>
    <s v="Vicepresidencia de Excelencia Operacional"/>
    <s v="Gerencia de Excelencia Operacional 2"/>
    <x v="16"/>
    <s v="Las Bambas"/>
    <n v="2103"/>
    <n v="2103"/>
    <n v="11"/>
    <n v="11"/>
    <m/>
    <m/>
    <m/>
    <m/>
    <m/>
    <m/>
    <m/>
    <m/>
    <m/>
    <m/>
    <m/>
  </r>
  <r>
    <s v="Vicepresidencia de Excelencia Operacional"/>
    <s v="Gerencia de Excelencia Operacional 3"/>
    <x v="16"/>
    <s v="SSEE"/>
    <n v="0"/>
    <n v="0"/>
    <n v="0"/>
    <n v="0"/>
    <m/>
    <m/>
    <m/>
    <m/>
    <m/>
    <m/>
    <m/>
    <m/>
    <m/>
    <m/>
    <m/>
  </r>
  <r>
    <s v="Vicepresidencia de Excelencia Operacional"/>
    <s v="Gerencia de Excelencia Operacional 3"/>
    <x v="16"/>
    <s v="Las Bambas"/>
    <n v="429"/>
    <n v="429"/>
    <n v="2"/>
    <n v="2"/>
    <m/>
    <m/>
    <m/>
    <m/>
    <m/>
    <m/>
    <m/>
    <m/>
    <m/>
    <m/>
    <m/>
  </r>
  <r>
    <s v="Vicepresidencia Comercial"/>
    <s v="Gerencia de Finanzas"/>
    <x v="16"/>
    <s v="SSEE"/>
    <n v="0"/>
    <n v="0"/>
    <n v="0"/>
    <n v="0"/>
    <m/>
    <m/>
    <m/>
    <m/>
    <m/>
    <m/>
    <m/>
    <m/>
    <m/>
    <m/>
    <m/>
  </r>
  <r>
    <s v="Vicepresidencia Comercial"/>
    <s v="Gerencia de Finanzas"/>
    <x v="16"/>
    <s v="Las Bambas"/>
    <n v="1359"/>
    <n v="1359"/>
    <n v="8"/>
    <n v="8"/>
    <m/>
    <m/>
    <m/>
    <m/>
    <m/>
    <m/>
    <m/>
    <m/>
    <m/>
    <m/>
    <m/>
  </r>
  <r>
    <s v="Vicepresidencia Comercial"/>
    <s v="Gerencia de Impuestos"/>
    <x v="16"/>
    <s v="SSEE"/>
    <n v="0"/>
    <n v="0"/>
    <n v="0"/>
    <n v="0"/>
    <m/>
    <m/>
    <m/>
    <m/>
    <m/>
    <m/>
    <m/>
    <m/>
    <m/>
    <m/>
    <m/>
  </r>
  <r>
    <s v="Vicepresidencia Comercial"/>
    <s v="Gerencia de Impuestos"/>
    <x v="16"/>
    <s v="Las Bambas"/>
    <n v="630"/>
    <n v="630"/>
    <n v="5"/>
    <n v="5"/>
    <m/>
    <m/>
    <m/>
    <m/>
    <m/>
    <m/>
    <m/>
    <m/>
    <m/>
    <m/>
    <m/>
  </r>
  <r>
    <s v="Vicepresidencia de Desarrollo"/>
    <s v="Gerencia de Ingenieria"/>
    <x v="16"/>
    <s v="SSEE"/>
    <n v="70573"/>
    <n v="22095"/>
    <n v="327"/>
    <n v="97"/>
    <m/>
    <m/>
    <m/>
    <m/>
    <m/>
    <m/>
    <m/>
    <m/>
    <m/>
    <m/>
    <m/>
  </r>
  <r>
    <s v="Vicepresidencia de Desarrollo"/>
    <s v="Gerencia de Ingenieria"/>
    <x v="16"/>
    <s v="Las Bambas"/>
    <n v="231"/>
    <n v="231"/>
    <n v="1"/>
    <n v="1"/>
    <m/>
    <m/>
    <m/>
    <m/>
    <m/>
    <m/>
    <m/>
    <m/>
    <m/>
    <m/>
    <m/>
  </r>
  <r>
    <s v="Gerencia de Logística y Servicios de Sitio"/>
    <s v="Gerencia de Logística y Servicios de Sitio"/>
    <x v="16"/>
    <s v="SSEE"/>
    <n v="471666.3"/>
    <n v="181193.25000000003"/>
    <n v="2439"/>
    <n v="2198"/>
    <m/>
    <m/>
    <m/>
    <m/>
    <m/>
    <n v="1"/>
    <m/>
    <m/>
    <m/>
    <m/>
    <m/>
  </r>
  <r>
    <s v="Gerencia de Logística y Servicios de Sitio"/>
    <s v="Gerencia de Logística y Servicios de Sitio"/>
    <x v="16"/>
    <s v="Las Bambas"/>
    <n v="13641.75"/>
    <n v="13641.75"/>
    <n v="69"/>
    <n v="69"/>
    <m/>
    <m/>
    <m/>
    <m/>
    <m/>
    <n v="2"/>
    <m/>
    <m/>
    <m/>
    <m/>
    <m/>
  </r>
  <r>
    <s v="Vicepresidencia de Operaciones"/>
    <s v="Gerencia de Mantenimiento"/>
    <x v="16"/>
    <s v="SSEE"/>
    <n v="196143"/>
    <n v="196143"/>
    <n v="1053"/>
    <n v="1053"/>
    <m/>
    <m/>
    <m/>
    <m/>
    <m/>
    <m/>
    <m/>
    <m/>
    <m/>
    <m/>
    <n v="1"/>
  </r>
  <r>
    <s v="Vicepresidencia de Operaciones"/>
    <s v="Gerencia de Mantenimiento"/>
    <x v="16"/>
    <s v="Las Bambas"/>
    <n v="20849.25"/>
    <n v="20849.25"/>
    <n v="125"/>
    <n v="125"/>
    <m/>
    <m/>
    <m/>
    <m/>
    <m/>
    <m/>
    <m/>
    <m/>
    <m/>
    <m/>
    <m/>
  </r>
  <r>
    <s v="Vicepresidencia de Operaciones"/>
    <s v="Gerencia de Mantenimiento"/>
    <x v="16"/>
    <s v="SSEE"/>
    <n v="26062"/>
    <n v="26062"/>
    <n v="157"/>
    <n v="157"/>
    <m/>
    <m/>
    <m/>
    <m/>
    <m/>
    <m/>
    <m/>
    <m/>
    <m/>
    <m/>
    <m/>
  </r>
  <r>
    <s v="Vicepresidencia de Operaciones"/>
    <s v="Gerencia de Mantenimiento"/>
    <x v="16"/>
    <s v="Las Bambas"/>
    <n v="30534.5"/>
    <n v="30534.5"/>
    <n v="182"/>
    <n v="182"/>
    <m/>
    <m/>
    <m/>
    <m/>
    <m/>
    <m/>
    <m/>
    <m/>
    <m/>
    <m/>
    <m/>
  </r>
  <r>
    <s v="Vicepresidencia de SHE"/>
    <s v="Gerencia de Medio Ambiente"/>
    <x v="16"/>
    <s v="SSEE"/>
    <n v="18408"/>
    <n v="18408"/>
    <n v="117"/>
    <n v="117"/>
    <m/>
    <m/>
    <m/>
    <m/>
    <m/>
    <m/>
    <m/>
    <m/>
    <m/>
    <m/>
    <m/>
  </r>
  <r>
    <s v="Vicepresidencia de SHE"/>
    <s v="Gerencia de Medio Ambiente"/>
    <x v="16"/>
    <s v="Las Bambas"/>
    <n v="2908.5"/>
    <n v="2908.5"/>
    <n v="14"/>
    <n v="14"/>
    <m/>
    <m/>
    <m/>
    <m/>
    <m/>
    <m/>
    <m/>
    <m/>
    <m/>
    <m/>
    <m/>
  </r>
  <r>
    <s v="Vicepresidencia de Operaciones"/>
    <s v="Gerencia de Operaciones Mina"/>
    <x v="16"/>
    <s v="SSEE"/>
    <n v="162861"/>
    <n v="162861"/>
    <n v="727"/>
    <n v="727"/>
    <m/>
    <m/>
    <m/>
    <m/>
    <m/>
    <m/>
    <m/>
    <m/>
    <m/>
    <m/>
    <m/>
  </r>
  <r>
    <s v="Vicepresidencia de Operaciones"/>
    <s v="Gerencia de Operaciones Mina"/>
    <x v="16"/>
    <s v="Las Bambas"/>
    <n v="132826.75"/>
    <n v="132826.75"/>
    <n v="769"/>
    <n v="769"/>
    <m/>
    <m/>
    <m/>
    <m/>
    <n v="1"/>
    <n v="1"/>
    <n v="1"/>
    <m/>
    <m/>
    <m/>
    <m/>
  </r>
  <r>
    <s v="Vicepresidencia de Desarrollo"/>
    <s v="Gerencia de Permisos Ambientales"/>
    <x v="16"/>
    <s v="SSEE"/>
    <n v="932"/>
    <n v="932"/>
    <n v="9"/>
    <n v="8"/>
    <m/>
    <m/>
    <m/>
    <m/>
    <m/>
    <m/>
    <m/>
    <m/>
    <m/>
    <m/>
    <m/>
  </r>
  <r>
    <s v="Vicepresidencia de Desarrollo"/>
    <s v="Gerencia de Permisos Ambientales"/>
    <x v="16"/>
    <s v="Las Bambas"/>
    <n v="1276.5"/>
    <n v="1276.5"/>
    <n v="6"/>
    <n v="6"/>
    <m/>
    <m/>
    <m/>
    <m/>
    <m/>
    <m/>
    <m/>
    <m/>
    <m/>
    <m/>
    <m/>
  </r>
  <r>
    <s v="Vicepresidencia de Abastecimiento"/>
    <s v="Gerencia de Planeamiento, Inventario. y Almacenes"/>
    <x v="16"/>
    <s v="SSEE"/>
    <n v="0"/>
    <n v="0"/>
    <n v="0"/>
    <n v="0"/>
    <m/>
    <m/>
    <m/>
    <m/>
    <m/>
    <m/>
    <m/>
    <m/>
    <m/>
    <m/>
    <m/>
  </r>
  <r>
    <s v="Vicepresidencia de Abastecimiento"/>
    <s v="Gerencia de Planeamiento, Inventario. y Almacenes"/>
    <x v="16"/>
    <s v="Las Bambas"/>
    <n v="4652.75"/>
    <n v="4652.75"/>
    <n v="25"/>
    <n v="25"/>
    <m/>
    <m/>
    <m/>
    <m/>
    <m/>
    <m/>
    <m/>
    <m/>
    <m/>
    <m/>
    <m/>
  </r>
  <r>
    <s v="Vicepresidencia de Operaciones"/>
    <s v="Gerencia de Planta Concentradora"/>
    <x v="16"/>
    <s v="SSEE"/>
    <n v="25785.5"/>
    <n v="25785.5"/>
    <n v="133"/>
    <n v="133"/>
    <m/>
    <m/>
    <m/>
    <m/>
    <m/>
    <m/>
    <m/>
    <m/>
    <m/>
    <m/>
    <m/>
  </r>
  <r>
    <s v="Vicepresidencia de Operaciones"/>
    <s v="Gerencia de Planta Concentradora"/>
    <x v="16"/>
    <s v="Las Bambas"/>
    <n v="40778.5"/>
    <n v="40778.5"/>
    <n v="233"/>
    <n v="233"/>
    <m/>
    <m/>
    <m/>
    <m/>
    <m/>
    <m/>
    <m/>
    <m/>
    <m/>
    <m/>
    <m/>
  </r>
  <r>
    <s v="Vicepresidencia de Abastecimiento"/>
    <s v="Gerencia de Procura - Proyectos"/>
    <x v="16"/>
    <s v="SSEE"/>
    <n v="0"/>
    <n v="0"/>
    <n v="0"/>
    <n v="0"/>
    <m/>
    <m/>
    <m/>
    <m/>
    <m/>
    <m/>
    <m/>
    <m/>
    <m/>
    <m/>
    <m/>
  </r>
  <r>
    <s v="Vicepresidencia de Abastecimiento"/>
    <s v="Gerencia de Procura - Proyectos"/>
    <x v="16"/>
    <s v="Las Bambas"/>
    <n v="427.5"/>
    <n v="427.5"/>
    <n v="2"/>
    <n v="2"/>
    <m/>
    <m/>
    <m/>
    <m/>
    <m/>
    <m/>
    <m/>
    <m/>
    <m/>
    <m/>
    <m/>
  </r>
  <r>
    <s v="Gerencia de Protección Interna"/>
    <s v="Gerencia de Protección Interna"/>
    <x v="16"/>
    <s v="SSEE"/>
    <n v="22388"/>
    <n v="22388"/>
    <n v="121"/>
    <n v="121"/>
    <m/>
    <m/>
    <m/>
    <m/>
    <m/>
    <m/>
    <m/>
    <m/>
    <m/>
    <m/>
    <m/>
  </r>
  <r>
    <s v="Gerencia de Protección Interna"/>
    <s v="Gerencia de Protección Interna"/>
    <x v="16"/>
    <s v="Las Bambas"/>
    <n v="1344"/>
    <n v="1344"/>
    <n v="6"/>
    <n v="6"/>
    <m/>
    <m/>
    <m/>
    <m/>
    <m/>
    <m/>
    <m/>
    <m/>
    <m/>
    <m/>
    <m/>
  </r>
  <r>
    <s v="Vicepresidencia de Recursos Humanos"/>
    <s v="Gerencia de Recursos Humanos"/>
    <x v="16"/>
    <s v="SSEE"/>
    <n v="0"/>
    <n v="0"/>
    <n v="0"/>
    <n v="0"/>
    <m/>
    <m/>
    <m/>
    <m/>
    <m/>
    <m/>
    <m/>
    <m/>
    <m/>
    <m/>
    <m/>
  </r>
  <r>
    <s v="Vicepresidencia de Recursos Humanos"/>
    <s v="Gerencia de Recursos Humanos"/>
    <x v="16"/>
    <s v="Las Bambas"/>
    <n v="2895"/>
    <n v="2895"/>
    <n v="14"/>
    <n v="14"/>
    <m/>
    <m/>
    <m/>
    <m/>
    <m/>
    <m/>
    <m/>
    <m/>
    <m/>
    <m/>
    <m/>
  </r>
  <r>
    <s v="Vicepresidencia de Relaciones Comunitarias"/>
    <s v="Gerencia de Relaciones Comunitarias Site"/>
    <x v="16"/>
    <s v="SSEE"/>
    <n v="0"/>
    <n v="0"/>
    <n v="0"/>
    <n v="0"/>
    <m/>
    <m/>
    <m/>
    <m/>
    <m/>
    <m/>
    <m/>
    <m/>
    <m/>
    <m/>
    <m/>
  </r>
  <r>
    <s v="Vicepresidencia de Relaciones Comunitarias"/>
    <s v="Gerencia de Relaciones Comunitarias Site"/>
    <x v="16"/>
    <s v="Las Bambas"/>
    <n v="12088"/>
    <n v="12088"/>
    <n v="65"/>
    <n v="65"/>
    <m/>
    <m/>
    <m/>
    <m/>
    <m/>
    <m/>
    <m/>
    <m/>
    <m/>
    <m/>
    <m/>
  </r>
  <r>
    <s v="Vicepresidencia de Relaciones Comunitarias"/>
    <s v="Gerencia de Relaciones Comunitarias Zona Sur"/>
    <x v="16"/>
    <s v="Las Bambas"/>
    <n v="6006"/>
    <n v="6006"/>
    <n v="30"/>
    <n v="30"/>
    <m/>
    <m/>
    <m/>
    <m/>
    <m/>
    <m/>
    <m/>
    <m/>
    <m/>
    <m/>
    <m/>
  </r>
  <r>
    <s v="Vicepresidencia de Relaciones Comunitarias"/>
    <s v="Gerencia de Relaciones Comunitarias Zona Sur"/>
    <x v="16"/>
    <s v="SSEE"/>
    <n v="0"/>
    <n v="0"/>
    <n v="0"/>
    <n v="0"/>
    <m/>
    <m/>
    <m/>
    <m/>
    <m/>
    <m/>
    <m/>
    <m/>
    <m/>
    <m/>
    <m/>
  </r>
  <r>
    <s v="Vicepresidencia de SHE"/>
    <s v="Gerencia de Seguridad y Salud"/>
    <x v="16"/>
    <s v="SSEE"/>
    <n v="0"/>
    <n v="0"/>
    <n v="0"/>
    <n v="0"/>
    <m/>
    <m/>
    <m/>
    <m/>
    <m/>
    <m/>
    <m/>
    <m/>
    <m/>
    <m/>
    <m/>
  </r>
  <r>
    <s v="Vicepresidencia de SHE"/>
    <s v="Gerencia de Seguridad y Salud"/>
    <x v="16"/>
    <s v="Las Bambas"/>
    <n v="6048"/>
    <n v="6048"/>
    <n v="32"/>
    <n v="32"/>
    <m/>
    <m/>
    <m/>
    <m/>
    <m/>
    <m/>
    <m/>
    <m/>
    <m/>
    <m/>
    <m/>
  </r>
  <r>
    <s v="Vicepresidencia de Desarrollo"/>
    <s v="Gerencia de Servicios a Proyectos"/>
    <x v="16"/>
    <s v="SSEE"/>
    <n v="204205"/>
    <n v="204205"/>
    <n v="1792"/>
    <n v="1792"/>
    <m/>
    <m/>
    <m/>
    <m/>
    <m/>
    <m/>
    <m/>
    <m/>
    <m/>
    <m/>
    <m/>
  </r>
  <r>
    <s v="Vicepresidencia de Desarrollo"/>
    <s v="Gerencia de Servicios a Proyectos"/>
    <x v="16"/>
    <s v="Las Bambas"/>
    <n v="5296.5"/>
    <n v="5296.5"/>
    <n v="27"/>
    <n v="27"/>
    <m/>
    <m/>
    <m/>
    <m/>
    <m/>
    <m/>
    <m/>
    <m/>
    <m/>
    <m/>
    <m/>
  </r>
  <r>
    <s v="Vicepresidencia de Operaciones"/>
    <s v="Gerencia de Servicios Técnicos"/>
    <x v="16"/>
    <s v="SSEE"/>
    <n v="9300"/>
    <n v="9300"/>
    <n v="43"/>
    <n v="43"/>
    <m/>
    <m/>
    <m/>
    <m/>
    <m/>
    <m/>
    <m/>
    <m/>
    <m/>
    <m/>
    <m/>
  </r>
  <r>
    <s v="Vicepresidencia de Operaciones"/>
    <s v="Gerencia de Servicios Técnicos"/>
    <x v="16"/>
    <s v="Las Bambas"/>
    <n v="16094"/>
    <n v="16094"/>
    <n v="87"/>
    <n v="87"/>
    <m/>
    <m/>
    <m/>
    <m/>
    <m/>
    <n v="1"/>
    <m/>
    <m/>
    <m/>
    <m/>
    <m/>
  </r>
  <r>
    <s v="Vicepresidencia de Desarrollo"/>
    <s v="Gerencia de Servicios y Soporte a Proyectos"/>
    <x v="16"/>
    <s v="Las Bambas"/>
    <n v="27"/>
    <n v="27"/>
    <n v="1"/>
    <n v="1"/>
    <m/>
    <m/>
    <m/>
    <m/>
    <m/>
    <m/>
    <m/>
    <m/>
    <m/>
    <m/>
    <m/>
  </r>
  <r>
    <s v="Vicepresidencia de Desarrollo"/>
    <s v="Gerencia de Servicios y Soporte a Proyectos"/>
    <x v="16"/>
    <s v="SSEE"/>
    <n v="0"/>
    <n v="0"/>
    <n v="0"/>
    <n v="0"/>
    <m/>
    <m/>
    <m/>
    <m/>
    <m/>
    <m/>
    <m/>
    <m/>
    <m/>
    <m/>
    <m/>
  </r>
  <r>
    <s v="Gerencia General Operaciones Las Bambas"/>
    <s v="Gerencia General Operaciones LB"/>
    <x v="16"/>
    <s v="SSEE"/>
    <n v="0"/>
    <n v="0"/>
    <n v="0"/>
    <n v="0"/>
    <m/>
    <m/>
    <m/>
    <m/>
    <m/>
    <m/>
    <m/>
    <m/>
    <m/>
    <m/>
    <m/>
  </r>
  <r>
    <s v="Gerencia General Operaciones Las Bambas"/>
    <s v="Gerencia General Operaciones LB"/>
    <x v="16"/>
    <s v="Las Bambas"/>
    <n v="573"/>
    <n v="573"/>
    <n v="3"/>
    <n v="3"/>
    <m/>
    <m/>
    <m/>
    <m/>
    <m/>
    <m/>
    <m/>
    <m/>
    <m/>
    <m/>
    <m/>
  </r>
  <r>
    <s v="Vicepresidencia de Desarrollo"/>
    <s v="Gerencia Regional de Servicios Técnicos"/>
    <x v="16"/>
    <s v="SSEE"/>
    <n v="0"/>
    <n v="0"/>
    <n v="0"/>
    <n v="0"/>
    <m/>
    <m/>
    <m/>
    <m/>
    <m/>
    <m/>
    <m/>
    <m/>
    <m/>
    <m/>
    <m/>
  </r>
  <r>
    <s v="Vicepresidencia de Desarrollo"/>
    <s v="Gerencia Regional de Servicios Técnicos"/>
    <x v="16"/>
    <s v="Las Bambas"/>
    <n v="3006"/>
    <n v="3006"/>
    <n v="17"/>
    <n v="17"/>
    <m/>
    <m/>
    <m/>
    <m/>
    <m/>
    <m/>
    <m/>
    <m/>
    <m/>
    <m/>
    <m/>
  </r>
  <r>
    <s v="Global Business Services &amp; Technology"/>
    <s v="Global Business Services"/>
    <x v="16"/>
    <s v="SSEE"/>
    <n v="0"/>
    <n v="0"/>
    <n v="0"/>
    <n v="0"/>
    <m/>
    <m/>
    <m/>
    <m/>
    <m/>
    <m/>
    <m/>
    <m/>
    <m/>
    <m/>
    <m/>
  </r>
  <r>
    <s v="Global Business Services &amp; Technology"/>
    <s v="Global Business Services"/>
    <x v="16"/>
    <s v="Las Bambas"/>
    <n v="4023"/>
    <n v="4023"/>
    <n v="22"/>
    <n v="22"/>
    <m/>
    <m/>
    <m/>
    <m/>
    <m/>
    <m/>
    <m/>
    <m/>
    <m/>
    <m/>
    <m/>
  </r>
  <r>
    <s v="Group Explorations Management"/>
    <s v="Group Explorations Management"/>
    <x v="16"/>
    <s v="SSEE"/>
    <n v="0"/>
    <n v="0"/>
    <n v="0"/>
    <n v="0"/>
    <m/>
    <m/>
    <m/>
    <m/>
    <m/>
    <m/>
    <m/>
    <m/>
    <m/>
    <m/>
    <m/>
  </r>
  <r>
    <s v="Group Explorations Management"/>
    <s v="Group Explorations Management"/>
    <x v="16"/>
    <s v="Las Bambas"/>
    <n v="577.5"/>
    <n v="577.5"/>
    <n v="3"/>
    <n v="3"/>
    <m/>
    <m/>
    <m/>
    <m/>
    <m/>
    <m/>
    <m/>
    <m/>
    <m/>
    <m/>
    <m/>
  </r>
  <r>
    <s v="Presidencia las Bambas"/>
    <s v="Presidencia las Bambas"/>
    <x v="16"/>
    <s v="SSEE"/>
    <n v="0"/>
    <n v="0"/>
    <n v="0"/>
    <n v="0"/>
    <m/>
    <m/>
    <m/>
    <m/>
    <m/>
    <m/>
    <m/>
    <m/>
    <m/>
    <m/>
    <m/>
  </r>
  <r>
    <s v="Presidencia las Bambas"/>
    <s v="Presidencia las Bambas"/>
    <x v="16"/>
    <s v="Las Bambas"/>
    <n v="561"/>
    <n v="561"/>
    <n v="3"/>
    <n v="3"/>
    <m/>
    <m/>
    <m/>
    <m/>
    <m/>
    <m/>
    <m/>
    <m/>
    <m/>
    <m/>
    <m/>
  </r>
  <r>
    <s v="Global Business Services &amp; Technology"/>
    <s v="Technology"/>
    <x v="16"/>
    <s v="SSEE"/>
    <n v="3240"/>
    <n v="3240"/>
    <n v="22"/>
    <n v="22"/>
    <m/>
    <m/>
    <m/>
    <m/>
    <m/>
    <m/>
    <m/>
    <m/>
    <m/>
    <m/>
    <m/>
  </r>
  <r>
    <s v="Global Business Services &amp; Technology"/>
    <s v="Technology"/>
    <x v="16"/>
    <s v="Las Bambas"/>
    <n v="4329"/>
    <n v="4329"/>
    <n v="22"/>
    <n v="22"/>
    <m/>
    <m/>
    <m/>
    <m/>
    <m/>
    <m/>
    <m/>
    <m/>
    <m/>
    <m/>
    <m/>
  </r>
  <r>
    <s v="Vicepresidencia Comercial"/>
    <s v="Vicepresidencia Comercial"/>
    <x v="16"/>
    <s v="SSEE"/>
    <n v="552"/>
    <n v="552"/>
    <n v="2"/>
    <n v="2"/>
    <m/>
    <m/>
    <m/>
    <m/>
    <m/>
    <m/>
    <m/>
    <m/>
    <m/>
    <m/>
    <m/>
  </r>
  <r>
    <s v="Vicepresidencia Comercial"/>
    <s v="Vicepresidencia Comercial"/>
    <x v="16"/>
    <s v="Las Bambas"/>
    <n v="459"/>
    <n v="459"/>
    <n v="3"/>
    <n v="3"/>
    <m/>
    <m/>
    <m/>
    <m/>
    <m/>
    <m/>
    <m/>
    <m/>
    <m/>
    <m/>
    <m/>
  </r>
  <r>
    <s v="Vicepresidencia de Abastecimiento"/>
    <s v="Vicepresidencia de Abastecimiento"/>
    <x v="16"/>
    <s v="SSEE"/>
    <n v="0"/>
    <n v="0"/>
    <n v="0"/>
    <n v="0"/>
    <m/>
    <m/>
    <m/>
    <m/>
    <m/>
    <m/>
    <m/>
    <m/>
    <m/>
    <m/>
    <m/>
  </r>
  <r>
    <s v="Vicepresidencia de Abastecimiento"/>
    <s v="Vicepresidencia de Abastecimiento"/>
    <x v="16"/>
    <s v="Las Bambas"/>
    <n v="621"/>
    <n v="621"/>
    <n v="3"/>
    <n v="3"/>
    <m/>
    <m/>
    <m/>
    <m/>
    <m/>
    <m/>
    <m/>
    <m/>
    <m/>
    <m/>
    <m/>
  </r>
  <r>
    <s v="Vicepresidencia de Asuntos Corporativos"/>
    <s v="Vicepresidencia de Asuntos Corporativos"/>
    <x v="16"/>
    <s v="SSEE"/>
    <n v="0"/>
    <n v="0"/>
    <n v="0"/>
    <n v="0"/>
    <m/>
    <m/>
    <m/>
    <m/>
    <m/>
    <m/>
    <m/>
    <m/>
    <m/>
    <m/>
    <m/>
  </r>
  <r>
    <s v="Vicepresidencia de Asuntos Corporativos"/>
    <s v="Vicepresidencia de Asuntos Corporativos"/>
    <x v="16"/>
    <s v="Las Bambas"/>
    <n v="711"/>
    <n v="711"/>
    <n v="4"/>
    <n v="4"/>
    <m/>
    <m/>
    <m/>
    <m/>
    <m/>
    <m/>
    <m/>
    <m/>
    <m/>
    <m/>
    <m/>
  </r>
  <r>
    <s v="Vicepresidencia de Asuntos Legales"/>
    <s v="Vicepresidencia de Asuntos Legales"/>
    <x v="16"/>
    <s v="SSEE"/>
    <n v="0"/>
    <n v="0"/>
    <n v="0"/>
    <n v="0"/>
    <m/>
    <m/>
    <m/>
    <m/>
    <m/>
    <m/>
    <m/>
    <m/>
    <m/>
    <m/>
    <m/>
  </r>
  <r>
    <s v="Vicepresidencia de Asuntos Legales"/>
    <s v="Vicepresidencia de Asuntos Legales"/>
    <x v="16"/>
    <s v="Las Bambas"/>
    <n v="1035"/>
    <n v="1035"/>
    <n v="5"/>
    <n v="5"/>
    <m/>
    <m/>
    <m/>
    <m/>
    <m/>
    <m/>
    <m/>
    <m/>
    <m/>
    <m/>
    <m/>
  </r>
  <r>
    <s v="Vicepresidencia de Desarrollo"/>
    <s v="Vicepresidencia de Desarrollo"/>
    <x v="16"/>
    <s v="SSEE"/>
    <n v="0"/>
    <n v="0"/>
    <n v="0"/>
    <n v="0"/>
    <m/>
    <m/>
    <m/>
    <m/>
    <m/>
    <m/>
    <m/>
    <m/>
    <m/>
    <m/>
    <m/>
  </r>
  <r>
    <s v="Vicepresidencia de Desarrollo"/>
    <s v="Vicepresidencia de Desarrollo"/>
    <x v="16"/>
    <s v="Las Bambas"/>
    <n v="621"/>
    <n v="621"/>
    <n v="3"/>
    <n v="3"/>
    <m/>
    <m/>
    <m/>
    <m/>
    <m/>
    <m/>
    <m/>
    <m/>
    <m/>
    <m/>
    <m/>
  </r>
  <r>
    <s v="Vicepresidencia de Excelencia Operacional"/>
    <s v="Vicepresidencia de Excelencia Operacional"/>
    <x v="16"/>
    <s v="SSEE"/>
    <n v="0"/>
    <n v="0"/>
    <n v="0"/>
    <n v="0"/>
    <m/>
    <m/>
    <m/>
    <m/>
    <m/>
    <m/>
    <m/>
    <m/>
    <m/>
    <m/>
    <m/>
  </r>
  <r>
    <s v="Vicepresidencia de Excelencia Operacional"/>
    <s v="Vicepresidencia de Excelencia Operacional"/>
    <x v="16"/>
    <s v="Las Bambas"/>
    <n v="228"/>
    <n v="228"/>
    <n v="1"/>
    <n v="1"/>
    <m/>
    <m/>
    <m/>
    <m/>
    <m/>
    <m/>
    <m/>
    <m/>
    <m/>
    <m/>
    <m/>
  </r>
  <r>
    <s v="Vicepresidencia de Operaciones"/>
    <s v="Vicepresidencia de Operaciones"/>
    <x v="16"/>
    <s v="SSEE"/>
    <n v="0"/>
    <n v="0"/>
    <n v="0"/>
    <n v="0"/>
    <m/>
    <m/>
    <m/>
    <m/>
    <m/>
    <m/>
    <m/>
    <m/>
    <m/>
    <m/>
    <m/>
  </r>
  <r>
    <s v="Vicepresidencia de Operaciones"/>
    <s v="Vicepresidencia de Operaciones"/>
    <x v="16"/>
    <s v="Las Bambas"/>
    <n v="462"/>
    <n v="462"/>
    <n v="2"/>
    <n v="2"/>
    <m/>
    <m/>
    <m/>
    <m/>
    <m/>
    <m/>
    <m/>
    <m/>
    <m/>
    <m/>
    <m/>
  </r>
  <r>
    <s v="Vicepresidencia de Proyectos"/>
    <s v="Vicepresidencia de Proyectos"/>
    <x v="16"/>
    <s v="SSEE"/>
    <n v="0"/>
    <n v="0"/>
    <n v="0"/>
    <n v="0"/>
    <m/>
    <m/>
    <m/>
    <m/>
    <m/>
    <n v="1"/>
    <m/>
    <m/>
    <m/>
    <m/>
    <m/>
  </r>
  <r>
    <s v="Vicepresidencia de Proyectos"/>
    <s v="Vicepresidencia de Proyectos"/>
    <x v="16"/>
    <s v="Las Bambas"/>
    <n v="6163.5"/>
    <n v="6163.5"/>
    <n v="30"/>
    <n v="30"/>
    <m/>
    <m/>
    <m/>
    <m/>
    <m/>
    <m/>
    <m/>
    <m/>
    <m/>
    <m/>
    <m/>
  </r>
  <r>
    <s v="Vicepresidencia de Recursos Humanos"/>
    <s v="Vicepresidencia de Recursos Humanos"/>
    <x v="16"/>
    <s v="SSEE"/>
    <n v="0"/>
    <n v="0"/>
    <n v="0"/>
    <n v="0"/>
    <m/>
    <m/>
    <m/>
    <m/>
    <m/>
    <m/>
    <m/>
    <m/>
    <m/>
    <m/>
    <m/>
  </r>
  <r>
    <s v="Vicepresidencia de Recursos Humanos"/>
    <s v="Vicepresidencia de Recursos Humanos"/>
    <x v="16"/>
    <s v="Las Bambas"/>
    <n v="513"/>
    <n v="513"/>
    <n v="3"/>
    <n v="3"/>
    <m/>
    <m/>
    <m/>
    <m/>
    <m/>
    <m/>
    <m/>
    <m/>
    <m/>
    <m/>
    <m/>
  </r>
  <r>
    <s v="Vicepresidencia de Relaciones Comunitarias"/>
    <s v="Vicepresidencia de Relaciones Comunitarias"/>
    <x v="16"/>
    <s v="SSEE"/>
    <n v="0"/>
    <n v="0"/>
    <n v="0"/>
    <n v="0"/>
    <m/>
    <m/>
    <m/>
    <m/>
    <m/>
    <m/>
    <m/>
    <m/>
    <m/>
    <m/>
    <m/>
  </r>
  <r>
    <s v="Vicepresidencia de Relaciones Comunitarias"/>
    <s v="Vicepresidencia de Relaciones Comunitarias"/>
    <x v="16"/>
    <s v="Las Bambas"/>
    <n v="2775"/>
    <n v="2775"/>
    <n v="15"/>
    <n v="15"/>
    <m/>
    <m/>
    <m/>
    <m/>
    <m/>
    <m/>
    <m/>
    <m/>
    <m/>
    <m/>
    <m/>
  </r>
  <r>
    <s v="Vicepresidencia de SHE"/>
    <s v="Vicepresidencia de SHE"/>
    <x v="16"/>
    <s v="SSEE"/>
    <n v="0"/>
    <n v="0"/>
    <n v="0"/>
    <n v="0"/>
    <m/>
    <m/>
    <m/>
    <m/>
    <m/>
    <m/>
    <m/>
    <m/>
    <m/>
    <m/>
    <m/>
  </r>
  <r>
    <s v="Vicepresidencia de SHE"/>
    <s v="Vicepresidencia de SHE"/>
    <x v="16"/>
    <s v="Las Bambas"/>
    <n v="207"/>
    <n v="207"/>
    <n v="1"/>
    <n v="1"/>
    <m/>
    <m/>
    <m/>
    <m/>
    <m/>
    <m/>
    <m/>
    <m/>
    <m/>
    <m/>
    <m/>
  </r>
  <r>
    <s v="Presidencia las Bambas"/>
    <s v="Presidencia las Bambas"/>
    <x v="17"/>
    <s v="Las Bambas"/>
    <n v="558"/>
    <n v="558"/>
    <n v="3"/>
    <n v="3"/>
    <m/>
    <m/>
    <m/>
    <m/>
    <m/>
    <m/>
    <m/>
    <m/>
    <m/>
    <m/>
    <m/>
  </r>
  <r>
    <s v="Vicepresidencia Comercial"/>
    <s v="Gerencia de Finanzas"/>
    <x v="17"/>
    <s v="Las Bambas"/>
    <n v="1395"/>
    <n v="1395"/>
    <n v="8"/>
    <n v="8"/>
    <m/>
    <m/>
    <m/>
    <m/>
    <m/>
    <m/>
    <m/>
    <m/>
    <m/>
    <m/>
    <m/>
  </r>
  <r>
    <s v="Vicepresidencia Comercial"/>
    <s v="Gerencia de Impuestos"/>
    <x v="17"/>
    <s v="Las Bambas"/>
    <n v="540"/>
    <n v="540"/>
    <n v="5"/>
    <n v="5"/>
    <m/>
    <m/>
    <m/>
    <m/>
    <m/>
    <m/>
    <m/>
    <m/>
    <m/>
    <m/>
    <m/>
  </r>
  <r>
    <s v="Vicepresidencia Comercial"/>
    <s v="Vicepresidencia Comercial"/>
    <x v="17"/>
    <s v="Las Bambas"/>
    <n v="540"/>
    <n v="540"/>
    <n v="3"/>
    <n v="3"/>
    <m/>
    <m/>
    <m/>
    <m/>
    <m/>
    <m/>
    <m/>
    <m/>
    <m/>
    <m/>
    <m/>
  </r>
  <r>
    <s v="Vicepresidencia Comercial"/>
    <s v="Gerencia de Contraloría y Riesgos"/>
    <x v="17"/>
    <s v="Las Bambas"/>
    <n v="1119"/>
    <n v="1119"/>
    <n v="6"/>
    <n v="6"/>
    <m/>
    <m/>
    <m/>
    <m/>
    <m/>
    <m/>
    <m/>
    <m/>
    <m/>
    <m/>
    <m/>
  </r>
  <r>
    <s v="Vicepresidencia de Abastecimiento"/>
    <s v="Gerencia de Contrataciones"/>
    <x v="17"/>
    <s v="Las Bambas"/>
    <n v="2340"/>
    <n v="2340"/>
    <n v="13"/>
    <n v="13"/>
    <m/>
    <m/>
    <m/>
    <m/>
    <m/>
    <m/>
    <m/>
    <m/>
    <m/>
    <m/>
    <m/>
  </r>
  <r>
    <s v="Vicepresidencia de Abastecimiento"/>
    <s v="Gerencia de Procura - Proyectos"/>
    <x v="17"/>
    <s v="Las Bambas"/>
    <n v="390"/>
    <n v="390"/>
    <n v="2"/>
    <n v="2"/>
    <m/>
    <m/>
    <m/>
    <m/>
    <m/>
    <m/>
    <m/>
    <m/>
    <m/>
    <m/>
    <m/>
  </r>
  <r>
    <s v="Vicepresidencia de Abastecimiento"/>
    <s v="Vicepresidencia de Abastecimiento"/>
    <x v="17"/>
    <s v="Las Bambas"/>
    <n v="576"/>
    <n v="576"/>
    <n v="4"/>
    <n v="4"/>
    <m/>
    <m/>
    <m/>
    <m/>
    <m/>
    <m/>
    <m/>
    <m/>
    <m/>
    <m/>
    <m/>
  </r>
  <r>
    <s v="Vicepresidencia de Abastecimiento"/>
    <s v="Gerencia de Planeamiento, Inventario. y Almacenes"/>
    <x v="17"/>
    <s v="Las Bambas"/>
    <n v="4473"/>
    <n v="4473"/>
    <n v="24"/>
    <n v="24"/>
    <m/>
    <m/>
    <m/>
    <m/>
    <m/>
    <m/>
    <m/>
    <m/>
    <m/>
    <m/>
    <m/>
  </r>
  <r>
    <s v="Vicepresidencia de Asuntos Corporativos"/>
    <s v="Gerencia de Asuntos Publicos"/>
    <x v="17"/>
    <s v="Las Bambas"/>
    <n v="360"/>
    <n v="360"/>
    <n v="2"/>
    <n v="2"/>
    <m/>
    <m/>
    <m/>
    <m/>
    <m/>
    <m/>
    <m/>
    <m/>
    <m/>
    <m/>
    <m/>
  </r>
  <r>
    <s v="Vicepresidencia de Asuntos Corporativos"/>
    <s v="Gerencia de Asuntos Publicos Regionales"/>
    <x v="17"/>
    <s v="Las Bambas"/>
    <n v="1129.5"/>
    <n v="1129.5"/>
    <n v="6"/>
    <n v="6"/>
    <m/>
    <m/>
    <m/>
    <m/>
    <m/>
    <m/>
    <m/>
    <m/>
    <m/>
    <m/>
    <m/>
  </r>
  <r>
    <s v="Vicepresidencia de Asuntos Corporativos"/>
    <s v="Gerencia de Comunicaciones"/>
    <x v="17"/>
    <s v="Las Bambas"/>
    <n v="2734.5"/>
    <n v="2734.5"/>
    <n v="14"/>
    <n v="14"/>
    <m/>
    <m/>
    <m/>
    <m/>
    <m/>
    <m/>
    <m/>
    <m/>
    <m/>
    <m/>
    <m/>
  </r>
  <r>
    <s v="Vicepresidencia de Asuntos Corporativos"/>
    <s v="Vicepresidencia de Asuntos Corporativos"/>
    <x v="17"/>
    <s v="Las Bambas"/>
    <n v="720"/>
    <n v="720"/>
    <n v="4"/>
    <n v="4"/>
    <m/>
    <m/>
    <m/>
    <m/>
    <m/>
    <m/>
    <m/>
    <m/>
    <m/>
    <m/>
    <m/>
  </r>
  <r>
    <s v="Vicepresidencia de Operaciones"/>
    <s v="Gerencia de Planta Concentradora"/>
    <x v="17"/>
    <s v="Las Bambas"/>
    <n v="40661.526315789473"/>
    <n v="40661.526315789473"/>
    <n v="232"/>
    <n v="232"/>
    <m/>
    <m/>
    <m/>
    <m/>
    <m/>
    <n v="1"/>
    <m/>
    <m/>
    <m/>
    <m/>
    <m/>
  </r>
  <r>
    <s v="Vicepresidencia de Operaciones"/>
    <s v="Gerencia de Servicios Técnicos"/>
    <x v="17"/>
    <s v="Las Bambas"/>
    <n v="16472.5"/>
    <n v="16472.5"/>
    <n v="88"/>
    <n v="88"/>
    <m/>
    <m/>
    <m/>
    <m/>
    <m/>
    <m/>
    <m/>
    <m/>
    <m/>
    <m/>
    <m/>
  </r>
  <r>
    <s v="Vicepresidencia de Operaciones"/>
    <s v="Vicepresidencia de Operaciones"/>
    <x v="17"/>
    <s v="Las Bambas"/>
    <n v="399"/>
    <n v="399"/>
    <n v="2"/>
    <n v="2"/>
    <m/>
    <m/>
    <m/>
    <m/>
    <m/>
    <m/>
    <m/>
    <m/>
    <m/>
    <m/>
    <m/>
  </r>
  <r>
    <s v="Vicepresidencia de Operaciones"/>
    <s v="Gerencia de Mantenimiento"/>
    <x v="17"/>
    <s v="Las Bambas"/>
    <n v="52039.75"/>
    <n v="52039.75"/>
    <n v="301"/>
    <n v="301"/>
    <m/>
    <m/>
    <m/>
    <m/>
    <m/>
    <m/>
    <m/>
    <m/>
    <m/>
    <m/>
    <m/>
  </r>
  <r>
    <s v="Vicepresidencia de Operaciones"/>
    <s v="Gerencia de Operaciones Mina"/>
    <x v="17"/>
    <s v="Las Bambas"/>
    <n v="132287.25"/>
    <n v="132287.25"/>
    <n v="778"/>
    <n v="778"/>
    <m/>
    <n v="1"/>
    <m/>
    <m/>
    <m/>
    <n v="2"/>
    <m/>
    <m/>
    <n v="5"/>
    <n v="32"/>
    <m/>
  </r>
  <r>
    <s v="Vicepresidencia de Proyectos"/>
    <s v="Gerencia de Estudios"/>
    <x v="17"/>
    <s v="Las Bambas"/>
    <n v="378"/>
    <n v="378"/>
    <n v="2"/>
    <n v="2"/>
    <m/>
    <m/>
    <m/>
    <m/>
    <m/>
    <m/>
    <m/>
    <m/>
    <m/>
    <m/>
    <m/>
  </r>
  <r>
    <s v="Vicepresidencia de Proyectos"/>
    <s v="Vicepresidencia de Proyectos"/>
    <x v="17"/>
    <s v="Las Bambas"/>
    <n v="5365.5"/>
    <n v="5365.5"/>
    <n v="27"/>
    <n v="27"/>
    <m/>
    <m/>
    <m/>
    <m/>
    <m/>
    <m/>
    <m/>
    <m/>
    <m/>
    <m/>
    <m/>
  </r>
  <r>
    <s v="Vicepresidencia de Proyectos"/>
    <s v="Gerencia de Proyecto - 3er Molino Bolas"/>
    <x v="17"/>
    <s v="Las Bambas"/>
    <n v="969"/>
    <n v="969"/>
    <n v="5"/>
    <n v="5"/>
    <m/>
    <m/>
    <m/>
    <m/>
    <m/>
    <m/>
    <m/>
    <m/>
    <m/>
    <m/>
    <m/>
  </r>
  <r>
    <s v="Vicepresidencia de Recursos Humanos"/>
    <s v="Gerencia de Recursos Humanos"/>
    <x v="17"/>
    <s v="Las Bambas"/>
    <n v="2764.5"/>
    <n v="2764.5"/>
    <n v="14"/>
    <n v="14"/>
    <m/>
    <m/>
    <m/>
    <m/>
    <m/>
    <m/>
    <m/>
    <m/>
    <m/>
    <m/>
    <m/>
  </r>
  <r>
    <s v="Vicepresidencia de Recursos Humanos"/>
    <s v="Vicepresidencia de Recursos Humanos"/>
    <x v="17"/>
    <s v="Las Bambas"/>
    <n v="540"/>
    <n v="540"/>
    <n v="3"/>
    <n v="3"/>
    <m/>
    <m/>
    <m/>
    <m/>
    <m/>
    <m/>
    <m/>
    <m/>
    <m/>
    <m/>
    <m/>
  </r>
  <r>
    <s v="Vicepresidencia de Recursos Humanos"/>
    <s v="Gerencia de Desarrollo y Capacitación"/>
    <x v="17"/>
    <s v="Las Bambas"/>
    <n v="2139"/>
    <n v="2139"/>
    <n v="12"/>
    <n v="12"/>
    <m/>
    <m/>
    <m/>
    <m/>
    <m/>
    <m/>
    <m/>
    <m/>
    <m/>
    <m/>
    <m/>
  </r>
  <r>
    <s v="Vicepresidencia de SHE"/>
    <s v="Gerencia de Medio Ambiente"/>
    <x v="17"/>
    <s v="Las Bambas"/>
    <n v="2803.5"/>
    <n v="2803.5"/>
    <n v="14"/>
    <n v="14"/>
    <m/>
    <m/>
    <m/>
    <m/>
    <m/>
    <m/>
    <m/>
    <m/>
    <m/>
    <m/>
    <m/>
  </r>
  <r>
    <s v="Vicepresidencia de SHE"/>
    <s v="Gerencia de Seguridad y Salud"/>
    <x v="17"/>
    <s v="Las Bambas"/>
    <n v="5323.5"/>
    <n v="5323.5"/>
    <n v="32"/>
    <n v="32"/>
    <m/>
    <m/>
    <m/>
    <m/>
    <m/>
    <m/>
    <m/>
    <m/>
    <m/>
    <m/>
    <m/>
  </r>
  <r>
    <s v="Vicepresidencia de SHE"/>
    <s v="Vicepresidencia de SHE"/>
    <x v="17"/>
    <s v="Las Bambas"/>
    <n v="180"/>
    <n v="180"/>
    <n v="1"/>
    <n v="1"/>
    <m/>
    <m/>
    <m/>
    <m/>
    <m/>
    <m/>
    <m/>
    <m/>
    <m/>
    <m/>
    <m/>
  </r>
  <r>
    <s v="Vicepresidencia de Asuntos Legales"/>
    <s v="Gerencia de Adquisición de Tierras y Reasentamiento"/>
    <x v="17"/>
    <s v="Las Bambas"/>
    <n v="1669.5"/>
    <n v="1669.5"/>
    <n v="8"/>
    <n v="8"/>
    <m/>
    <m/>
    <m/>
    <m/>
    <m/>
    <m/>
    <m/>
    <m/>
    <m/>
    <m/>
    <m/>
  </r>
  <r>
    <s v="Vicepresidencia de Asuntos Legales"/>
    <s v="Gerencia de Asuntos Legales Mineros"/>
    <x v="17"/>
    <s v="Las Bambas"/>
    <n v="1056"/>
    <n v="1056"/>
    <n v="6"/>
    <n v="6"/>
    <m/>
    <m/>
    <m/>
    <m/>
    <m/>
    <m/>
    <m/>
    <m/>
    <m/>
    <m/>
    <m/>
  </r>
  <r>
    <s v="Vicepresidencia de Asuntos Legales"/>
    <s v="Vicepresidencia de Asuntos Legales"/>
    <x v="17"/>
    <s v="Las Bambas"/>
    <n v="900"/>
    <n v="900"/>
    <n v="5"/>
    <n v="5"/>
    <m/>
    <m/>
    <m/>
    <m/>
    <m/>
    <m/>
    <m/>
    <m/>
    <m/>
    <m/>
    <m/>
  </r>
  <r>
    <s v="Vicepresidencia de Desarrollo"/>
    <s v="Gerencia de Challcobamba"/>
    <x v="17"/>
    <s v="Las Bambas"/>
    <n v="1666.5"/>
    <n v="1666.5"/>
    <n v="9"/>
    <n v="9"/>
    <m/>
    <m/>
    <m/>
    <m/>
    <m/>
    <m/>
    <m/>
    <m/>
    <m/>
    <m/>
    <m/>
  </r>
  <r>
    <s v="Vicepresidencia de Desarrollo"/>
    <s v="Gerencia de Desarrollo de Recursos"/>
    <x v="17"/>
    <s v="Las Bambas"/>
    <n v="5760.25"/>
    <n v="5760.25"/>
    <n v="31"/>
    <n v="31"/>
    <m/>
    <m/>
    <m/>
    <m/>
    <m/>
    <m/>
    <m/>
    <m/>
    <m/>
    <m/>
    <m/>
  </r>
  <r>
    <s v="Vicepresidencia de Desarrollo"/>
    <s v="Gerencia de Estudios"/>
    <x v="17"/>
    <s v="Las Bambas"/>
    <n v="1620"/>
    <n v="1620"/>
    <n v="9"/>
    <n v="9"/>
    <m/>
    <m/>
    <m/>
    <m/>
    <m/>
    <m/>
    <m/>
    <m/>
    <m/>
    <m/>
    <m/>
  </r>
  <r>
    <s v="Vicepresidencia de Desarrollo"/>
    <s v="Gerencia de Ingenieria"/>
    <x v="17"/>
    <s v="Las Bambas"/>
    <n v="199.5"/>
    <n v="199.5"/>
    <n v="1"/>
    <n v="1"/>
    <m/>
    <m/>
    <m/>
    <m/>
    <m/>
    <m/>
    <m/>
    <m/>
    <m/>
    <m/>
    <m/>
  </r>
  <r>
    <s v="Vicepresidencia de Desarrollo"/>
    <s v="Gerencia de Permisos Ambientales"/>
    <x v="17"/>
    <s v="Las Bambas"/>
    <n v="1155"/>
    <n v="1155"/>
    <n v="7"/>
    <n v="7"/>
    <m/>
    <m/>
    <m/>
    <m/>
    <m/>
    <m/>
    <m/>
    <m/>
    <m/>
    <m/>
    <m/>
  </r>
  <r>
    <s v="Vicepresidencia de Desarrollo"/>
    <s v="Gerencia de Servicios a Proyectos"/>
    <x v="17"/>
    <s v="Las Bambas"/>
    <n v="5262"/>
    <n v="5262"/>
    <n v="27"/>
    <n v="27"/>
    <m/>
    <m/>
    <m/>
    <m/>
    <m/>
    <m/>
    <m/>
    <m/>
    <m/>
    <m/>
    <m/>
  </r>
  <r>
    <s v="Vicepresidencia de Desarrollo"/>
    <s v="Gerencia Regional de Servicios Técnicos"/>
    <x v="17"/>
    <s v="Las Bambas"/>
    <n v="3213"/>
    <n v="3213"/>
    <n v="18"/>
    <n v="18"/>
    <m/>
    <m/>
    <m/>
    <m/>
    <m/>
    <m/>
    <m/>
    <m/>
    <m/>
    <m/>
    <m/>
  </r>
  <r>
    <s v="Vicepresidencia de Desarrollo"/>
    <s v="Vicepresidencia de Desarrollo"/>
    <x v="17"/>
    <s v="Las Bambas"/>
    <n v="540"/>
    <n v="540"/>
    <n v="3"/>
    <n v="3"/>
    <m/>
    <m/>
    <m/>
    <m/>
    <m/>
    <m/>
    <m/>
    <m/>
    <m/>
    <m/>
    <m/>
  </r>
  <r>
    <s v="Vicepresidencia de Desarrollo"/>
    <s v="Gerencia de Servicios y Soporte a Proyectos"/>
    <x v="17"/>
    <s v="Las Bambas"/>
    <n v="180"/>
    <n v="180"/>
    <n v="1"/>
    <n v="1"/>
    <m/>
    <m/>
    <m/>
    <m/>
    <m/>
    <m/>
    <m/>
    <m/>
    <m/>
    <m/>
    <m/>
  </r>
  <r>
    <s v="Vicepresidencia de Excelencia Operacional"/>
    <s v="Vicepresidencia de Excelencia Operacional"/>
    <x v="17"/>
    <s v="Las Bambas"/>
    <n v="198"/>
    <n v="198"/>
    <n v="1"/>
    <n v="1"/>
    <m/>
    <m/>
    <m/>
    <m/>
    <m/>
    <m/>
    <m/>
    <m/>
    <m/>
    <m/>
    <m/>
  </r>
  <r>
    <s v="Vicepresidencia de Excelencia Operacional"/>
    <s v="Gerencia de Excelencia Operacional 2"/>
    <x v="17"/>
    <s v="Las Bambas"/>
    <n v="2264.5"/>
    <n v="2264.5"/>
    <n v="12"/>
    <n v="12"/>
    <m/>
    <m/>
    <m/>
    <m/>
    <m/>
    <m/>
    <m/>
    <m/>
    <m/>
    <m/>
    <m/>
  </r>
  <r>
    <s v="Vicepresidencia de Excelencia Operacional"/>
    <s v="Gerencia de Excelencia Operacional 3"/>
    <x v="17"/>
    <s v="Las Bambas"/>
    <n v="360"/>
    <n v="360"/>
    <n v="2"/>
    <n v="2"/>
    <m/>
    <m/>
    <m/>
    <m/>
    <m/>
    <m/>
    <m/>
    <m/>
    <m/>
    <m/>
    <m/>
  </r>
  <r>
    <s v="Vicepresidencia de Excelencia Operacional"/>
    <s v="Gerencia de Excelencia Operacional 1"/>
    <x v="17"/>
    <s v="Las Bambas"/>
    <n v="948"/>
    <n v="948"/>
    <n v="5"/>
    <n v="5"/>
    <m/>
    <m/>
    <m/>
    <m/>
    <m/>
    <m/>
    <m/>
    <m/>
    <m/>
    <m/>
    <m/>
  </r>
  <r>
    <s v="Global Business Services &amp; Technology"/>
    <s v="Technology"/>
    <x v="17"/>
    <s v="Las Bambas"/>
    <n v="3889.5"/>
    <n v="3889.5"/>
    <n v="21"/>
    <n v="21"/>
    <m/>
    <m/>
    <m/>
    <m/>
    <m/>
    <m/>
    <m/>
    <m/>
    <m/>
    <m/>
    <m/>
  </r>
  <r>
    <s v="Global Business Services &amp; Technology"/>
    <s v="Global Business Services"/>
    <x v="17"/>
    <s v="Las Bambas"/>
    <n v="3870"/>
    <n v="3870"/>
    <n v="23"/>
    <n v="23"/>
    <m/>
    <m/>
    <m/>
    <m/>
    <m/>
    <m/>
    <m/>
    <m/>
    <m/>
    <m/>
    <m/>
  </r>
  <r>
    <s v="Group Explorations Management"/>
    <s v="Group Explorations Management"/>
    <x v="17"/>
    <s v="Las Bambas"/>
    <n v="768"/>
    <n v="768"/>
    <n v="4"/>
    <n v="4"/>
    <m/>
    <m/>
    <m/>
    <m/>
    <m/>
    <m/>
    <m/>
    <m/>
    <m/>
    <m/>
    <m/>
  </r>
  <r>
    <s v="Gerencia de Logística y Servicios de Sitio"/>
    <s v="Gerencia de Logística y Servicios de Sitio"/>
    <x v="17"/>
    <s v="Las Bambas"/>
    <n v="12958.5"/>
    <n v="12958.5"/>
    <n v="68"/>
    <n v="68"/>
    <m/>
    <m/>
    <m/>
    <m/>
    <m/>
    <m/>
    <m/>
    <m/>
    <m/>
    <m/>
    <m/>
  </r>
  <r>
    <s v="Vicepresidencia de Relaciones Comunitarias"/>
    <s v="Vicepresidencia de Relaciones Comunitarias"/>
    <x v="17"/>
    <s v="Las Bambas"/>
    <n v="2238"/>
    <n v="2238"/>
    <n v="13"/>
    <n v="13"/>
    <m/>
    <m/>
    <m/>
    <m/>
    <m/>
    <m/>
    <m/>
    <m/>
    <m/>
    <m/>
    <m/>
  </r>
  <r>
    <s v="Vicepresidencia de Relaciones Comunitarias"/>
    <s v="Gerencia de Relaciones Comunitarias Site"/>
    <x v="17"/>
    <s v="Las Bambas"/>
    <n v="10140.302631578947"/>
    <n v="10140.302631578947"/>
    <n v="63"/>
    <n v="63"/>
    <m/>
    <m/>
    <m/>
    <m/>
    <m/>
    <n v="1"/>
    <m/>
    <m/>
    <m/>
    <m/>
    <m/>
  </r>
  <r>
    <s v="Vicepresidencia de Relaciones Comunitarias"/>
    <s v="Gerencia de Relaciones Comunitarias Zona Sur"/>
    <x v="17"/>
    <s v="Las Bambas"/>
    <n v="5628"/>
    <n v="5628"/>
    <n v="29"/>
    <n v="29"/>
    <m/>
    <m/>
    <m/>
    <m/>
    <m/>
    <m/>
    <m/>
    <m/>
    <m/>
    <m/>
    <m/>
  </r>
  <r>
    <s v="Vicepresidencia de Relaciones Comunitarias"/>
    <s v="Gerencia de Estudios Sociales"/>
    <x v="17"/>
    <s v="Las Bambas"/>
    <n v="409.5"/>
    <n v="409.5"/>
    <n v="2"/>
    <n v="2"/>
    <m/>
    <m/>
    <m/>
    <m/>
    <m/>
    <m/>
    <m/>
    <m/>
    <m/>
    <m/>
    <m/>
  </r>
  <r>
    <s v="Gerencia de Protección Interna"/>
    <s v="Gerencia de Protección Interna"/>
    <x v="17"/>
    <s v="Las Bambas"/>
    <n v="1197"/>
    <n v="1197"/>
    <n v="6"/>
    <n v="6"/>
    <m/>
    <m/>
    <m/>
    <m/>
    <m/>
    <m/>
    <m/>
    <m/>
    <m/>
    <m/>
    <m/>
  </r>
  <r>
    <s v="Gerencia General Operaciones Las Bambas"/>
    <s v="Gerencia General Operaciones Las Bambas"/>
    <x v="17"/>
    <s v="Las Bambas"/>
    <n v="559.5"/>
    <n v="559.5"/>
    <n v="3"/>
    <n v="3"/>
    <m/>
    <m/>
    <m/>
    <m/>
    <m/>
    <m/>
    <m/>
    <m/>
    <m/>
    <m/>
    <m/>
  </r>
  <r>
    <s v="Presidencia las Bambas"/>
    <s v="Presidencia las Bambas"/>
    <x v="17"/>
    <s v="SSEE"/>
    <n v="0"/>
    <n v="0"/>
    <n v="0"/>
    <n v="0"/>
    <m/>
    <m/>
    <m/>
    <m/>
    <m/>
    <m/>
    <m/>
    <m/>
    <m/>
    <m/>
    <m/>
  </r>
  <r>
    <s v="Vicepresidencia Comercial"/>
    <s v="Gerencia de Finanzas"/>
    <x v="17"/>
    <s v="SSEE"/>
    <n v="0"/>
    <n v="0"/>
    <n v="0"/>
    <n v="0"/>
    <m/>
    <m/>
    <m/>
    <m/>
    <m/>
    <m/>
    <m/>
    <m/>
    <m/>
    <m/>
    <m/>
  </r>
  <r>
    <s v="Vicepresidencia Comercial"/>
    <s v="Gerencia de Impuestos"/>
    <x v="17"/>
    <s v="SSEE"/>
    <n v="0"/>
    <n v="0"/>
    <n v="0"/>
    <n v="0"/>
    <m/>
    <m/>
    <m/>
    <m/>
    <m/>
    <m/>
    <m/>
    <m/>
    <m/>
    <m/>
    <m/>
  </r>
  <r>
    <s v="Vicepresidencia Comercial"/>
    <s v="Vicepresidencia Comercial"/>
    <x v="17"/>
    <s v="SSEE"/>
    <n v="480"/>
    <n v="480"/>
    <n v="2"/>
    <n v="2"/>
    <m/>
    <m/>
    <m/>
    <m/>
    <m/>
    <m/>
    <m/>
    <m/>
    <m/>
    <m/>
    <m/>
  </r>
  <r>
    <s v="Vicepresidencia Comercial"/>
    <s v="Gerencia de Contraloría y Riesgos"/>
    <x v="17"/>
    <s v="SSEE"/>
    <n v="0"/>
    <n v="0"/>
    <n v="0"/>
    <n v="0"/>
    <m/>
    <m/>
    <m/>
    <m/>
    <m/>
    <m/>
    <m/>
    <m/>
    <m/>
    <m/>
    <m/>
  </r>
  <r>
    <s v="Vicepresidencia de Abastecimiento"/>
    <s v="Gerencia de Contrataciones"/>
    <x v="17"/>
    <s v="SSEE"/>
    <n v="0"/>
    <n v="0"/>
    <n v="0"/>
    <n v="0"/>
    <m/>
    <m/>
    <m/>
    <m/>
    <m/>
    <m/>
    <m/>
    <m/>
    <m/>
    <m/>
    <m/>
  </r>
  <r>
    <s v="Vicepresidencia de Abastecimiento"/>
    <s v="Gerencia de Procura - Proyectos"/>
    <x v="17"/>
    <s v="SSEE"/>
    <n v="0"/>
    <n v="0"/>
    <n v="0"/>
    <n v="0"/>
    <m/>
    <m/>
    <m/>
    <m/>
    <m/>
    <m/>
    <m/>
    <m/>
    <m/>
    <m/>
    <m/>
  </r>
  <r>
    <s v="Vicepresidencia de Abastecimiento"/>
    <s v="Vicepresidencia de Abastecimiento"/>
    <x v="17"/>
    <s v="SSEE"/>
    <n v="0"/>
    <n v="0"/>
    <n v="0"/>
    <n v="0"/>
    <m/>
    <m/>
    <m/>
    <m/>
    <m/>
    <m/>
    <m/>
    <m/>
    <m/>
    <m/>
    <m/>
  </r>
  <r>
    <s v="Vicepresidencia de Abastecimiento"/>
    <s v="Gerencia de Planeamiento, Inventario. y Almacenes"/>
    <x v="17"/>
    <s v="SSEE"/>
    <n v="0"/>
    <n v="0"/>
    <n v="0"/>
    <n v="0"/>
    <m/>
    <m/>
    <m/>
    <m/>
    <m/>
    <m/>
    <m/>
    <m/>
    <m/>
    <m/>
    <m/>
  </r>
  <r>
    <s v="Vicepresidencia de Asuntos Corporativos"/>
    <s v="Gerencia de Asuntos Publicos"/>
    <x v="17"/>
    <s v="SSEE"/>
    <n v="0"/>
    <n v="0"/>
    <n v="0"/>
    <n v="0"/>
    <m/>
    <m/>
    <m/>
    <m/>
    <m/>
    <m/>
    <m/>
    <m/>
    <m/>
    <m/>
    <m/>
  </r>
  <r>
    <s v="Vicepresidencia de Asuntos Corporativos"/>
    <s v="Gerencia de Asuntos Publicos Regionales"/>
    <x v="17"/>
    <s v="SSEE"/>
    <n v="0"/>
    <n v="0"/>
    <n v="0"/>
    <n v="0"/>
    <m/>
    <m/>
    <m/>
    <m/>
    <m/>
    <m/>
    <m/>
    <m/>
    <m/>
    <m/>
    <m/>
  </r>
  <r>
    <s v="Vicepresidencia de Asuntos Corporativos"/>
    <s v="Gerencia de Comunicaciones"/>
    <x v="17"/>
    <s v="SSEE"/>
    <n v="0"/>
    <n v="0"/>
    <n v="0"/>
    <n v="0"/>
    <m/>
    <m/>
    <m/>
    <m/>
    <m/>
    <m/>
    <m/>
    <m/>
    <m/>
    <m/>
    <m/>
  </r>
  <r>
    <s v="Vicepresidencia de Asuntos Corporativos"/>
    <s v="Vicepresidencia de Asuntos Corporativos"/>
    <x v="17"/>
    <s v="SSEE"/>
    <n v="0"/>
    <n v="0"/>
    <n v="0"/>
    <n v="0"/>
    <m/>
    <m/>
    <m/>
    <m/>
    <m/>
    <m/>
    <m/>
    <m/>
    <m/>
    <m/>
    <m/>
  </r>
  <r>
    <s v="Vicepresidencia de Operaciones"/>
    <s v="Gerencia de Planta Concentradora"/>
    <x v="17"/>
    <s v="SSEE"/>
    <n v="10232"/>
    <n v="10232"/>
    <n v="51"/>
    <n v="51"/>
    <m/>
    <m/>
    <m/>
    <m/>
    <m/>
    <m/>
    <m/>
    <m/>
    <m/>
    <m/>
    <m/>
  </r>
  <r>
    <s v="Vicepresidencia de Operaciones"/>
    <s v="Gerencia de Servicios Técnicos"/>
    <x v="17"/>
    <s v="SSEE"/>
    <n v="8040"/>
    <n v="8040"/>
    <n v="36"/>
    <n v="36"/>
    <m/>
    <m/>
    <m/>
    <m/>
    <m/>
    <m/>
    <m/>
    <m/>
    <m/>
    <m/>
    <m/>
  </r>
  <r>
    <s v="Vicepresidencia de Operaciones"/>
    <s v="Vicepresidencia de Operaciones"/>
    <x v="17"/>
    <s v="SSEE"/>
    <n v="0"/>
    <n v="0"/>
    <n v="0"/>
    <n v="0"/>
    <m/>
    <m/>
    <m/>
    <m/>
    <m/>
    <m/>
    <m/>
    <m/>
    <m/>
    <m/>
    <m/>
  </r>
  <r>
    <s v="Vicepresidencia de Operaciones"/>
    <s v="Gerencia de Mantenimiento"/>
    <x v="17"/>
    <s v="SSEE"/>
    <n v="194652"/>
    <n v="194652"/>
    <n v="1052"/>
    <n v="1052"/>
    <m/>
    <m/>
    <m/>
    <m/>
    <m/>
    <n v="1"/>
    <m/>
    <m/>
    <m/>
    <m/>
    <m/>
  </r>
  <r>
    <s v="Vicepresidencia de Operaciones"/>
    <s v="Gerencia de Operaciones Mina"/>
    <x v="17"/>
    <s v="SSEE"/>
    <n v="174585"/>
    <n v="146167.79999999999"/>
    <n v="809"/>
    <n v="809"/>
    <m/>
    <m/>
    <m/>
    <m/>
    <m/>
    <n v="1"/>
    <m/>
    <m/>
    <m/>
    <m/>
    <m/>
  </r>
  <r>
    <s v="Vicepresidencia de Proyectos"/>
    <s v="Gerencia de Estudios"/>
    <x v="17"/>
    <s v="SSEE"/>
    <n v="0"/>
    <n v="0"/>
    <n v="0"/>
    <n v="0"/>
    <m/>
    <m/>
    <m/>
    <m/>
    <m/>
    <m/>
    <m/>
    <m/>
    <m/>
    <m/>
    <m/>
  </r>
  <r>
    <s v="Vicepresidencia de Proyectos"/>
    <s v="Vicepresidencia de Proyectos"/>
    <x v="17"/>
    <s v="SSEE"/>
    <n v="217744"/>
    <n v="217744"/>
    <n v="1897"/>
    <n v="1897"/>
    <m/>
    <n v="3"/>
    <m/>
    <m/>
    <m/>
    <n v="3"/>
    <n v="1"/>
    <m/>
    <n v="6"/>
    <n v="38"/>
    <m/>
  </r>
  <r>
    <s v="Vicepresidencia de Proyectos"/>
    <s v="Gerencia de Proyecto - 3er Molino Bolas"/>
    <x v="17"/>
    <s v="SSEE"/>
    <n v="6438"/>
    <n v="6438"/>
    <n v="50"/>
    <n v="50"/>
    <m/>
    <m/>
    <m/>
    <m/>
    <m/>
    <m/>
    <m/>
    <m/>
    <m/>
    <m/>
    <m/>
  </r>
  <r>
    <s v="Vicepresidencia de Recursos Humanos"/>
    <s v="Gerencia de Recursos Humanos"/>
    <x v="17"/>
    <s v="SSEE"/>
    <n v="836"/>
    <n v="836"/>
    <n v="2"/>
    <n v="2"/>
    <m/>
    <m/>
    <m/>
    <m/>
    <m/>
    <m/>
    <m/>
    <m/>
    <m/>
    <m/>
    <m/>
  </r>
  <r>
    <s v="Vicepresidencia de Recursos Humanos"/>
    <s v="Vicepresidencia de Recursos Humanos"/>
    <x v="17"/>
    <s v="SSEE"/>
    <n v="0"/>
    <n v="0"/>
    <n v="0"/>
    <n v="0"/>
    <m/>
    <m/>
    <m/>
    <m/>
    <m/>
    <m/>
    <m/>
    <m/>
    <m/>
    <m/>
    <m/>
  </r>
  <r>
    <s v="Vicepresidencia de Recursos Humanos"/>
    <s v="Gerencia de Desarrollo y Capacitación"/>
    <x v="17"/>
    <s v="SSEE"/>
    <n v="0"/>
    <n v="0"/>
    <n v="0"/>
    <n v="0"/>
    <m/>
    <m/>
    <m/>
    <m/>
    <m/>
    <m/>
    <m/>
    <m/>
    <m/>
    <m/>
    <m/>
  </r>
  <r>
    <s v="Vicepresidencia de SHE"/>
    <s v="Gerencia de Medio Ambiente"/>
    <x v="17"/>
    <s v="SSEE"/>
    <n v="18568"/>
    <n v="18568"/>
    <n v="125"/>
    <n v="125"/>
    <m/>
    <m/>
    <m/>
    <m/>
    <m/>
    <m/>
    <m/>
    <m/>
    <m/>
    <m/>
    <m/>
  </r>
  <r>
    <s v="Vicepresidencia de SHE"/>
    <s v="Gerencia de Seguridad y Salud"/>
    <x v="17"/>
    <s v="SSEE"/>
    <n v="9924"/>
    <n v="9924"/>
    <n v="57"/>
    <n v="57"/>
    <m/>
    <m/>
    <m/>
    <m/>
    <m/>
    <m/>
    <m/>
    <m/>
    <m/>
    <m/>
    <m/>
  </r>
  <r>
    <s v="Vicepresidencia de SHE"/>
    <s v="Vicepresidencia de SHE"/>
    <x v="17"/>
    <s v="SSEE"/>
    <n v="0"/>
    <n v="0"/>
    <n v="0"/>
    <n v="0"/>
    <m/>
    <m/>
    <m/>
    <m/>
    <m/>
    <m/>
    <m/>
    <m/>
    <m/>
    <m/>
    <m/>
  </r>
  <r>
    <s v="Vicepresidencia de Asuntos Legales"/>
    <s v="Gerencia de Adquisición de Tierras y Reasentamiento"/>
    <x v="17"/>
    <s v="SSEE"/>
    <n v="0"/>
    <n v="0"/>
    <n v="0"/>
    <n v="0"/>
    <m/>
    <m/>
    <m/>
    <m/>
    <m/>
    <m/>
    <m/>
    <m/>
    <m/>
    <m/>
    <m/>
  </r>
  <r>
    <s v="Vicepresidencia de Asuntos Legales"/>
    <s v="Gerencia de Asuntos Legales Mineros"/>
    <x v="17"/>
    <s v="SSEE"/>
    <n v="0"/>
    <n v="0"/>
    <n v="0"/>
    <n v="0"/>
    <m/>
    <m/>
    <m/>
    <m/>
    <m/>
    <m/>
    <m/>
    <m/>
    <m/>
    <m/>
    <m/>
  </r>
  <r>
    <s v="Vicepresidencia de Asuntos Legales"/>
    <s v="Vicepresidencia de Asuntos Legales"/>
    <x v="17"/>
    <s v="SSEE"/>
    <n v="0"/>
    <n v="0"/>
    <n v="0"/>
    <n v="0"/>
    <m/>
    <m/>
    <m/>
    <m/>
    <m/>
    <m/>
    <m/>
    <m/>
    <m/>
    <m/>
    <m/>
  </r>
  <r>
    <s v="Vicepresidencia de Desarrollo"/>
    <s v="Gerencia de Challcobamba"/>
    <x v="17"/>
    <s v="SSEE"/>
    <n v="2339"/>
    <n v="2339"/>
    <n v="49"/>
    <n v="49"/>
    <m/>
    <m/>
    <m/>
    <m/>
    <m/>
    <m/>
    <m/>
    <m/>
    <m/>
    <m/>
    <m/>
  </r>
  <r>
    <s v="Vicepresidencia de Desarrollo"/>
    <s v="Gerencia de Desarrollo de Recursos"/>
    <x v="17"/>
    <s v="SSEE"/>
    <n v="93303"/>
    <n v="93303"/>
    <n v="456"/>
    <n v="456"/>
    <m/>
    <m/>
    <m/>
    <m/>
    <n v="2"/>
    <m/>
    <m/>
    <m/>
    <m/>
    <m/>
    <m/>
  </r>
  <r>
    <s v="Vicepresidencia de Desarrollo"/>
    <s v="Gerencia de Estudios"/>
    <x v="17"/>
    <s v="SSEE"/>
    <n v="0"/>
    <n v="0"/>
    <n v="0"/>
    <n v="0"/>
    <m/>
    <m/>
    <m/>
    <m/>
    <m/>
    <m/>
    <m/>
    <m/>
    <m/>
    <m/>
    <m/>
  </r>
  <r>
    <s v="Vicepresidencia de Desarrollo"/>
    <s v="Gerencia de Ingenieria"/>
    <x v="17"/>
    <s v="SSEE"/>
    <n v="78774"/>
    <n v="27943"/>
    <n v="364"/>
    <n v="126"/>
    <m/>
    <m/>
    <m/>
    <m/>
    <m/>
    <m/>
    <m/>
    <m/>
    <m/>
    <m/>
    <m/>
  </r>
  <r>
    <s v="Vicepresidencia de Desarrollo"/>
    <s v="Gerencia de Permisos Ambientales"/>
    <x v="17"/>
    <s v="SSEE"/>
    <n v="1636"/>
    <n v="1636"/>
    <n v="16"/>
    <n v="16"/>
    <m/>
    <m/>
    <m/>
    <m/>
    <m/>
    <m/>
    <m/>
    <m/>
    <m/>
    <m/>
    <m/>
  </r>
  <r>
    <s v="Vicepresidencia de Desarrollo"/>
    <s v="Gerencia de Servicios a Proyectos"/>
    <x v="17"/>
    <s v="SSEE"/>
    <n v="0"/>
    <n v="0"/>
    <n v="0"/>
    <n v="0"/>
    <m/>
    <m/>
    <m/>
    <m/>
    <m/>
    <m/>
    <m/>
    <m/>
    <m/>
    <m/>
    <m/>
  </r>
  <r>
    <s v="Vicepresidencia de Desarrollo"/>
    <s v="Gerencia Regional de Servicios Técnicos"/>
    <x v="17"/>
    <s v="SSEE"/>
    <n v="0"/>
    <n v="0"/>
    <n v="0"/>
    <n v="0"/>
    <m/>
    <m/>
    <m/>
    <m/>
    <m/>
    <m/>
    <m/>
    <m/>
    <m/>
    <m/>
    <m/>
  </r>
  <r>
    <s v="Vicepresidencia de Desarrollo"/>
    <s v="Vicepresidencia de Desarrollo"/>
    <x v="17"/>
    <s v="SSEE"/>
    <n v="0"/>
    <n v="0"/>
    <n v="0"/>
    <n v="0"/>
    <m/>
    <m/>
    <m/>
    <m/>
    <m/>
    <m/>
    <m/>
    <m/>
    <m/>
    <m/>
    <m/>
  </r>
  <r>
    <s v="Vicepresidencia de Desarrollo"/>
    <s v="Gerencia de Servicios y Soporte a Proyectos"/>
    <x v="17"/>
    <s v="SSEE"/>
    <n v="0"/>
    <n v="0"/>
    <n v="0"/>
    <n v="0"/>
    <m/>
    <m/>
    <m/>
    <m/>
    <m/>
    <m/>
    <m/>
    <m/>
    <m/>
    <m/>
    <m/>
  </r>
  <r>
    <s v="Vicepresidencia de Excelencia Operacional"/>
    <s v="Vicepresidencia de Excelencia Operacional"/>
    <x v="17"/>
    <s v="SSEE"/>
    <n v="0"/>
    <n v="0"/>
    <n v="0"/>
    <n v="0"/>
    <m/>
    <m/>
    <m/>
    <m/>
    <m/>
    <m/>
    <m/>
    <m/>
    <m/>
    <m/>
    <m/>
  </r>
  <r>
    <s v="Vicepresidencia de Excelencia Operacional"/>
    <s v="Gerencia de Excelencia Operacional 2"/>
    <x v="17"/>
    <s v="SSEE"/>
    <n v="0"/>
    <n v="0"/>
    <n v="0"/>
    <n v="0"/>
    <m/>
    <m/>
    <m/>
    <m/>
    <m/>
    <m/>
    <m/>
    <m/>
    <m/>
    <m/>
    <m/>
  </r>
  <r>
    <s v="Vicepresidencia de Excelencia Operacional"/>
    <s v="Gerencia de Excelencia Operacional 3"/>
    <x v="17"/>
    <s v="SSEE"/>
    <n v="0"/>
    <n v="0"/>
    <n v="0"/>
    <n v="0"/>
    <m/>
    <m/>
    <m/>
    <m/>
    <m/>
    <m/>
    <m/>
    <m/>
    <m/>
    <m/>
    <m/>
  </r>
  <r>
    <s v="Vicepresidencia de Excelencia Operacional"/>
    <s v="Gerencia de Excelencia Operacional 1"/>
    <x v="17"/>
    <s v="SSEE"/>
    <n v="0"/>
    <n v="0"/>
    <n v="0"/>
    <n v="0"/>
    <m/>
    <m/>
    <m/>
    <m/>
    <m/>
    <m/>
    <m/>
    <m/>
    <m/>
    <m/>
    <m/>
  </r>
  <r>
    <s v="Global Business Services &amp; Technology"/>
    <s v="Technology"/>
    <x v="17"/>
    <s v="SSEE"/>
    <n v="1740"/>
    <n v="1740"/>
    <n v="18"/>
    <n v="18"/>
    <m/>
    <m/>
    <m/>
    <m/>
    <m/>
    <m/>
    <m/>
    <m/>
    <m/>
    <m/>
    <m/>
  </r>
  <r>
    <s v="Global Business Services &amp; Technology"/>
    <s v="Global Business Services"/>
    <x v="17"/>
    <s v="SSEE"/>
    <n v="0"/>
    <n v="0"/>
    <n v="0"/>
    <n v="0"/>
    <m/>
    <m/>
    <m/>
    <m/>
    <m/>
    <m/>
    <m/>
    <m/>
    <m/>
    <m/>
    <m/>
  </r>
  <r>
    <s v="Group Explorations Management"/>
    <s v="Group Explorations Management"/>
    <x v="17"/>
    <s v="SSEE"/>
    <n v="0"/>
    <n v="0"/>
    <n v="0"/>
    <n v="0"/>
    <m/>
    <m/>
    <m/>
    <m/>
    <m/>
    <m/>
    <m/>
    <m/>
    <m/>
    <m/>
    <m/>
  </r>
  <r>
    <s v="Gerencia de Logística y Servicios de Sitio"/>
    <s v="Gerencia de Logística y Servicios de Sitio"/>
    <x v="17"/>
    <s v="SSEE"/>
    <n v="142651.5"/>
    <n v="104398"/>
    <n v="721"/>
    <n v="489"/>
    <m/>
    <m/>
    <m/>
    <m/>
    <m/>
    <n v="1"/>
    <m/>
    <m/>
    <m/>
    <m/>
    <m/>
  </r>
  <r>
    <s v="Vicepresidencia de Relaciones Comunitarias"/>
    <s v="Vicepresidencia de Relaciones Comunitarias"/>
    <x v="17"/>
    <s v="SSEE"/>
    <n v="0"/>
    <n v="0"/>
    <n v="0"/>
    <n v="0"/>
    <m/>
    <m/>
    <m/>
    <m/>
    <m/>
    <m/>
    <m/>
    <m/>
    <m/>
    <m/>
    <m/>
  </r>
  <r>
    <s v="Vicepresidencia de Relaciones Comunitarias"/>
    <s v="Gerencia de Relaciones Comunitarias Site"/>
    <x v="17"/>
    <s v="SSEE"/>
    <n v="0"/>
    <n v="0"/>
    <n v="0"/>
    <n v="0"/>
    <m/>
    <m/>
    <m/>
    <m/>
    <m/>
    <m/>
    <m/>
    <m/>
    <m/>
    <m/>
    <m/>
  </r>
  <r>
    <s v="Vicepresidencia de Relaciones Comunitarias"/>
    <s v="Gerencia de Relaciones Comunitarias Zona Sur"/>
    <x v="17"/>
    <s v="SSEE"/>
    <n v="0"/>
    <n v="0"/>
    <n v="0"/>
    <n v="0"/>
    <m/>
    <m/>
    <m/>
    <m/>
    <m/>
    <m/>
    <m/>
    <m/>
    <m/>
    <m/>
    <m/>
  </r>
  <r>
    <s v="Vicepresidencia de Relaciones Comunitarias"/>
    <s v="Gerencia de Estudios Sociales"/>
    <x v="17"/>
    <s v="SSEE"/>
    <n v="0"/>
    <n v="0"/>
    <n v="0"/>
    <n v="0"/>
    <m/>
    <m/>
    <m/>
    <m/>
    <m/>
    <m/>
    <m/>
    <m/>
    <m/>
    <m/>
    <m/>
  </r>
  <r>
    <s v="Gerencia de Protección Interna"/>
    <s v="Gerencia de Protección Interna"/>
    <x v="17"/>
    <s v="SSEE"/>
    <n v="2360"/>
    <n v="2360"/>
    <n v="35"/>
    <n v="35"/>
    <m/>
    <m/>
    <m/>
    <m/>
    <m/>
    <m/>
    <m/>
    <m/>
    <m/>
    <m/>
    <m/>
  </r>
  <r>
    <s v="Gerencia General Operaciones Las Bambas"/>
    <s v="Gerencia General Operaciones Las Bambas"/>
    <x v="17"/>
    <s v="SSEE"/>
    <n v="0"/>
    <n v="0"/>
    <n v="0"/>
    <n v="0"/>
    <m/>
    <m/>
    <m/>
    <m/>
    <m/>
    <m/>
    <m/>
    <m/>
    <m/>
    <m/>
    <m/>
  </r>
  <r>
    <s v="Presidencia las Bambas"/>
    <s v="Presidencia las Bambas"/>
    <x v="18"/>
    <s v="Las Bambas"/>
    <n v="597"/>
    <n v="597"/>
    <n v="3"/>
    <n v="3"/>
    <m/>
    <m/>
    <m/>
    <m/>
    <m/>
    <m/>
    <m/>
    <m/>
    <m/>
    <m/>
    <m/>
  </r>
  <r>
    <s v="Vicepresidencia Comercial"/>
    <s v="Gerencia de Finanzas"/>
    <x v="18"/>
    <s v="Las Bambas"/>
    <n v="1521"/>
    <n v="1521"/>
    <n v="8"/>
    <n v="8"/>
    <m/>
    <m/>
    <m/>
    <m/>
    <m/>
    <m/>
    <m/>
    <m/>
    <m/>
    <m/>
    <m/>
  </r>
  <r>
    <s v="Vicepresidencia Comercial"/>
    <s v="Gerencia de Impuestos"/>
    <x v="18"/>
    <s v="Las Bambas"/>
    <n v="621"/>
    <n v="621"/>
    <n v="5"/>
    <n v="5"/>
    <m/>
    <m/>
    <m/>
    <m/>
    <m/>
    <m/>
    <m/>
    <m/>
    <m/>
    <m/>
    <m/>
  </r>
  <r>
    <s v="Vicepresidencia Comercial"/>
    <s v="Vicepresidencia Comercial"/>
    <x v="18"/>
    <s v="Las Bambas"/>
    <n v="549"/>
    <n v="549"/>
    <n v="3"/>
    <n v="3"/>
    <m/>
    <m/>
    <m/>
    <m/>
    <m/>
    <m/>
    <m/>
    <m/>
    <m/>
    <m/>
    <m/>
  </r>
  <r>
    <s v="Vicepresidencia Comercial"/>
    <s v="Gerencia de Contraloría y Riesgos"/>
    <x v="18"/>
    <s v="Las Bambas"/>
    <n v="1126.5"/>
    <n v="1126.5"/>
    <n v="6"/>
    <n v="6"/>
    <m/>
    <m/>
    <m/>
    <m/>
    <m/>
    <m/>
    <m/>
    <m/>
    <m/>
    <m/>
    <m/>
  </r>
  <r>
    <s v="Vicepresidencia de Abastecimiento"/>
    <s v="Gerencia de Contrataciones"/>
    <x v="18"/>
    <s v="Las Bambas"/>
    <n v="2844"/>
    <n v="2844"/>
    <n v="15"/>
    <n v="15"/>
    <m/>
    <m/>
    <m/>
    <m/>
    <m/>
    <m/>
    <m/>
    <m/>
    <m/>
    <m/>
    <m/>
  </r>
  <r>
    <s v="Vicepresidencia de Abastecimiento"/>
    <s v="Gerencia de Procura - Proyectos"/>
    <x v="18"/>
    <s v="Las Bambas"/>
    <n v="364.5"/>
    <n v="364.5"/>
    <n v="2"/>
    <n v="2"/>
    <m/>
    <m/>
    <m/>
    <m/>
    <m/>
    <m/>
    <m/>
    <m/>
    <m/>
    <m/>
    <m/>
  </r>
  <r>
    <s v="Vicepresidencia de Abastecimiento"/>
    <s v="Vicepresidencia de Abastecimiento"/>
    <x v="18"/>
    <s v="Las Bambas"/>
    <n v="756"/>
    <n v="756"/>
    <n v="4"/>
    <n v="4"/>
    <m/>
    <m/>
    <m/>
    <m/>
    <m/>
    <m/>
    <m/>
    <m/>
    <m/>
    <m/>
    <m/>
  </r>
  <r>
    <s v="Vicepresidencia de Abastecimiento"/>
    <s v="Gerencia de Planeamiento, Inventario. y Almacenes"/>
    <x v="18"/>
    <s v="Las Bambas"/>
    <n v="4468.5"/>
    <n v="4468.5"/>
    <n v="24"/>
    <n v="24"/>
    <m/>
    <m/>
    <m/>
    <m/>
    <m/>
    <m/>
    <m/>
    <m/>
    <m/>
    <m/>
    <m/>
  </r>
  <r>
    <s v="Vicepresidencia de Asuntos Corporativos"/>
    <s v="Gerencia de Asuntos Publicos"/>
    <x v="18"/>
    <s v="Las Bambas"/>
    <n v="414"/>
    <n v="414"/>
    <n v="2"/>
    <n v="2"/>
    <m/>
    <m/>
    <m/>
    <m/>
    <m/>
    <m/>
    <m/>
    <m/>
    <m/>
    <m/>
    <m/>
  </r>
  <r>
    <s v="Vicepresidencia de Asuntos Corporativos"/>
    <s v="Gerencia de Asuntos Publicos Regionales"/>
    <x v="18"/>
    <s v="Las Bambas"/>
    <n v="1234.5"/>
    <n v="1234.5"/>
    <n v="6"/>
    <n v="6"/>
    <m/>
    <m/>
    <m/>
    <m/>
    <m/>
    <m/>
    <m/>
    <m/>
    <m/>
    <m/>
    <m/>
  </r>
  <r>
    <s v="Vicepresidencia de Asuntos Corporativos"/>
    <s v="Gerencia de Comunicaciones"/>
    <x v="18"/>
    <s v="Las Bambas"/>
    <n v="2895"/>
    <n v="2895"/>
    <n v="14"/>
    <n v="14"/>
    <m/>
    <m/>
    <m/>
    <m/>
    <m/>
    <m/>
    <m/>
    <m/>
    <m/>
    <m/>
    <m/>
  </r>
  <r>
    <s v="Vicepresidencia de Asuntos Corporativos"/>
    <s v="Vicepresidencia de Asuntos Corporativos"/>
    <x v="18"/>
    <s v="Las Bambas"/>
    <n v="738"/>
    <n v="738"/>
    <n v="4"/>
    <n v="4"/>
    <m/>
    <m/>
    <m/>
    <m/>
    <m/>
    <m/>
    <m/>
    <m/>
    <m/>
    <m/>
    <m/>
  </r>
  <r>
    <s v="Vicepresidencia de Operaciones"/>
    <s v="Gerencia de Planta Concentradora"/>
    <x v="18"/>
    <s v="Las Bambas"/>
    <n v="39934.26315789474"/>
    <n v="39934.26315789474"/>
    <n v="232"/>
    <n v="232"/>
    <m/>
    <m/>
    <m/>
    <m/>
    <m/>
    <m/>
    <m/>
    <m/>
    <m/>
    <m/>
    <m/>
  </r>
  <r>
    <s v="Vicepresidencia de Operaciones"/>
    <s v="Gerencia de Servicios Técnicos"/>
    <x v="18"/>
    <s v="Las Bambas"/>
    <n v="15763.5"/>
    <n v="15763.5"/>
    <n v="88"/>
    <n v="88"/>
    <m/>
    <m/>
    <m/>
    <m/>
    <m/>
    <m/>
    <m/>
    <m/>
    <m/>
    <m/>
    <m/>
  </r>
  <r>
    <s v="Vicepresidencia de Operaciones"/>
    <s v="Vicepresidencia de Operaciones"/>
    <x v="18"/>
    <s v="Las Bambas"/>
    <n v="462"/>
    <n v="462"/>
    <n v="2"/>
    <n v="2"/>
    <m/>
    <m/>
    <m/>
    <m/>
    <m/>
    <m/>
    <m/>
    <m/>
    <m/>
    <m/>
    <m/>
  </r>
  <r>
    <s v="Vicepresidencia de Operaciones"/>
    <s v="Gerencia de Mantenimiento"/>
    <x v="18"/>
    <s v="Las Bambas"/>
    <n v="51902.75"/>
    <n v="51902.75"/>
    <n v="305"/>
    <n v="305"/>
    <m/>
    <m/>
    <m/>
    <n v="1"/>
    <m/>
    <m/>
    <m/>
    <m/>
    <m/>
    <m/>
    <m/>
  </r>
  <r>
    <s v="Vicepresidencia de Operaciones"/>
    <s v="Gerencia de Operaciones Mina"/>
    <x v="18"/>
    <s v="Las Bambas"/>
    <n v="135850.72222222222"/>
    <n v="135850.72222222222"/>
    <n v="788"/>
    <n v="788"/>
    <m/>
    <m/>
    <m/>
    <m/>
    <m/>
    <n v="1"/>
    <m/>
    <m/>
    <m/>
    <m/>
    <m/>
  </r>
  <r>
    <s v="Vicepresidencia de Proyectos"/>
    <s v="Gerencia de Estudios"/>
    <x v="18"/>
    <s v="Las Bambas"/>
    <n v="420"/>
    <n v="420"/>
    <n v="2"/>
    <n v="2"/>
    <m/>
    <m/>
    <m/>
    <m/>
    <m/>
    <m/>
    <m/>
    <m/>
    <m/>
    <m/>
    <m/>
  </r>
  <r>
    <s v="Vicepresidencia de Proyectos"/>
    <s v="Vicepresidencia de Proyectos"/>
    <x v="18"/>
    <s v="Las Bambas"/>
    <n v="5355"/>
    <n v="5355"/>
    <n v="27"/>
    <n v="27"/>
    <m/>
    <m/>
    <m/>
    <m/>
    <m/>
    <n v="1"/>
    <m/>
    <m/>
    <m/>
    <m/>
    <m/>
  </r>
  <r>
    <s v="Vicepresidencia de Proyectos"/>
    <s v="Gerencia de Proyecto - 3er Molino Bolas"/>
    <x v="18"/>
    <s v="Las Bambas"/>
    <n v="970.5"/>
    <n v="970.5"/>
    <n v="5"/>
    <n v="5"/>
    <m/>
    <m/>
    <m/>
    <m/>
    <m/>
    <m/>
    <m/>
    <m/>
    <m/>
    <m/>
    <m/>
  </r>
  <r>
    <s v="Vicepresidencia de Recursos Humanos"/>
    <s v="Gerencia de Recursos Humanos"/>
    <x v="18"/>
    <s v="Las Bambas"/>
    <n v="2773.5"/>
    <n v="2773.5"/>
    <n v="14"/>
    <n v="14"/>
    <m/>
    <m/>
    <m/>
    <m/>
    <m/>
    <m/>
    <m/>
    <m/>
    <m/>
    <m/>
    <m/>
  </r>
  <r>
    <s v="Vicepresidencia de Recursos Humanos"/>
    <s v="Vicepresidencia de Recursos Humanos"/>
    <x v="18"/>
    <s v="Las Bambas"/>
    <n v="612"/>
    <n v="612"/>
    <n v="3"/>
    <n v="3"/>
    <m/>
    <m/>
    <m/>
    <m/>
    <m/>
    <m/>
    <m/>
    <m/>
    <m/>
    <m/>
    <m/>
  </r>
  <r>
    <s v="Vicepresidencia de Recursos Humanos"/>
    <s v="Gerencia de Desarrollo y Capacitación"/>
    <x v="18"/>
    <s v="Las Bambas"/>
    <n v="2499"/>
    <n v="2499"/>
    <n v="12"/>
    <n v="12"/>
    <m/>
    <m/>
    <m/>
    <m/>
    <m/>
    <m/>
    <m/>
    <m/>
    <m/>
    <m/>
    <m/>
  </r>
  <r>
    <s v="Vicepresidencia de SHE"/>
    <s v="Gerencia de Medio Ambiente"/>
    <x v="18"/>
    <s v="Las Bambas"/>
    <n v="2719.5"/>
    <n v="2719.5"/>
    <n v="14"/>
    <n v="14"/>
    <m/>
    <m/>
    <m/>
    <m/>
    <m/>
    <m/>
    <m/>
    <m/>
    <m/>
    <m/>
    <m/>
  </r>
  <r>
    <s v="Vicepresidencia de SHE"/>
    <s v="Gerencia de Seguridad y Salud"/>
    <x v="18"/>
    <s v="Las Bambas"/>
    <n v="5733"/>
    <n v="5733"/>
    <n v="31"/>
    <n v="31"/>
    <m/>
    <m/>
    <m/>
    <m/>
    <m/>
    <m/>
    <m/>
    <m/>
    <m/>
    <m/>
    <m/>
  </r>
  <r>
    <s v="Vicepresidencia de SHE"/>
    <s v="Vicepresidencia de SHE"/>
    <x v="18"/>
    <s v="Las Bambas"/>
    <n v="324"/>
    <n v="324"/>
    <n v="2"/>
    <n v="2"/>
    <m/>
    <m/>
    <m/>
    <m/>
    <m/>
    <m/>
    <m/>
    <m/>
    <m/>
    <m/>
    <m/>
  </r>
  <r>
    <s v="Vicepresidencia de Asuntos Legales"/>
    <s v="Gerencia de Adquisición de Tierras y Reasentamiento"/>
    <x v="18"/>
    <s v="Las Bambas"/>
    <n v="1606.5"/>
    <n v="1606.5"/>
    <n v="8"/>
    <n v="8"/>
    <m/>
    <m/>
    <m/>
    <m/>
    <m/>
    <m/>
    <m/>
    <m/>
    <m/>
    <m/>
    <m/>
  </r>
  <r>
    <s v="Vicepresidencia de Asuntos Legales"/>
    <s v="Gerencia de Asuntos Legales Mineros"/>
    <x v="18"/>
    <s v="Las Bambas"/>
    <n v="1216.5"/>
    <n v="1216.5"/>
    <n v="6"/>
    <n v="6"/>
    <m/>
    <m/>
    <m/>
    <m/>
    <m/>
    <m/>
    <m/>
    <m/>
    <m/>
    <m/>
    <m/>
  </r>
  <r>
    <s v="Vicepresidencia de Asuntos Legales"/>
    <s v="Vicepresidencia de Asuntos Legales"/>
    <x v="18"/>
    <s v="Las Bambas"/>
    <n v="891"/>
    <n v="891"/>
    <n v="5"/>
    <n v="5"/>
    <m/>
    <m/>
    <m/>
    <m/>
    <m/>
    <m/>
    <m/>
    <m/>
    <m/>
    <m/>
    <m/>
  </r>
  <r>
    <s v="Vicepresidencia de Desarrollo"/>
    <s v="Gerencia de Challcobamba"/>
    <x v="18"/>
    <s v="Las Bambas"/>
    <n v="1762.5"/>
    <n v="1762.5"/>
    <n v="9"/>
    <n v="9"/>
    <m/>
    <m/>
    <m/>
    <m/>
    <m/>
    <m/>
    <m/>
    <m/>
    <m/>
    <m/>
    <m/>
  </r>
  <r>
    <s v="Vicepresidencia de Desarrollo"/>
    <s v="Gerencia de Desarrollo de Recursos"/>
    <x v="18"/>
    <s v="Las Bambas"/>
    <n v="5786.75"/>
    <n v="5786.75"/>
    <n v="31"/>
    <n v="31"/>
    <m/>
    <m/>
    <m/>
    <m/>
    <m/>
    <m/>
    <m/>
    <m/>
    <m/>
    <m/>
    <m/>
  </r>
  <r>
    <s v="Vicepresidencia de Desarrollo"/>
    <s v="Gerencia de Estudios"/>
    <x v="18"/>
    <s v="Las Bambas"/>
    <n v="1674"/>
    <n v="1674"/>
    <n v="9"/>
    <n v="9"/>
    <m/>
    <m/>
    <m/>
    <m/>
    <m/>
    <m/>
    <m/>
    <m/>
    <m/>
    <m/>
    <m/>
  </r>
  <r>
    <s v="Vicepresidencia de Desarrollo"/>
    <s v="Gerencia de Ingenieria"/>
    <x v="18"/>
    <s v="Las Bambas"/>
    <n v="210"/>
    <n v="210"/>
    <n v="1"/>
    <n v="1"/>
    <m/>
    <m/>
    <m/>
    <m/>
    <m/>
    <m/>
    <m/>
    <m/>
    <m/>
    <m/>
    <m/>
  </r>
  <r>
    <s v="Vicepresidencia de Desarrollo"/>
    <s v="Gerencia de Permisos Ambientales"/>
    <x v="18"/>
    <s v="Las Bambas"/>
    <n v="1375.5"/>
    <n v="1375.5"/>
    <n v="7"/>
    <n v="7"/>
    <m/>
    <m/>
    <m/>
    <m/>
    <m/>
    <m/>
    <m/>
    <m/>
    <m/>
    <m/>
    <m/>
  </r>
  <r>
    <s v="Vicepresidencia de Desarrollo"/>
    <s v="Gerencia de Servicios a Proyectos"/>
    <x v="18"/>
    <s v="Las Bambas"/>
    <n v="5484"/>
    <n v="5484"/>
    <n v="27"/>
    <n v="27"/>
    <m/>
    <m/>
    <m/>
    <m/>
    <m/>
    <m/>
    <m/>
    <m/>
    <m/>
    <m/>
    <m/>
  </r>
  <r>
    <s v="Vicepresidencia de Desarrollo"/>
    <s v="Gerencia Regional de Servicios Técnicos"/>
    <x v="18"/>
    <s v="Las Bambas"/>
    <n v="3348"/>
    <n v="3348"/>
    <n v="17"/>
    <n v="17"/>
    <m/>
    <m/>
    <m/>
    <m/>
    <m/>
    <m/>
    <m/>
    <m/>
    <m/>
    <m/>
    <m/>
  </r>
  <r>
    <s v="Vicepresidencia de Desarrollo"/>
    <s v="Vicepresidencia de Desarrollo"/>
    <x v="18"/>
    <s v="Las Bambas"/>
    <n v="567"/>
    <n v="567"/>
    <n v="3"/>
    <n v="3"/>
    <m/>
    <m/>
    <m/>
    <m/>
    <m/>
    <m/>
    <m/>
    <m/>
    <m/>
    <m/>
    <m/>
  </r>
  <r>
    <s v="Vicepresidencia de Desarrollo"/>
    <s v="Gerencia de Servicios y Soporte a Proyectos"/>
    <x v="18"/>
    <s v="Las Bambas"/>
    <n v="207"/>
    <n v="207"/>
    <n v="1"/>
    <n v="1"/>
    <m/>
    <m/>
    <m/>
    <m/>
    <m/>
    <m/>
    <m/>
    <m/>
    <m/>
    <m/>
    <m/>
  </r>
  <r>
    <s v="Vicepresidencia de Excelencia Operacional"/>
    <s v="Vicepresidencia de Excelencia Operacional"/>
    <x v="18"/>
    <s v="Las Bambas"/>
    <n v="178.43478260869566"/>
    <n v="178.43478260869566"/>
    <n v="1"/>
    <n v="1"/>
    <m/>
    <m/>
    <m/>
    <m/>
    <m/>
    <m/>
    <m/>
    <m/>
    <m/>
    <m/>
    <m/>
  </r>
  <r>
    <s v="Vicepresidencia de Excelencia Operacional"/>
    <s v="Gerencia de Excelencia Operacional 2"/>
    <x v="18"/>
    <s v="Las Bambas"/>
    <n v="2385.5"/>
    <n v="2385.5"/>
    <n v="11"/>
    <n v="11"/>
    <m/>
    <m/>
    <m/>
    <m/>
    <m/>
    <m/>
    <m/>
    <m/>
    <m/>
    <m/>
    <m/>
  </r>
  <r>
    <s v="Vicepresidencia de Excelencia Operacional"/>
    <s v="Gerencia de Excelencia Operacional 3"/>
    <x v="18"/>
    <s v="Las Bambas"/>
    <n v="414"/>
    <n v="414"/>
    <n v="2"/>
    <n v="2"/>
    <m/>
    <m/>
    <m/>
    <m/>
    <m/>
    <m/>
    <m/>
    <m/>
    <m/>
    <m/>
    <m/>
  </r>
  <r>
    <s v="Vicepresidencia de Excelencia Operacional"/>
    <s v="Gerencia de Excelencia Operacional 1"/>
    <x v="18"/>
    <s v="Las Bambas"/>
    <n v="928.5"/>
    <n v="928.5"/>
    <n v="5"/>
    <n v="5"/>
    <m/>
    <m/>
    <m/>
    <m/>
    <m/>
    <m/>
    <m/>
    <m/>
    <m/>
    <m/>
    <m/>
  </r>
  <r>
    <s v="Global Business Services &amp; Technology"/>
    <s v="Technology"/>
    <x v="18"/>
    <s v="Las Bambas"/>
    <n v="3919.5"/>
    <n v="3919.5"/>
    <n v="21"/>
    <n v="21"/>
    <m/>
    <m/>
    <m/>
    <m/>
    <m/>
    <m/>
    <m/>
    <m/>
    <m/>
    <m/>
    <m/>
  </r>
  <r>
    <s v="Global Business Services &amp; Technology"/>
    <s v="Global Business Services"/>
    <x v="18"/>
    <s v="Las Bambas"/>
    <n v="4284"/>
    <n v="4284"/>
    <n v="23"/>
    <n v="23"/>
    <m/>
    <m/>
    <m/>
    <m/>
    <m/>
    <m/>
    <m/>
    <m/>
    <m/>
    <m/>
    <m/>
  </r>
  <r>
    <s v="Group Explorations Management"/>
    <s v="Group Explorations Management"/>
    <x v="18"/>
    <s v="Las Bambas"/>
    <n v="774"/>
    <n v="774"/>
    <n v="4"/>
    <n v="4"/>
    <m/>
    <m/>
    <m/>
    <m/>
    <m/>
    <m/>
    <m/>
    <m/>
    <m/>
    <m/>
    <m/>
  </r>
  <r>
    <s v="Gerencia de Logística y Servicios de Sitio"/>
    <s v="Gerencia de Logística y Servicios de Sitio"/>
    <x v="18"/>
    <s v="Las Bambas"/>
    <n v="12763.75"/>
    <n v="12763.75"/>
    <n v="68"/>
    <n v="68"/>
    <m/>
    <m/>
    <m/>
    <m/>
    <m/>
    <m/>
    <m/>
    <m/>
    <m/>
    <m/>
    <m/>
  </r>
  <r>
    <s v="Vicepresidencia de Relaciones Comunitarias"/>
    <s v="Vicepresidencia de Relaciones Comunitarias"/>
    <x v="18"/>
    <s v="Las Bambas"/>
    <n v="2257.5"/>
    <n v="2257.5"/>
    <n v="11"/>
    <n v="11"/>
    <m/>
    <m/>
    <m/>
    <m/>
    <m/>
    <m/>
    <m/>
    <m/>
    <m/>
    <m/>
    <m/>
  </r>
  <r>
    <s v="Vicepresidencia de Relaciones Comunitarias"/>
    <s v="Gerencia de Relaciones Comunitarias Site"/>
    <x v="18"/>
    <s v="Las Bambas"/>
    <n v="11602.5"/>
    <n v="11602.5"/>
    <n v="60"/>
    <n v="60"/>
    <m/>
    <m/>
    <m/>
    <m/>
    <m/>
    <m/>
    <m/>
    <m/>
    <m/>
    <m/>
    <m/>
  </r>
  <r>
    <s v="Vicepresidencia de Relaciones Comunitarias"/>
    <s v="Gerencia de Relaciones Comunitarias Zona Sur"/>
    <x v="18"/>
    <s v="Las Bambas"/>
    <n v="6057.521739130435"/>
    <n v="6057.521739130435"/>
    <n v="29"/>
    <n v="29"/>
    <m/>
    <m/>
    <m/>
    <m/>
    <m/>
    <m/>
    <m/>
    <m/>
    <m/>
    <m/>
    <m/>
  </r>
  <r>
    <s v="Vicepresidencia de Relaciones Comunitarias"/>
    <s v="Gerencia de Estudios Sociales"/>
    <x v="18"/>
    <s v="Las Bambas"/>
    <n v="399"/>
    <n v="399"/>
    <n v="2"/>
    <n v="2"/>
    <m/>
    <m/>
    <m/>
    <m/>
    <m/>
    <m/>
    <m/>
    <m/>
    <m/>
    <m/>
    <m/>
  </r>
  <r>
    <s v="Gerencia de Protección Interna"/>
    <s v="Gerencia de Protección Interna"/>
    <x v="18"/>
    <s v="Las Bambas"/>
    <n v="1228.5"/>
    <n v="1228.5"/>
    <n v="7"/>
    <n v="7"/>
    <m/>
    <m/>
    <m/>
    <m/>
    <m/>
    <m/>
    <m/>
    <m/>
    <m/>
    <m/>
    <m/>
  </r>
  <r>
    <s v="Gerencia General Operaciones Las Bambas"/>
    <s v="Gerencia General Operaciones Las Bambas"/>
    <x v="18"/>
    <s v="Las Bambas"/>
    <n v="645"/>
    <n v="645"/>
    <n v="3"/>
    <n v="3"/>
    <m/>
    <m/>
    <m/>
    <m/>
    <m/>
    <m/>
    <m/>
    <m/>
    <m/>
    <m/>
    <m/>
  </r>
  <r>
    <s v="Presidencia las Bambas"/>
    <s v="Presidencia las Bambas"/>
    <x v="18"/>
    <s v="SSEE"/>
    <n v="0"/>
    <n v="0"/>
    <m/>
    <m/>
    <m/>
    <m/>
    <m/>
    <m/>
    <m/>
    <m/>
    <m/>
    <m/>
    <m/>
    <m/>
    <m/>
  </r>
  <r>
    <s v="Vicepresidencia Comercial"/>
    <s v="Gerencia de Finanzas"/>
    <x v="18"/>
    <s v="SSEE"/>
    <n v="0"/>
    <n v="0"/>
    <m/>
    <m/>
    <m/>
    <m/>
    <m/>
    <m/>
    <m/>
    <m/>
    <m/>
    <m/>
    <m/>
    <m/>
    <m/>
  </r>
  <r>
    <s v="Vicepresidencia Comercial"/>
    <s v="Gerencia de Impuestos"/>
    <x v="18"/>
    <s v="SSEE"/>
    <n v="0"/>
    <n v="0"/>
    <m/>
    <m/>
    <m/>
    <m/>
    <m/>
    <m/>
    <m/>
    <m/>
    <m/>
    <m/>
    <m/>
    <m/>
    <m/>
  </r>
  <r>
    <s v="Vicepresidencia Comercial"/>
    <s v="Vicepresidencia Comercial"/>
    <x v="18"/>
    <s v="SSEE"/>
    <n v="0"/>
    <n v="0"/>
    <m/>
    <m/>
    <m/>
    <m/>
    <m/>
    <m/>
    <m/>
    <m/>
    <m/>
    <m/>
    <m/>
    <m/>
    <m/>
  </r>
  <r>
    <s v="Vicepresidencia Comercial"/>
    <s v="Gerencia de Contraloría y Riesgos"/>
    <x v="18"/>
    <s v="SSEE"/>
    <n v="0"/>
    <n v="0"/>
    <m/>
    <m/>
    <m/>
    <m/>
    <m/>
    <m/>
    <m/>
    <m/>
    <m/>
    <m/>
    <m/>
    <m/>
    <m/>
  </r>
  <r>
    <s v="Vicepresidencia de Abastecimiento"/>
    <s v="Gerencia de Contrataciones"/>
    <x v="18"/>
    <s v="SSEE"/>
    <n v="0"/>
    <n v="0"/>
    <m/>
    <m/>
    <m/>
    <m/>
    <m/>
    <m/>
    <m/>
    <m/>
    <m/>
    <m/>
    <m/>
    <m/>
    <m/>
  </r>
  <r>
    <s v="Vicepresidencia de Abastecimiento"/>
    <s v="Gerencia de Procura - Proyectos"/>
    <x v="18"/>
    <s v="SSEE"/>
    <n v="0"/>
    <n v="0"/>
    <m/>
    <m/>
    <m/>
    <m/>
    <m/>
    <m/>
    <m/>
    <m/>
    <m/>
    <m/>
    <m/>
    <m/>
    <m/>
  </r>
  <r>
    <s v="Vicepresidencia de Abastecimiento"/>
    <s v="Vicepresidencia de Abastecimiento"/>
    <x v="18"/>
    <s v="SSEE"/>
    <n v="0"/>
    <n v="0"/>
    <m/>
    <m/>
    <m/>
    <m/>
    <m/>
    <m/>
    <m/>
    <m/>
    <m/>
    <m/>
    <m/>
    <m/>
    <m/>
  </r>
  <r>
    <s v="Vicepresidencia de Abastecimiento"/>
    <s v="Gerencia de Planeamiento, Inventario. y Almacenes"/>
    <x v="18"/>
    <s v="SSEE"/>
    <n v="18644"/>
    <n v="17576.400000000001"/>
    <n v="82"/>
    <n v="82"/>
    <m/>
    <m/>
    <m/>
    <m/>
    <m/>
    <n v="1"/>
    <m/>
    <m/>
    <m/>
    <m/>
    <m/>
  </r>
  <r>
    <s v="Vicepresidencia de Asuntos Corporativos"/>
    <s v="Gerencia de Asuntos Publicos"/>
    <x v="18"/>
    <s v="SSEE"/>
    <n v="0"/>
    <n v="0"/>
    <m/>
    <m/>
    <m/>
    <m/>
    <m/>
    <m/>
    <m/>
    <m/>
    <m/>
    <m/>
    <m/>
    <m/>
    <m/>
  </r>
  <r>
    <s v="Vicepresidencia de Asuntos Corporativos"/>
    <s v="Gerencia de Asuntos Publicos Regionales"/>
    <x v="18"/>
    <s v="SSEE"/>
    <n v="0"/>
    <n v="0"/>
    <m/>
    <m/>
    <m/>
    <m/>
    <m/>
    <m/>
    <m/>
    <m/>
    <m/>
    <m/>
    <m/>
    <m/>
    <m/>
  </r>
  <r>
    <s v="Vicepresidencia de Asuntos Corporativos"/>
    <s v="Gerencia de Comunicaciones"/>
    <x v="18"/>
    <s v="SSEE"/>
    <n v="0"/>
    <n v="0"/>
    <m/>
    <m/>
    <m/>
    <m/>
    <m/>
    <m/>
    <m/>
    <m/>
    <m/>
    <m/>
    <m/>
    <m/>
    <m/>
  </r>
  <r>
    <s v="Vicepresidencia de Asuntos Corporativos"/>
    <s v="Vicepresidencia de Asuntos Corporativos"/>
    <x v="18"/>
    <s v="SSEE"/>
    <n v="0"/>
    <n v="0"/>
    <m/>
    <m/>
    <m/>
    <m/>
    <m/>
    <m/>
    <m/>
    <m/>
    <m/>
    <m/>
    <m/>
    <m/>
    <m/>
  </r>
  <r>
    <s v="Vicepresidencia de Operaciones"/>
    <s v="Gerencia de Planta Concentradora"/>
    <x v="18"/>
    <s v="SSEE"/>
    <n v="46496"/>
    <n v="40842"/>
    <n v="247"/>
    <n v="219"/>
    <m/>
    <m/>
    <m/>
    <m/>
    <m/>
    <n v="1"/>
    <m/>
    <m/>
    <m/>
    <m/>
    <m/>
  </r>
  <r>
    <s v="Vicepresidencia de Operaciones"/>
    <s v="Gerencia de Servicios Técnicos"/>
    <x v="18"/>
    <s v="SSEE"/>
    <n v="10572"/>
    <n v="10572"/>
    <n v="72"/>
    <n v="72"/>
    <m/>
    <m/>
    <m/>
    <m/>
    <m/>
    <n v="1"/>
    <m/>
    <m/>
    <m/>
    <m/>
    <m/>
  </r>
  <r>
    <s v="Vicepresidencia de Operaciones"/>
    <s v="Vicepresidencia de Operaciones"/>
    <x v="18"/>
    <s v="SSEE"/>
    <n v="0"/>
    <n v="0"/>
    <m/>
    <m/>
    <m/>
    <m/>
    <m/>
    <m/>
    <m/>
    <m/>
    <m/>
    <m/>
    <m/>
    <m/>
    <m/>
  </r>
  <r>
    <s v="Vicepresidencia de Operaciones"/>
    <s v="Gerencia de Mantenimiento"/>
    <x v="18"/>
    <s v="SSEE"/>
    <n v="270648"/>
    <n v="270648"/>
    <n v="1605"/>
    <n v="1605"/>
    <m/>
    <n v="1"/>
    <m/>
    <m/>
    <m/>
    <n v="2"/>
    <n v="1"/>
    <m/>
    <m/>
    <m/>
    <m/>
  </r>
  <r>
    <s v="Vicepresidencia de Operaciones"/>
    <s v="Gerencia de Operaciones Mina"/>
    <x v="18"/>
    <s v="SSEE"/>
    <n v="149045"/>
    <n v="120474.20000000001"/>
    <n v="844"/>
    <n v="844"/>
    <m/>
    <m/>
    <m/>
    <m/>
    <m/>
    <m/>
    <m/>
    <m/>
    <m/>
    <m/>
    <m/>
  </r>
  <r>
    <s v="Vicepresidencia de Proyectos"/>
    <s v="Gerencia de Estudios"/>
    <x v="18"/>
    <s v="SSEE"/>
    <n v="0"/>
    <n v="0"/>
    <m/>
    <m/>
    <m/>
    <m/>
    <m/>
    <m/>
    <m/>
    <m/>
    <m/>
    <m/>
    <m/>
    <m/>
    <m/>
  </r>
  <r>
    <s v="Vicepresidencia de Proyectos"/>
    <s v="Vicepresidencia de Proyectos"/>
    <x v="18"/>
    <s v="SSEE"/>
    <n v="194048"/>
    <n v="194048"/>
    <n v="1162"/>
    <n v="1162"/>
    <m/>
    <m/>
    <m/>
    <m/>
    <m/>
    <n v="4"/>
    <m/>
    <m/>
    <m/>
    <m/>
    <n v="31"/>
  </r>
  <r>
    <s v="Vicepresidencia de Proyectos"/>
    <s v="Gerencia de Proyecto - 3er Molino Bolas"/>
    <x v="18"/>
    <s v="SSEE"/>
    <n v="0"/>
    <n v="0"/>
    <m/>
    <m/>
    <m/>
    <m/>
    <m/>
    <m/>
    <m/>
    <m/>
    <m/>
    <m/>
    <m/>
    <m/>
    <m/>
  </r>
  <r>
    <s v="Vicepresidencia de Recursos Humanos"/>
    <s v="Gerencia de Recursos Humanos"/>
    <x v="18"/>
    <s v="SSEE"/>
    <n v="1536"/>
    <n v="1536"/>
    <n v="7"/>
    <n v="7"/>
    <m/>
    <m/>
    <m/>
    <m/>
    <m/>
    <m/>
    <m/>
    <m/>
    <m/>
    <m/>
    <m/>
  </r>
  <r>
    <s v="Vicepresidencia de Recursos Humanos"/>
    <s v="Vicepresidencia de Recursos Humanos"/>
    <x v="18"/>
    <s v="SSEE"/>
    <n v="0"/>
    <n v="0"/>
    <m/>
    <m/>
    <m/>
    <m/>
    <m/>
    <m/>
    <m/>
    <m/>
    <m/>
    <m/>
    <m/>
    <m/>
    <m/>
  </r>
  <r>
    <s v="Vicepresidencia de Recursos Humanos"/>
    <s v="Gerencia de Desarrollo y Capacitación"/>
    <x v="18"/>
    <s v="SSEE"/>
    <n v="0"/>
    <n v="0"/>
    <m/>
    <m/>
    <m/>
    <m/>
    <m/>
    <m/>
    <m/>
    <m/>
    <m/>
    <m/>
    <m/>
    <m/>
    <m/>
  </r>
  <r>
    <s v="Vicepresidencia de SHE"/>
    <s v="Gerencia de Medio Ambiente"/>
    <x v="18"/>
    <s v="SSEE"/>
    <n v="17880"/>
    <n v="17880"/>
    <n v="109"/>
    <n v="109"/>
    <m/>
    <m/>
    <m/>
    <m/>
    <m/>
    <m/>
    <m/>
    <m/>
    <m/>
    <m/>
    <m/>
  </r>
  <r>
    <s v="Vicepresidencia de SHE"/>
    <s v="Gerencia de Seguridad y Salud"/>
    <x v="18"/>
    <s v="SSEE"/>
    <n v="10140"/>
    <n v="10140"/>
    <n v="59"/>
    <n v="59"/>
    <m/>
    <m/>
    <m/>
    <m/>
    <m/>
    <m/>
    <m/>
    <m/>
    <m/>
    <m/>
    <m/>
  </r>
  <r>
    <s v="Vicepresidencia de SHE"/>
    <s v="Vicepresidencia de SHE"/>
    <x v="18"/>
    <s v="SSEE"/>
    <n v="0"/>
    <n v="0"/>
    <m/>
    <m/>
    <m/>
    <m/>
    <m/>
    <m/>
    <m/>
    <m/>
    <m/>
    <m/>
    <m/>
    <m/>
    <m/>
  </r>
  <r>
    <s v="Vicepresidencia de Asuntos Legales"/>
    <s v="Gerencia de Adquisición de Tierras y Reasentamiento"/>
    <x v="18"/>
    <s v="SSEE"/>
    <n v="0"/>
    <n v="0"/>
    <m/>
    <m/>
    <m/>
    <m/>
    <m/>
    <m/>
    <m/>
    <m/>
    <m/>
    <m/>
    <m/>
    <m/>
    <m/>
  </r>
  <r>
    <s v="Vicepresidencia de Asuntos Legales"/>
    <s v="Gerencia de Asuntos Legales Mineros"/>
    <x v="18"/>
    <s v="SSEE"/>
    <n v="0"/>
    <n v="0"/>
    <m/>
    <m/>
    <m/>
    <m/>
    <m/>
    <m/>
    <m/>
    <m/>
    <m/>
    <m/>
    <m/>
    <m/>
    <m/>
  </r>
  <r>
    <s v="Vicepresidencia de Asuntos Legales"/>
    <s v="Vicepresidencia de Asuntos Legales"/>
    <x v="18"/>
    <s v="SSEE"/>
    <n v="0"/>
    <n v="0"/>
    <m/>
    <m/>
    <m/>
    <m/>
    <m/>
    <m/>
    <m/>
    <m/>
    <m/>
    <m/>
    <m/>
    <m/>
    <m/>
  </r>
  <r>
    <s v="Vicepresidencia de Desarrollo"/>
    <s v="Gerencia de Challcobamba"/>
    <x v="18"/>
    <s v="SSEE"/>
    <n v="12540"/>
    <n v="12540"/>
    <n v="52"/>
    <n v="52"/>
    <m/>
    <m/>
    <m/>
    <m/>
    <m/>
    <m/>
    <m/>
    <m/>
    <m/>
    <m/>
    <m/>
  </r>
  <r>
    <s v="Vicepresidencia de Desarrollo"/>
    <s v="Gerencia de Desarrollo de Recursos"/>
    <x v="18"/>
    <s v="SSEE"/>
    <n v="61112"/>
    <n v="61112"/>
    <n v="274"/>
    <n v="274"/>
    <m/>
    <m/>
    <m/>
    <m/>
    <m/>
    <m/>
    <m/>
    <m/>
    <m/>
    <m/>
    <m/>
  </r>
  <r>
    <s v="Vicepresidencia de Desarrollo"/>
    <s v="Gerencia de Estudios"/>
    <x v="18"/>
    <s v="SSEE"/>
    <n v="0"/>
    <n v="0"/>
    <m/>
    <m/>
    <m/>
    <m/>
    <m/>
    <m/>
    <m/>
    <m/>
    <m/>
    <m/>
    <m/>
    <m/>
    <m/>
  </r>
  <r>
    <s v="Vicepresidencia de Desarrollo"/>
    <s v="Gerencia de Ingenieria"/>
    <x v="18"/>
    <s v="SSEE"/>
    <n v="103596"/>
    <n v="22955"/>
    <n v="462"/>
    <n v="97"/>
    <m/>
    <m/>
    <m/>
    <m/>
    <m/>
    <m/>
    <m/>
    <m/>
    <m/>
    <m/>
    <m/>
  </r>
  <r>
    <s v="Vicepresidencia de Desarrollo"/>
    <s v="Gerencia de Permisos Ambientales"/>
    <x v="18"/>
    <s v="SSEE"/>
    <n v="0"/>
    <n v="0"/>
    <m/>
    <m/>
    <m/>
    <m/>
    <m/>
    <m/>
    <m/>
    <m/>
    <m/>
    <m/>
    <m/>
    <m/>
    <m/>
  </r>
  <r>
    <s v="Vicepresidencia de Desarrollo"/>
    <s v="Gerencia de Servicios a Proyectos"/>
    <x v="18"/>
    <s v="SSEE"/>
    <n v="0"/>
    <n v="0"/>
    <m/>
    <m/>
    <m/>
    <m/>
    <m/>
    <m/>
    <m/>
    <m/>
    <m/>
    <m/>
    <m/>
    <m/>
    <m/>
  </r>
  <r>
    <s v="Vicepresidencia de Desarrollo"/>
    <s v="Gerencia Regional de Servicios Técnicos"/>
    <x v="18"/>
    <s v="SSEE"/>
    <n v="0"/>
    <n v="0"/>
    <m/>
    <m/>
    <m/>
    <m/>
    <m/>
    <m/>
    <m/>
    <m/>
    <m/>
    <m/>
    <m/>
    <m/>
    <m/>
  </r>
  <r>
    <s v="Vicepresidencia de Desarrollo"/>
    <s v="Vicepresidencia de Desarrollo"/>
    <x v="18"/>
    <s v="SSEE"/>
    <n v="0"/>
    <n v="0"/>
    <m/>
    <m/>
    <m/>
    <m/>
    <m/>
    <m/>
    <m/>
    <m/>
    <m/>
    <m/>
    <m/>
    <m/>
    <m/>
  </r>
  <r>
    <s v="Vicepresidencia de Desarrollo"/>
    <s v="Gerencia de Servicios y Soporte a Proyectos"/>
    <x v="18"/>
    <s v="SSEE"/>
    <n v="0"/>
    <n v="0"/>
    <m/>
    <m/>
    <m/>
    <m/>
    <m/>
    <m/>
    <m/>
    <m/>
    <m/>
    <m/>
    <m/>
    <m/>
    <m/>
  </r>
  <r>
    <s v="Vicepresidencia de Excelencia Operacional"/>
    <s v="Vicepresidencia de Excelencia Operacional"/>
    <x v="18"/>
    <s v="SSEE"/>
    <n v="0"/>
    <n v="0"/>
    <m/>
    <m/>
    <m/>
    <m/>
    <m/>
    <m/>
    <m/>
    <m/>
    <m/>
    <m/>
    <m/>
    <m/>
    <m/>
  </r>
  <r>
    <s v="Vicepresidencia de Excelencia Operacional"/>
    <s v="Gerencia de Excelencia Operacional 2"/>
    <x v="18"/>
    <s v="SSEE"/>
    <n v="0"/>
    <n v="0"/>
    <m/>
    <m/>
    <m/>
    <m/>
    <m/>
    <m/>
    <m/>
    <m/>
    <m/>
    <m/>
    <m/>
    <m/>
    <m/>
  </r>
  <r>
    <s v="Vicepresidencia de Excelencia Operacional"/>
    <s v="Gerencia de Excelencia Operacional 3"/>
    <x v="18"/>
    <s v="SSEE"/>
    <n v="0"/>
    <n v="0"/>
    <m/>
    <m/>
    <m/>
    <m/>
    <m/>
    <m/>
    <m/>
    <m/>
    <m/>
    <m/>
    <m/>
    <m/>
    <m/>
  </r>
  <r>
    <s v="Vicepresidencia de Excelencia Operacional"/>
    <s v="Gerencia de Excelencia Operacional 1"/>
    <x v="18"/>
    <s v="SSEE"/>
    <n v="0"/>
    <n v="0"/>
    <m/>
    <m/>
    <m/>
    <m/>
    <m/>
    <m/>
    <m/>
    <m/>
    <m/>
    <m/>
    <m/>
    <m/>
    <m/>
  </r>
  <r>
    <s v="Global Business Services &amp; Technology"/>
    <s v="Technology"/>
    <x v="18"/>
    <s v="SSEE"/>
    <n v="1556"/>
    <n v="1556"/>
    <n v="6"/>
    <n v="6"/>
    <m/>
    <m/>
    <m/>
    <m/>
    <m/>
    <m/>
    <m/>
    <m/>
    <m/>
    <m/>
    <m/>
  </r>
  <r>
    <s v="Global Business Services &amp; Technology"/>
    <s v="Global Business Services"/>
    <x v="18"/>
    <s v="SSEE"/>
    <n v="0"/>
    <n v="0"/>
    <m/>
    <m/>
    <m/>
    <m/>
    <m/>
    <m/>
    <m/>
    <m/>
    <m/>
    <m/>
    <m/>
    <m/>
    <m/>
  </r>
  <r>
    <s v="Group Explorations Management"/>
    <s v="Group Explorations Management"/>
    <x v="18"/>
    <s v="SSEE"/>
    <n v="0"/>
    <n v="0"/>
    <m/>
    <m/>
    <m/>
    <m/>
    <m/>
    <m/>
    <m/>
    <m/>
    <m/>
    <m/>
    <m/>
    <m/>
    <m/>
  </r>
  <r>
    <s v="Gerencia de Logística y Servicios de Sitio"/>
    <s v="Gerencia de Logística y Servicios de Sitio"/>
    <x v="18"/>
    <s v="SSEE"/>
    <n v="343710"/>
    <n v="152810.1"/>
    <n v="1659"/>
    <n v="1630"/>
    <m/>
    <m/>
    <m/>
    <m/>
    <m/>
    <m/>
    <m/>
    <m/>
    <m/>
    <m/>
    <m/>
  </r>
  <r>
    <s v="Vicepresidencia de Relaciones Comunitarias"/>
    <s v="Vicepresidencia de Relaciones Comunitarias"/>
    <x v="18"/>
    <s v="SSEE"/>
    <n v="0"/>
    <n v="0"/>
    <m/>
    <m/>
    <m/>
    <m/>
    <m/>
    <m/>
    <m/>
    <m/>
    <m/>
    <m/>
    <m/>
    <m/>
    <m/>
  </r>
  <r>
    <s v="Vicepresidencia de Relaciones Comunitarias"/>
    <s v="Gerencia de Relaciones Comunitarias Site"/>
    <x v="18"/>
    <s v="SSEE"/>
    <n v="0"/>
    <n v="0"/>
    <m/>
    <m/>
    <m/>
    <m/>
    <m/>
    <m/>
    <m/>
    <m/>
    <m/>
    <m/>
    <m/>
    <m/>
    <m/>
  </r>
  <r>
    <s v="Vicepresidencia de Relaciones Comunitarias"/>
    <s v="Gerencia de Relaciones Comunitarias Zona Sur"/>
    <x v="18"/>
    <s v="SSEE"/>
    <n v="0"/>
    <n v="0"/>
    <m/>
    <m/>
    <m/>
    <m/>
    <m/>
    <m/>
    <m/>
    <m/>
    <m/>
    <m/>
    <m/>
    <m/>
    <m/>
  </r>
  <r>
    <s v="Vicepresidencia de Relaciones Comunitarias"/>
    <s v="Gerencia de Estudios Sociales"/>
    <x v="18"/>
    <s v="SSEE"/>
    <n v="0"/>
    <n v="0"/>
    <m/>
    <m/>
    <m/>
    <m/>
    <m/>
    <m/>
    <m/>
    <m/>
    <m/>
    <m/>
    <m/>
    <m/>
    <m/>
  </r>
  <r>
    <s v="Gerencia de Protección Interna"/>
    <s v="Gerencia de Protección Interna"/>
    <x v="18"/>
    <s v="SSEE"/>
    <n v="24478"/>
    <n v="24478"/>
    <n v="107"/>
    <n v="107"/>
    <m/>
    <m/>
    <m/>
    <m/>
    <m/>
    <n v="1"/>
    <m/>
    <m/>
    <m/>
    <m/>
    <m/>
  </r>
  <r>
    <s v="Gerencia General Operaciones Las Bambas"/>
    <s v="Gerencia General Operaciones Las Bambas"/>
    <x v="18"/>
    <s v="SSEE"/>
    <n v="0"/>
    <n v="0"/>
    <m/>
    <m/>
    <m/>
    <m/>
    <m/>
    <m/>
    <m/>
    <m/>
    <m/>
    <m/>
    <m/>
    <m/>
    <m/>
  </r>
  <r>
    <s v="Presidencia las Bambas"/>
    <s v="Presidencia las Bambas"/>
    <x v="19"/>
    <s v="Las Bambas"/>
    <n v="613.5"/>
    <n v="613.5"/>
    <n v="3"/>
    <n v="3"/>
    <m/>
    <m/>
    <m/>
    <m/>
    <m/>
    <m/>
    <m/>
    <m/>
    <m/>
    <m/>
    <m/>
  </r>
  <r>
    <s v="Vicepresidencia Comercial"/>
    <s v="Gerencia de Finanzas"/>
    <x v="19"/>
    <s v="Las Bambas"/>
    <n v="1476"/>
    <n v="1476"/>
    <n v="8"/>
    <n v="8"/>
    <m/>
    <m/>
    <m/>
    <m/>
    <m/>
    <m/>
    <m/>
    <m/>
    <m/>
    <m/>
    <m/>
  </r>
  <r>
    <s v="Vicepresidencia Comercial"/>
    <s v="Gerencia de Impuestos"/>
    <x v="19"/>
    <s v="Las Bambas"/>
    <n v="747"/>
    <n v="747"/>
    <n v="5"/>
    <n v="5"/>
    <m/>
    <m/>
    <m/>
    <m/>
    <m/>
    <m/>
    <m/>
    <m/>
    <m/>
    <m/>
    <m/>
  </r>
  <r>
    <s v="Vicepresidencia Comercial"/>
    <s v="Vicepresidencia Comercial"/>
    <x v="19"/>
    <s v="Las Bambas"/>
    <n v="198"/>
    <n v="198"/>
    <n v="1"/>
    <n v="1"/>
    <m/>
    <m/>
    <m/>
    <m/>
    <m/>
    <m/>
    <m/>
    <m/>
    <m/>
    <m/>
    <m/>
  </r>
  <r>
    <s v="Vicepresidencia Comercial"/>
    <s v="Gerencia de Contraloría y Riesgos"/>
    <x v="19"/>
    <s v="Las Bambas"/>
    <n v="850.5"/>
    <n v="850.5"/>
    <n v="5"/>
    <n v="5"/>
    <m/>
    <m/>
    <m/>
    <m/>
    <m/>
    <m/>
    <m/>
    <m/>
    <m/>
    <m/>
    <m/>
  </r>
  <r>
    <s v="Vicepresidencia Comercial"/>
    <s v="Gerencia de Evaluacion de Negocios"/>
    <x v="19"/>
    <s v="Las Bambas"/>
    <n v="378"/>
    <n v="378"/>
    <n v="2"/>
    <n v="2"/>
    <m/>
    <m/>
    <m/>
    <m/>
    <m/>
    <m/>
    <m/>
    <m/>
    <m/>
    <m/>
    <m/>
  </r>
  <r>
    <s v="Vicepresidencia de Abastecimiento"/>
    <s v="Gerencia de Contrataciones"/>
    <x v="19"/>
    <s v="Las Bambas"/>
    <n v="3060"/>
    <n v="3060"/>
    <n v="17"/>
    <n v="17"/>
    <m/>
    <m/>
    <m/>
    <m/>
    <m/>
    <m/>
    <m/>
    <m/>
    <m/>
    <m/>
    <m/>
  </r>
  <r>
    <s v="Vicepresidencia de Abastecimiento"/>
    <s v="Gerencia de Procura - Proyectos"/>
    <x v="19"/>
    <s v="Las Bambas"/>
    <n v="396"/>
    <n v="396"/>
    <n v="2"/>
    <n v="2"/>
    <m/>
    <m/>
    <m/>
    <m/>
    <m/>
    <m/>
    <m/>
    <m/>
    <m/>
    <m/>
    <m/>
  </r>
  <r>
    <s v="Vicepresidencia de Abastecimiento"/>
    <s v="Vicepresidencia de Abastecimiento"/>
    <x v="19"/>
    <s v="Las Bambas"/>
    <n v="720"/>
    <n v="720"/>
    <n v="4"/>
    <n v="4"/>
    <m/>
    <m/>
    <m/>
    <m/>
    <m/>
    <m/>
    <m/>
    <m/>
    <m/>
    <m/>
    <m/>
  </r>
  <r>
    <s v="Vicepresidencia de Abastecimiento"/>
    <s v="Gerencia de Planeamiento, Inventario. y Almacenes"/>
    <x v="19"/>
    <s v="Las Bambas"/>
    <n v="4387.25"/>
    <n v="4387.25"/>
    <n v="27"/>
    <n v="27"/>
    <m/>
    <m/>
    <m/>
    <m/>
    <m/>
    <m/>
    <m/>
    <m/>
    <m/>
    <m/>
    <m/>
  </r>
  <r>
    <s v="Vicepresidencia de Asuntos Corporativos"/>
    <s v="Gerencia de Asuntos Publicos"/>
    <x v="19"/>
    <s v="Las Bambas"/>
    <n v="396"/>
    <n v="396"/>
    <n v="2"/>
    <n v="2"/>
    <m/>
    <m/>
    <m/>
    <m/>
    <m/>
    <m/>
    <m/>
    <m/>
    <m/>
    <m/>
    <m/>
  </r>
  <r>
    <s v="Vicepresidencia de Asuntos Corporativos"/>
    <s v="Gerencia de Asuntos Publicos Regionales"/>
    <x v="19"/>
    <s v="Las Bambas"/>
    <n v="1201.5"/>
    <n v="1201.5"/>
    <n v="6"/>
    <n v="6"/>
    <m/>
    <m/>
    <m/>
    <m/>
    <m/>
    <m/>
    <m/>
    <m/>
    <m/>
    <m/>
    <m/>
  </r>
  <r>
    <s v="Vicepresidencia de Asuntos Corporativos"/>
    <s v="Gerencia de Comunicaciones"/>
    <x v="19"/>
    <s v="Las Bambas"/>
    <n v="2539.5"/>
    <n v="2539.5"/>
    <n v="15"/>
    <n v="15"/>
    <m/>
    <m/>
    <m/>
    <m/>
    <m/>
    <m/>
    <m/>
    <m/>
    <m/>
    <m/>
    <m/>
  </r>
  <r>
    <s v="Vicepresidencia de Asuntos Corporativos"/>
    <s v="Vicepresidencia de Asuntos Corporativos"/>
    <x v="19"/>
    <s v="Las Bambas"/>
    <n v="702"/>
    <n v="702"/>
    <n v="4"/>
    <n v="4"/>
    <m/>
    <m/>
    <m/>
    <m/>
    <m/>
    <m/>
    <m/>
    <m/>
    <m/>
    <m/>
    <m/>
  </r>
  <r>
    <s v="Vicepresidencia de Operaciones"/>
    <s v="Gerencia de Planta Concentradora"/>
    <x v="19"/>
    <s v="Las Bambas"/>
    <n v="40190.75"/>
    <n v="40190.75"/>
    <n v="236"/>
    <n v="236"/>
    <m/>
    <m/>
    <m/>
    <m/>
    <m/>
    <m/>
    <m/>
    <m/>
    <m/>
    <m/>
    <m/>
  </r>
  <r>
    <s v="Vicepresidencia de Operaciones"/>
    <s v="Gerencia de Servicios Técnicos"/>
    <x v="19"/>
    <s v="Las Bambas"/>
    <n v="16153.5"/>
    <n v="16153.5"/>
    <n v="90"/>
    <n v="90"/>
    <m/>
    <m/>
    <m/>
    <m/>
    <m/>
    <m/>
    <m/>
    <m/>
    <m/>
    <m/>
    <m/>
  </r>
  <r>
    <s v="Vicepresidencia de Operaciones"/>
    <s v="Vicepresidencia de Operaciones"/>
    <x v="19"/>
    <s v="Las Bambas"/>
    <n v="346.5"/>
    <n v="346.5"/>
    <n v="2"/>
    <n v="2"/>
    <m/>
    <m/>
    <m/>
    <m/>
    <m/>
    <m/>
    <m/>
    <m/>
    <m/>
    <m/>
    <m/>
  </r>
  <r>
    <s v="Vicepresidencia de Operaciones"/>
    <s v="Gerencia de Mantenimiento"/>
    <x v="19"/>
    <s v="Las Bambas"/>
    <n v="60728.5"/>
    <n v="60728.5"/>
    <n v="380"/>
    <n v="380"/>
    <m/>
    <m/>
    <m/>
    <m/>
    <m/>
    <m/>
    <m/>
    <m/>
    <m/>
    <m/>
    <m/>
  </r>
  <r>
    <s v="Vicepresidencia de Operaciones"/>
    <s v="Gerencia de Operaciones Mina"/>
    <x v="19"/>
    <s v="Las Bambas"/>
    <n v="144731.75"/>
    <n v="144731.75"/>
    <n v="831"/>
    <n v="831"/>
    <m/>
    <m/>
    <m/>
    <m/>
    <m/>
    <m/>
    <m/>
    <m/>
    <m/>
    <m/>
    <m/>
  </r>
  <r>
    <s v="Vicepresidencia de Proyectos"/>
    <s v="Vicepresidencia de Proyectos"/>
    <x v="19"/>
    <s v="Las Bambas"/>
    <n v="220.5"/>
    <n v="220.5"/>
    <n v="1"/>
    <n v="1"/>
    <m/>
    <m/>
    <m/>
    <m/>
    <m/>
    <m/>
    <m/>
    <m/>
    <m/>
    <m/>
    <m/>
  </r>
  <r>
    <s v="Vicepresidencia de Proyectos"/>
    <s v="Gerencia de Proyecto - 3er Molino Bolas"/>
    <x v="19"/>
    <s v="Las Bambas"/>
    <n v="828"/>
    <n v="828"/>
    <n v="4"/>
    <n v="4"/>
    <m/>
    <m/>
    <m/>
    <m/>
    <m/>
    <m/>
    <m/>
    <m/>
    <m/>
    <m/>
    <m/>
  </r>
  <r>
    <s v="Vicepresidencia de Proyectos"/>
    <s v="Gerencia de Proyectos TSF"/>
    <x v="19"/>
    <s v="Las Bambas"/>
    <n v="798"/>
    <n v="798"/>
    <n v="4"/>
    <n v="4"/>
    <m/>
    <m/>
    <m/>
    <m/>
    <m/>
    <m/>
    <m/>
    <m/>
    <m/>
    <m/>
    <m/>
  </r>
  <r>
    <s v="Vicepresidencia de Proyectos"/>
    <s v="Gerencias de Construccion de Proyectos"/>
    <x v="19"/>
    <s v="Las Bambas"/>
    <n v="2677.5"/>
    <n v="2677.5"/>
    <n v="14"/>
    <n v="14"/>
    <m/>
    <m/>
    <m/>
    <m/>
    <m/>
    <m/>
    <m/>
    <m/>
    <m/>
    <m/>
    <m/>
  </r>
  <r>
    <s v="Vicepresidencia de Proyectos"/>
    <s v="Gerencia de Proyecto de Minas y Otros"/>
    <x v="19"/>
    <s v="Las Bambas"/>
    <n v="598.5"/>
    <n v="598.5"/>
    <n v="3"/>
    <n v="3"/>
    <m/>
    <m/>
    <m/>
    <m/>
    <m/>
    <m/>
    <m/>
    <m/>
    <m/>
    <m/>
    <m/>
  </r>
  <r>
    <s v="Vicepresidencia de Proyectos"/>
    <s v="Gerencia de Implementación de Proyectos"/>
    <x v="19"/>
    <s v="Las Bambas"/>
    <n v="1039.5"/>
    <n v="1039.5"/>
    <n v="5"/>
    <n v="5"/>
    <m/>
    <m/>
    <m/>
    <m/>
    <m/>
    <m/>
    <m/>
    <m/>
    <m/>
    <m/>
    <m/>
  </r>
  <r>
    <s v="Vicepresidencia de Recursos Humanos"/>
    <s v="Gerencia de Recursos Humanos"/>
    <x v="19"/>
    <s v="Las Bambas"/>
    <n v="2916"/>
    <n v="2916"/>
    <n v="15"/>
    <n v="15"/>
    <m/>
    <m/>
    <m/>
    <m/>
    <m/>
    <m/>
    <m/>
    <m/>
    <m/>
    <m/>
    <m/>
  </r>
  <r>
    <s v="Vicepresidencia de Recursos Humanos"/>
    <s v="Vicepresidencia de Recursos Humanos"/>
    <x v="19"/>
    <s v="Las Bambas"/>
    <n v="595.5"/>
    <n v="595.5"/>
    <n v="3"/>
    <n v="3"/>
    <m/>
    <m/>
    <m/>
    <m/>
    <m/>
    <m/>
    <m/>
    <m/>
    <m/>
    <m/>
    <m/>
  </r>
  <r>
    <s v="Vicepresidencia de Recursos Humanos"/>
    <s v="Gerencia de Desarrollo y Capacitación"/>
    <x v="19"/>
    <s v="Las Bambas"/>
    <n v="2115"/>
    <n v="2115"/>
    <n v="12"/>
    <n v="12"/>
    <m/>
    <m/>
    <m/>
    <m/>
    <m/>
    <m/>
    <m/>
    <m/>
    <m/>
    <m/>
    <m/>
  </r>
  <r>
    <s v="Vicepresidencia de SHE"/>
    <s v="Gerencia de Medio Ambiente"/>
    <x v="19"/>
    <s v="Las Bambas"/>
    <n v="3129"/>
    <n v="3129"/>
    <n v="16"/>
    <n v="16"/>
    <m/>
    <m/>
    <m/>
    <m/>
    <m/>
    <m/>
    <m/>
    <m/>
    <m/>
    <m/>
    <m/>
  </r>
  <r>
    <s v="Vicepresidencia de SHE"/>
    <s v="Gerencia de Seguridad y Salud"/>
    <x v="19"/>
    <s v="Las Bambas"/>
    <n v="5659.5"/>
    <n v="5659.5"/>
    <n v="31"/>
    <n v="31"/>
    <m/>
    <m/>
    <m/>
    <m/>
    <m/>
    <m/>
    <m/>
    <m/>
    <m/>
    <m/>
    <m/>
  </r>
  <r>
    <s v="Vicepresidencia de SHE"/>
    <s v="Vicepresidencia de SHE"/>
    <x v="19"/>
    <s v="Las Bambas"/>
    <n v="396"/>
    <n v="396"/>
    <n v="2"/>
    <n v="2"/>
    <m/>
    <m/>
    <m/>
    <m/>
    <m/>
    <m/>
    <m/>
    <m/>
    <m/>
    <m/>
    <m/>
  </r>
  <r>
    <s v="Vicepresidencia de Asuntos Legales"/>
    <s v="Gerencia de Adquisición de Tierras y Reasentamiento"/>
    <x v="19"/>
    <s v="Las Bambas"/>
    <n v="1438.5"/>
    <n v="1438.5"/>
    <n v="8"/>
    <n v="8"/>
    <m/>
    <m/>
    <m/>
    <m/>
    <m/>
    <m/>
    <m/>
    <m/>
    <m/>
    <m/>
    <m/>
  </r>
  <r>
    <s v="Vicepresidencia de Asuntos Legales"/>
    <s v="Gerencia de Asuntos Legales Mineros"/>
    <x v="19"/>
    <s v="Las Bambas"/>
    <n v="1224"/>
    <n v="1224"/>
    <n v="6"/>
    <n v="6"/>
    <m/>
    <m/>
    <m/>
    <m/>
    <m/>
    <m/>
    <m/>
    <m/>
    <m/>
    <m/>
    <m/>
  </r>
  <r>
    <s v="Vicepresidencia de Asuntos Legales"/>
    <s v="Vicepresidencia de Asuntos Legales"/>
    <x v="19"/>
    <s v="Las Bambas"/>
    <n v="990"/>
    <n v="990"/>
    <n v="5"/>
    <n v="5"/>
    <m/>
    <m/>
    <m/>
    <m/>
    <m/>
    <m/>
    <m/>
    <m/>
    <m/>
    <m/>
    <m/>
  </r>
  <r>
    <s v="Vicepresidencia de Desarrollo"/>
    <s v="Gerencia de Challcobamba"/>
    <x v="19"/>
    <s v="Las Bambas"/>
    <n v="1674"/>
    <n v="1674"/>
    <n v="9"/>
    <n v="9"/>
    <m/>
    <m/>
    <m/>
    <m/>
    <m/>
    <m/>
    <m/>
    <m/>
    <m/>
    <m/>
    <m/>
  </r>
  <r>
    <s v="Vicepresidencia de Desarrollo"/>
    <s v="Gerencia de Desarrollo de Recursos"/>
    <x v="19"/>
    <s v="Las Bambas"/>
    <n v="6228.6546052631584"/>
    <n v="6228.6546052631584"/>
    <n v="32"/>
    <n v="32"/>
    <m/>
    <m/>
    <m/>
    <m/>
    <m/>
    <n v="1"/>
    <m/>
    <m/>
    <m/>
    <m/>
    <m/>
  </r>
  <r>
    <s v="Vicepresidencia de Desarrollo"/>
    <s v="Gerencia de Estudios"/>
    <x v="19"/>
    <s v="Las Bambas"/>
    <n v="1674"/>
    <n v="1674"/>
    <n v="9"/>
    <n v="9"/>
    <m/>
    <m/>
    <m/>
    <m/>
    <m/>
    <m/>
    <m/>
    <m/>
    <m/>
    <m/>
    <m/>
  </r>
  <r>
    <s v="Vicepresidencia de Desarrollo"/>
    <s v="Gerencia de Ingenieria"/>
    <x v="19"/>
    <s v="Las Bambas"/>
    <n v="189"/>
    <n v="189"/>
    <n v="1"/>
    <n v="1"/>
    <m/>
    <m/>
    <m/>
    <m/>
    <m/>
    <m/>
    <m/>
    <m/>
    <m/>
    <m/>
    <m/>
  </r>
  <r>
    <s v="Vicepresidencia de Desarrollo"/>
    <s v="Gerencia de Permisos Ambientales"/>
    <x v="19"/>
    <s v="Las Bambas"/>
    <n v="1398"/>
    <n v="1398"/>
    <n v="7"/>
    <n v="7"/>
    <m/>
    <m/>
    <m/>
    <m/>
    <m/>
    <m/>
    <m/>
    <m/>
    <m/>
    <m/>
    <m/>
  </r>
  <r>
    <s v="Vicepresidencia de Desarrollo"/>
    <s v="Gerencia de Servicios a Proyectos"/>
    <x v="19"/>
    <s v="Las Bambas"/>
    <n v="4717.5"/>
    <n v="4717.5"/>
    <n v="26"/>
    <n v="26"/>
    <m/>
    <m/>
    <m/>
    <m/>
    <m/>
    <m/>
    <m/>
    <m/>
    <m/>
    <m/>
    <m/>
  </r>
  <r>
    <s v="Vicepresidencia de Desarrollo"/>
    <s v="Gerencia Regional de Servicios Técnicos"/>
    <x v="19"/>
    <s v="Las Bambas"/>
    <n v="3330"/>
    <n v="3330"/>
    <n v="18"/>
    <n v="18"/>
    <m/>
    <m/>
    <m/>
    <m/>
    <m/>
    <m/>
    <m/>
    <m/>
    <m/>
    <m/>
    <m/>
  </r>
  <r>
    <s v="Vicepresidencia de Desarrollo"/>
    <s v="Vicepresidencia de Desarrollo"/>
    <x v="19"/>
    <s v="Las Bambas"/>
    <n v="558"/>
    <n v="558"/>
    <n v="3"/>
    <n v="3"/>
    <m/>
    <m/>
    <m/>
    <m/>
    <m/>
    <m/>
    <m/>
    <m/>
    <m/>
    <m/>
    <m/>
  </r>
  <r>
    <s v="Vicepresidencia de Desarrollo"/>
    <s v="Gerencia de Servicios y Soporte a Proyectos"/>
    <x v="19"/>
    <s v="Las Bambas"/>
    <n v="828"/>
    <n v="828"/>
    <n v="4"/>
    <n v="4"/>
    <m/>
    <m/>
    <m/>
    <m/>
    <m/>
    <m/>
    <m/>
    <m/>
    <m/>
    <m/>
    <m/>
  </r>
  <r>
    <s v="Vicepresidencia de Excelencia Operacional"/>
    <s v="Vicepresidencia de Excelencia Operacional"/>
    <x v="19"/>
    <s v="Las Bambas"/>
    <n v="168.06818181818181"/>
    <n v="168.06818181818181"/>
    <n v="1"/>
    <n v="1"/>
    <m/>
    <m/>
    <m/>
    <m/>
    <m/>
    <m/>
    <m/>
    <m/>
    <m/>
    <m/>
    <m/>
  </r>
  <r>
    <s v="Vicepresidencia de Excelencia Operacional"/>
    <s v="Gerencia de Excelencia Operacional 2"/>
    <x v="19"/>
    <s v="Las Bambas"/>
    <n v="2215.5"/>
    <n v="2215.5"/>
    <n v="12"/>
    <n v="12"/>
    <m/>
    <m/>
    <m/>
    <m/>
    <m/>
    <m/>
    <m/>
    <m/>
    <m/>
    <m/>
    <m/>
  </r>
  <r>
    <s v="Vicepresidencia de Excelencia Operacional"/>
    <s v="Gerencia de Excelencia Operacional 3"/>
    <x v="19"/>
    <s v="Las Bambas"/>
    <n v="333"/>
    <n v="333"/>
    <n v="2"/>
    <n v="2"/>
    <m/>
    <m/>
    <m/>
    <m/>
    <m/>
    <m/>
    <m/>
    <m/>
    <m/>
    <m/>
    <m/>
  </r>
  <r>
    <s v="Vicepresidencia de Excelencia Operacional"/>
    <s v="Gerencia de Excelencia Operacional 1"/>
    <x v="19"/>
    <s v="Las Bambas"/>
    <n v="1057.5"/>
    <n v="1057.5"/>
    <n v="5"/>
    <n v="5"/>
    <m/>
    <m/>
    <m/>
    <m/>
    <m/>
    <m/>
    <m/>
    <m/>
    <m/>
    <m/>
    <m/>
  </r>
  <r>
    <s v="Global Business Services &amp; Technology"/>
    <s v="Technology"/>
    <x v="19"/>
    <s v="Las Bambas"/>
    <n v="3940.5"/>
    <n v="3940.5"/>
    <n v="21"/>
    <n v="21"/>
    <m/>
    <m/>
    <m/>
    <m/>
    <m/>
    <m/>
    <m/>
    <m/>
    <m/>
    <m/>
    <m/>
  </r>
  <r>
    <s v="Global Business Services &amp; Technology"/>
    <s v="Global Business Services"/>
    <x v="19"/>
    <s v="Las Bambas"/>
    <n v="3861"/>
    <n v="3861"/>
    <n v="22"/>
    <n v="22"/>
    <m/>
    <m/>
    <m/>
    <m/>
    <m/>
    <m/>
    <m/>
    <m/>
    <m/>
    <m/>
    <m/>
  </r>
  <r>
    <s v="Group Explorations Management"/>
    <s v="Group Explorations Management"/>
    <x v="19"/>
    <s v="Las Bambas"/>
    <n v="513"/>
    <n v="513"/>
    <n v="3"/>
    <n v="3"/>
    <m/>
    <m/>
    <m/>
    <m/>
    <m/>
    <m/>
    <m/>
    <m/>
    <m/>
    <m/>
    <m/>
  </r>
  <r>
    <s v="Gerencia de Logística y Servicios de Sitio"/>
    <s v="Gerencia de Logística y Servicios de Sitio"/>
    <x v="19"/>
    <s v="Las Bambas"/>
    <n v="11652.75"/>
    <n v="11652.75"/>
    <n v="68"/>
    <n v="68"/>
    <m/>
    <m/>
    <m/>
    <m/>
    <m/>
    <m/>
    <m/>
    <m/>
    <m/>
    <m/>
    <m/>
  </r>
  <r>
    <s v="Vicepresidencia de Relaciones Comunitarias"/>
    <s v="Vicepresidencia de Relaciones Comunitarias"/>
    <x v="19"/>
    <s v="Las Bambas"/>
    <n v="1848"/>
    <n v="1848"/>
    <n v="11"/>
    <n v="11"/>
    <m/>
    <m/>
    <m/>
    <m/>
    <m/>
    <m/>
    <m/>
    <m/>
    <m/>
    <m/>
    <m/>
  </r>
  <r>
    <s v="Vicepresidencia de Relaciones Comunitarias"/>
    <s v="Gerencia de Relaciones Comunitarias Site"/>
    <x v="19"/>
    <s v="Las Bambas"/>
    <n v="10395.5"/>
    <n v="10395.5"/>
    <n v="57"/>
    <n v="57"/>
    <m/>
    <m/>
    <m/>
    <m/>
    <m/>
    <m/>
    <m/>
    <m/>
    <m/>
    <m/>
    <m/>
  </r>
  <r>
    <s v="Vicepresidencia de Relaciones Comunitarias"/>
    <s v="Gerencia de Relaciones Comunitarias Zona Sur"/>
    <x v="19"/>
    <s v="Las Bambas"/>
    <n v="5847"/>
    <n v="5847"/>
    <n v="30"/>
    <n v="30"/>
    <m/>
    <m/>
    <m/>
    <m/>
    <m/>
    <m/>
    <m/>
    <m/>
    <m/>
    <m/>
    <m/>
  </r>
  <r>
    <s v="Vicepresidencia de Relaciones Comunitarias"/>
    <s v="Gerencia de Estudios Sociales"/>
    <x v="19"/>
    <s v="Las Bambas"/>
    <n v="409.5"/>
    <n v="409.5"/>
    <n v="2"/>
    <n v="2"/>
    <m/>
    <m/>
    <m/>
    <m/>
    <m/>
    <m/>
    <m/>
    <m/>
    <m/>
    <m/>
    <m/>
  </r>
  <r>
    <s v="Gerencia de Protección Interna"/>
    <s v="Gerencia de Protección Interna"/>
    <x v="19"/>
    <s v="Las Bambas"/>
    <n v="1617"/>
    <n v="1617"/>
    <n v="8"/>
    <n v="8"/>
    <m/>
    <m/>
    <m/>
    <m/>
    <m/>
    <m/>
    <m/>
    <m/>
    <m/>
    <m/>
    <m/>
  </r>
  <r>
    <s v="Gerencia General Operaciones Las Bambas"/>
    <s v="Gerencia General Operaciones Las Bambas"/>
    <x v="19"/>
    <s v="Las Bambas"/>
    <n v="637.5"/>
    <n v="637.5"/>
    <n v="3"/>
    <n v="3"/>
    <m/>
    <m/>
    <m/>
    <m/>
    <m/>
    <m/>
    <m/>
    <m/>
    <m/>
    <m/>
    <m/>
  </r>
  <r>
    <s v="Presidencia las Bambas"/>
    <s v="Presidencia las Bambas"/>
    <x v="19"/>
    <s v="SSEE"/>
    <n v="0"/>
    <n v="0"/>
    <n v="0"/>
    <n v="0"/>
    <m/>
    <m/>
    <m/>
    <m/>
    <m/>
    <m/>
    <m/>
    <m/>
    <m/>
    <m/>
    <m/>
  </r>
  <r>
    <s v="Vicepresidencia Comercial"/>
    <s v="Gerencia de Finanzas"/>
    <x v="19"/>
    <s v="SSEE"/>
    <n v="0"/>
    <n v="0"/>
    <n v="0"/>
    <n v="0"/>
    <m/>
    <m/>
    <m/>
    <m/>
    <m/>
    <m/>
    <m/>
    <m/>
    <m/>
    <m/>
    <m/>
  </r>
  <r>
    <s v="Vicepresidencia Comercial"/>
    <s v="Gerencia de Impuestos"/>
    <x v="19"/>
    <s v="SSEE"/>
    <n v="0"/>
    <n v="0"/>
    <n v="0"/>
    <n v="0"/>
    <m/>
    <m/>
    <m/>
    <m/>
    <m/>
    <m/>
    <m/>
    <m/>
    <m/>
    <m/>
    <m/>
  </r>
  <r>
    <s v="Vicepresidencia Comercial"/>
    <s v="Vicepresidencia Comercial"/>
    <x v="19"/>
    <s v="SSEE"/>
    <n v="0"/>
    <n v="0"/>
    <n v="0"/>
    <n v="0"/>
    <m/>
    <m/>
    <m/>
    <m/>
    <m/>
    <m/>
    <m/>
    <m/>
    <m/>
    <m/>
    <m/>
  </r>
  <r>
    <s v="Vicepresidencia Comercial"/>
    <s v="Gerencia de Contraloría y Riesgos"/>
    <x v="19"/>
    <s v="SSEE"/>
    <n v="0"/>
    <n v="0"/>
    <n v="0"/>
    <n v="0"/>
    <m/>
    <m/>
    <m/>
    <m/>
    <m/>
    <m/>
    <m/>
    <m/>
    <m/>
    <m/>
    <m/>
  </r>
  <r>
    <s v="Vicepresidencia Comercial"/>
    <s v="Gerencia de Evaluacion de Negocios"/>
    <x v="19"/>
    <s v="SSEE"/>
    <n v="0"/>
    <n v="0"/>
    <n v="0"/>
    <n v="0"/>
    <m/>
    <m/>
    <m/>
    <m/>
    <m/>
    <m/>
    <m/>
    <m/>
    <m/>
    <m/>
    <m/>
  </r>
  <r>
    <s v="Vicepresidencia de Abastecimiento"/>
    <s v="Gerencia de Contrataciones"/>
    <x v="19"/>
    <s v="SSEE"/>
    <n v="0"/>
    <n v="0"/>
    <n v="0"/>
    <n v="0"/>
    <m/>
    <m/>
    <m/>
    <m/>
    <m/>
    <m/>
    <m/>
    <m/>
    <m/>
    <m/>
    <m/>
  </r>
  <r>
    <s v="Vicepresidencia de Abastecimiento"/>
    <s v="Gerencia de Procura - Proyectos"/>
    <x v="19"/>
    <s v="SSEE"/>
    <n v="0"/>
    <n v="0"/>
    <n v="0"/>
    <n v="0"/>
    <m/>
    <m/>
    <m/>
    <m/>
    <m/>
    <m/>
    <m/>
    <m/>
    <m/>
    <m/>
    <m/>
  </r>
  <r>
    <s v="Vicepresidencia de Abastecimiento"/>
    <s v="Vicepresidencia de Abastecimiento"/>
    <x v="19"/>
    <s v="SSEE"/>
    <n v="5172"/>
    <n v="775.8"/>
    <n v="31"/>
    <n v="31"/>
    <m/>
    <m/>
    <m/>
    <m/>
    <m/>
    <m/>
    <m/>
    <m/>
    <m/>
    <m/>
    <m/>
  </r>
  <r>
    <s v="Vicepresidencia de Abastecimiento"/>
    <s v="Gerencia de Planeamiento, Inventario. y Almacenes"/>
    <x v="19"/>
    <s v="SSEE"/>
    <n v="21366"/>
    <n v="11716.800000000001"/>
    <n v="110"/>
    <n v="110"/>
    <m/>
    <m/>
    <m/>
    <m/>
    <n v="1"/>
    <n v="1"/>
    <m/>
    <m/>
    <m/>
    <m/>
    <m/>
  </r>
  <r>
    <s v="Vicepresidencia de Asuntos Corporativos"/>
    <s v="Gerencia de Asuntos Publicos"/>
    <x v="19"/>
    <s v="SSEE"/>
    <n v="0"/>
    <n v="0"/>
    <n v="0"/>
    <n v="0"/>
    <m/>
    <m/>
    <m/>
    <m/>
    <m/>
    <m/>
    <m/>
    <m/>
    <m/>
    <m/>
    <m/>
  </r>
  <r>
    <s v="Vicepresidencia de Asuntos Corporativos"/>
    <s v="Gerencia de Asuntos Publicos Regionales"/>
    <x v="19"/>
    <s v="SSEE"/>
    <n v="0"/>
    <n v="0"/>
    <n v="0"/>
    <n v="0"/>
    <m/>
    <m/>
    <m/>
    <m/>
    <m/>
    <m/>
    <m/>
    <m/>
    <m/>
    <m/>
    <m/>
  </r>
  <r>
    <s v="Vicepresidencia de Asuntos Corporativos"/>
    <s v="Gerencia de Comunicaciones"/>
    <x v="19"/>
    <s v="SSEE"/>
    <n v="0"/>
    <n v="0"/>
    <n v="0"/>
    <n v="0"/>
    <m/>
    <m/>
    <m/>
    <m/>
    <m/>
    <m/>
    <m/>
    <m/>
    <m/>
    <m/>
    <m/>
  </r>
  <r>
    <s v="Vicepresidencia de Asuntos Corporativos"/>
    <s v="Vicepresidencia de Asuntos Corporativos"/>
    <x v="19"/>
    <s v="SSEE"/>
    <n v="0"/>
    <n v="0"/>
    <n v="0"/>
    <n v="0"/>
    <m/>
    <m/>
    <m/>
    <m/>
    <m/>
    <m/>
    <m/>
    <m/>
    <m/>
    <m/>
    <m/>
  </r>
  <r>
    <s v="Vicepresidencia de Operaciones"/>
    <s v="Gerencia de Planta Concentradora"/>
    <x v="19"/>
    <s v="SSEE"/>
    <n v="24946"/>
    <n v="19501"/>
    <n v="116"/>
    <n v="86"/>
    <m/>
    <m/>
    <m/>
    <m/>
    <m/>
    <m/>
    <m/>
    <m/>
    <m/>
    <m/>
    <m/>
  </r>
  <r>
    <s v="Vicepresidencia de Operaciones"/>
    <s v="Gerencia de Servicios Técnicos"/>
    <x v="19"/>
    <s v="SSEE"/>
    <n v="12444"/>
    <n v="12444"/>
    <n v="55"/>
    <n v="55"/>
    <m/>
    <m/>
    <m/>
    <m/>
    <m/>
    <m/>
    <m/>
    <m/>
    <m/>
    <m/>
    <m/>
  </r>
  <r>
    <s v="Vicepresidencia de Operaciones"/>
    <s v="Vicepresidencia de Operaciones"/>
    <x v="19"/>
    <s v="SSEE"/>
    <n v="0"/>
    <n v="0"/>
    <n v="0"/>
    <n v="0"/>
    <m/>
    <m/>
    <m/>
    <m/>
    <m/>
    <m/>
    <m/>
    <m/>
    <m/>
    <m/>
    <m/>
  </r>
  <r>
    <s v="Vicepresidencia de Operaciones"/>
    <s v="Gerencia de Mantenimiento"/>
    <x v="19"/>
    <s v="SSEE"/>
    <n v="194659"/>
    <n v="198883"/>
    <n v="1144"/>
    <n v="1163"/>
    <m/>
    <m/>
    <m/>
    <m/>
    <m/>
    <m/>
    <m/>
    <m/>
    <m/>
    <m/>
    <n v="15"/>
  </r>
  <r>
    <s v="Vicepresidencia de Operaciones"/>
    <s v="Gerencia de Operaciones Mina"/>
    <x v="19"/>
    <s v="SSEE"/>
    <n v="156001"/>
    <n v="132190.79999999999"/>
    <n v="697"/>
    <n v="697"/>
    <m/>
    <m/>
    <m/>
    <m/>
    <m/>
    <m/>
    <m/>
    <m/>
    <m/>
    <m/>
    <m/>
  </r>
  <r>
    <s v="Vicepresidencia de Proyectos"/>
    <s v="Vicepresidencia de Proyectos"/>
    <x v="19"/>
    <s v="SSEE"/>
    <n v="186008"/>
    <n v="186008"/>
    <n v="988"/>
    <n v="988"/>
    <m/>
    <m/>
    <m/>
    <m/>
    <m/>
    <n v="1"/>
    <m/>
    <m/>
    <m/>
    <m/>
    <n v="31"/>
  </r>
  <r>
    <s v="Vicepresidencia de Proyectos"/>
    <s v="Gerencia de Proyecto - 3er Molino Bolas"/>
    <x v="19"/>
    <s v="SSEE"/>
    <n v="0"/>
    <n v="0"/>
    <n v="0"/>
    <n v="0"/>
    <m/>
    <m/>
    <m/>
    <m/>
    <n v="1"/>
    <m/>
    <m/>
    <m/>
    <m/>
    <m/>
    <m/>
  </r>
  <r>
    <s v="Vicepresidencia de Proyectos"/>
    <s v="Gerencia de Proyectos TSF"/>
    <x v="19"/>
    <s v="SSEE"/>
    <n v="0"/>
    <n v="0"/>
    <n v="0"/>
    <n v="0"/>
    <m/>
    <m/>
    <m/>
    <m/>
    <m/>
    <m/>
    <m/>
    <m/>
    <m/>
    <m/>
    <m/>
  </r>
  <r>
    <s v="Vicepresidencia de Proyectos"/>
    <s v="Gerencias de Construccion de Proyectos"/>
    <x v="19"/>
    <s v="SSEE"/>
    <n v="0"/>
    <n v="0"/>
    <n v="0"/>
    <n v="0"/>
    <m/>
    <m/>
    <m/>
    <m/>
    <m/>
    <m/>
    <m/>
    <m/>
    <m/>
    <m/>
    <m/>
  </r>
  <r>
    <s v="Vicepresidencia de Proyectos"/>
    <s v="Gerencia de Proyecto de Minas y Otros"/>
    <x v="19"/>
    <s v="SSEE"/>
    <n v="0"/>
    <n v="0"/>
    <n v="0"/>
    <n v="0"/>
    <m/>
    <m/>
    <m/>
    <m/>
    <m/>
    <m/>
    <m/>
    <m/>
    <m/>
    <m/>
    <m/>
  </r>
  <r>
    <s v="Vicepresidencia de Proyectos"/>
    <s v="Gerencia de Implementación de Proyectos"/>
    <x v="19"/>
    <s v="SSEE"/>
    <n v="0"/>
    <n v="0"/>
    <n v="0"/>
    <n v="0"/>
    <m/>
    <m/>
    <m/>
    <m/>
    <m/>
    <m/>
    <m/>
    <m/>
    <m/>
    <m/>
    <m/>
  </r>
  <r>
    <s v="Vicepresidencia de Recursos Humanos"/>
    <s v="Gerencia de Recursos Humanos"/>
    <x v="19"/>
    <s v="SSEE"/>
    <n v="721"/>
    <n v="721"/>
    <n v="4"/>
    <n v="4"/>
    <m/>
    <m/>
    <m/>
    <m/>
    <m/>
    <m/>
    <m/>
    <m/>
    <m/>
    <m/>
    <m/>
  </r>
  <r>
    <s v="Vicepresidencia de Recursos Humanos"/>
    <s v="Vicepresidencia de Recursos Humanos"/>
    <x v="19"/>
    <s v="SSEE"/>
    <n v="0"/>
    <n v="0"/>
    <n v="0"/>
    <n v="0"/>
    <m/>
    <m/>
    <m/>
    <m/>
    <m/>
    <m/>
    <m/>
    <m/>
    <m/>
    <m/>
    <m/>
  </r>
  <r>
    <s v="Vicepresidencia de Recursos Humanos"/>
    <s v="Gerencia de Desarrollo y Capacitación"/>
    <x v="19"/>
    <s v="SSEE"/>
    <n v="420"/>
    <n v="420"/>
    <n v="2"/>
    <n v="2"/>
    <m/>
    <m/>
    <m/>
    <m/>
    <m/>
    <m/>
    <m/>
    <m/>
    <m/>
    <m/>
    <m/>
  </r>
  <r>
    <s v="Vicepresidencia de SHE"/>
    <s v="Gerencia de Medio Ambiente"/>
    <x v="19"/>
    <s v="SSEE"/>
    <n v="0"/>
    <n v="0"/>
    <n v="0"/>
    <n v="0"/>
    <m/>
    <m/>
    <m/>
    <m/>
    <m/>
    <m/>
    <m/>
    <m/>
    <m/>
    <m/>
    <m/>
  </r>
  <r>
    <s v="Vicepresidencia de SHE"/>
    <s v="Gerencia de Seguridad y Salud"/>
    <x v="19"/>
    <s v="SSEE"/>
    <n v="10200"/>
    <n v="10200"/>
    <n v="59"/>
    <n v="59"/>
    <m/>
    <m/>
    <m/>
    <m/>
    <m/>
    <m/>
    <m/>
    <m/>
    <m/>
    <m/>
    <m/>
  </r>
  <r>
    <s v="Vicepresidencia de SHE"/>
    <s v="Vicepresidencia de SHE"/>
    <x v="19"/>
    <s v="SSEE"/>
    <n v="876"/>
    <n v="876"/>
    <n v="4"/>
    <n v="4"/>
    <m/>
    <m/>
    <m/>
    <m/>
    <m/>
    <m/>
    <m/>
    <m/>
    <m/>
    <m/>
    <m/>
  </r>
  <r>
    <s v="Vicepresidencia de Asuntos Legales"/>
    <s v="Gerencia de Adquisición de Tierras y Reasentamiento"/>
    <x v="19"/>
    <s v="SSEE"/>
    <n v="1410"/>
    <n v="1410"/>
    <n v="6"/>
    <n v="6"/>
    <m/>
    <m/>
    <m/>
    <m/>
    <m/>
    <m/>
    <m/>
    <m/>
    <m/>
    <m/>
    <m/>
  </r>
  <r>
    <s v="Vicepresidencia de Asuntos Legales"/>
    <s v="Gerencia de Asuntos Legales Mineros"/>
    <x v="19"/>
    <s v="SSEE"/>
    <n v="0"/>
    <n v="0"/>
    <n v="0"/>
    <n v="0"/>
    <m/>
    <m/>
    <m/>
    <m/>
    <m/>
    <m/>
    <m/>
    <m/>
    <m/>
    <m/>
    <m/>
  </r>
  <r>
    <s v="Vicepresidencia de Asuntos Legales"/>
    <s v="Vicepresidencia de Asuntos Legales"/>
    <x v="19"/>
    <s v="SSEE"/>
    <n v="0"/>
    <n v="0"/>
    <n v="0"/>
    <n v="0"/>
    <m/>
    <m/>
    <m/>
    <m/>
    <m/>
    <m/>
    <m/>
    <m/>
    <m/>
    <m/>
    <m/>
  </r>
  <r>
    <s v="Vicepresidencia de Desarrollo"/>
    <s v="Gerencia de Challcobamba"/>
    <x v="19"/>
    <s v="SSEE"/>
    <n v="0"/>
    <n v="0"/>
    <n v="0"/>
    <n v="0"/>
    <m/>
    <m/>
    <m/>
    <m/>
    <m/>
    <m/>
    <m/>
    <m/>
    <m/>
    <m/>
    <m/>
  </r>
  <r>
    <s v="Vicepresidencia de Desarrollo"/>
    <s v="Gerencia de Desarrollo de Recursos"/>
    <x v="19"/>
    <s v="SSEE"/>
    <n v="82360"/>
    <n v="82360"/>
    <n v="356"/>
    <n v="356"/>
    <m/>
    <n v="1"/>
    <m/>
    <m/>
    <m/>
    <n v="1"/>
    <m/>
    <m/>
    <n v="3"/>
    <n v="33"/>
    <m/>
  </r>
  <r>
    <s v="Vicepresidencia de Desarrollo"/>
    <s v="Gerencia de Estudios"/>
    <x v="19"/>
    <s v="SSEE"/>
    <n v="0"/>
    <n v="0"/>
    <n v="0"/>
    <n v="0"/>
    <m/>
    <m/>
    <m/>
    <m/>
    <m/>
    <m/>
    <m/>
    <m/>
    <m/>
    <m/>
    <m/>
  </r>
  <r>
    <s v="Vicepresidencia de Desarrollo"/>
    <s v="Gerencia de Ingenieria"/>
    <x v="19"/>
    <s v="SSEE"/>
    <n v="89508"/>
    <n v="75960"/>
    <n v="414"/>
    <n v="354"/>
    <m/>
    <m/>
    <m/>
    <m/>
    <m/>
    <m/>
    <m/>
    <m/>
    <m/>
    <m/>
    <m/>
  </r>
  <r>
    <s v="Vicepresidencia de Desarrollo"/>
    <s v="Gerencia de Permisos Ambientales"/>
    <x v="19"/>
    <s v="SSEE"/>
    <n v="4036"/>
    <n v="4036"/>
    <n v="36"/>
    <n v="36"/>
    <m/>
    <m/>
    <m/>
    <m/>
    <m/>
    <m/>
    <m/>
    <m/>
    <m/>
    <m/>
    <m/>
  </r>
  <r>
    <s v="Vicepresidencia de Desarrollo"/>
    <s v="Gerencia de Servicios a Proyectos"/>
    <x v="19"/>
    <s v="SSEE"/>
    <n v="0"/>
    <n v="0"/>
    <n v="0"/>
    <n v="0"/>
    <m/>
    <m/>
    <m/>
    <m/>
    <m/>
    <m/>
    <m/>
    <m/>
    <m/>
    <m/>
    <m/>
  </r>
  <r>
    <s v="Vicepresidencia de Desarrollo"/>
    <s v="Gerencia Regional de Servicios Técnicos"/>
    <x v="19"/>
    <s v="SSEE"/>
    <n v="0"/>
    <n v="0"/>
    <n v="0"/>
    <n v="0"/>
    <m/>
    <m/>
    <m/>
    <m/>
    <m/>
    <m/>
    <m/>
    <m/>
    <m/>
    <m/>
    <m/>
  </r>
  <r>
    <s v="Vicepresidencia de Desarrollo"/>
    <s v="Vicepresidencia de Desarrollo"/>
    <x v="19"/>
    <s v="SSEE"/>
    <n v="0"/>
    <n v="0"/>
    <n v="0"/>
    <n v="0"/>
    <m/>
    <m/>
    <m/>
    <m/>
    <m/>
    <m/>
    <m/>
    <m/>
    <m/>
    <m/>
    <m/>
  </r>
  <r>
    <s v="Vicepresidencia de Desarrollo"/>
    <s v="Gerencia de Servicios y Soporte a Proyectos"/>
    <x v="19"/>
    <s v="SSEE"/>
    <n v="0"/>
    <n v="0"/>
    <n v="0"/>
    <n v="0"/>
    <m/>
    <m/>
    <m/>
    <m/>
    <m/>
    <m/>
    <m/>
    <m/>
    <m/>
    <m/>
    <m/>
  </r>
  <r>
    <s v="Vicepresidencia de Excelencia Operacional"/>
    <s v="Vicepresidencia de Excelencia Operacional"/>
    <x v="19"/>
    <s v="SSEE"/>
    <n v="0"/>
    <n v="0"/>
    <n v="0"/>
    <n v="0"/>
    <m/>
    <m/>
    <m/>
    <m/>
    <m/>
    <m/>
    <m/>
    <m/>
    <m/>
    <m/>
    <m/>
  </r>
  <r>
    <s v="Vicepresidencia de Excelencia Operacional"/>
    <s v="Gerencia de Excelencia Operacional 2"/>
    <x v="19"/>
    <s v="SSEE"/>
    <n v="0"/>
    <n v="0"/>
    <n v="0"/>
    <n v="0"/>
    <m/>
    <m/>
    <m/>
    <m/>
    <m/>
    <m/>
    <m/>
    <m/>
    <m/>
    <m/>
    <m/>
  </r>
  <r>
    <s v="Vicepresidencia de Excelencia Operacional"/>
    <s v="Gerencia de Excelencia Operacional 3"/>
    <x v="19"/>
    <s v="SSEE"/>
    <n v="0"/>
    <n v="0"/>
    <n v="0"/>
    <n v="0"/>
    <m/>
    <m/>
    <m/>
    <m/>
    <m/>
    <m/>
    <m/>
    <m/>
    <m/>
    <m/>
    <m/>
  </r>
  <r>
    <s v="Vicepresidencia de Excelencia Operacional"/>
    <s v="Gerencia de Excelencia Operacional 1"/>
    <x v="19"/>
    <s v="SSEE"/>
    <n v="0"/>
    <n v="0"/>
    <n v="0"/>
    <n v="0"/>
    <m/>
    <m/>
    <m/>
    <m/>
    <m/>
    <m/>
    <m/>
    <m/>
    <m/>
    <m/>
    <m/>
  </r>
  <r>
    <s v="Global Business Services &amp; Technology"/>
    <s v="Technology"/>
    <x v="19"/>
    <s v="SSEE"/>
    <n v="4348"/>
    <n v="4348"/>
    <n v="27"/>
    <n v="27"/>
    <m/>
    <m/>
    <m/>
    <m/>
    <m/>
    <m/>
    <m/>
    <m/>
    <m/>
    <m/>
    <m/>
  </r>
  <r>
    <s v="Global Business Services &amp; Technology"/>
    <s v="Global Business Services"/>
    <x v="19"/>
    <s v="SSEE"/>
    <n v="0"/>
    <n v="0"/>
    <n v="0"/>
    <n v="0"/>
    <m/>
    <m/>
    <m/>
    <m/>
    <m/>
    <m/>
    <m/>
    <m/>
    <m/>
    <m/>
    <m/>
  </r>
  <r>
    <s v="Group Explorations Management"/>
    <s v="Group Explorations Management"/>
    <x v="19"/>
    <s v="SSEE"/>
    <n v="0"/>
    <n v="0"/>
    <n v="0"/>
    <n v="0"/>
    <m/>
    <m/>
    <m/>
    <m/>
    <m/>
    <m/>
    <m/>
    <m/>
    <m/>
    <m/>
    <m/>
  </r>
  <r>
    <s v="Gerencia de Logística y Servicios de Sitio"/>
    <s v="Gerencia de Logística y Servicios de Sitio"/>
    <x v="19"/>
    <s v="SSEE"/>
    <n v="300752.37"/>
    <n v="220257.8"/>
    <n v="1601"/>
    <n v="1401"/>
    <m/>
    <m/>
    <m/>
    <m/>
    <m/>
    <n v="2"/>
    <m/>
    <m/>
    <m/>
    <m/>
    <m/>
  </r>
  <r>
    <s v="Vicepresidencia de Relaciones Comunitarias"/>
    <s v="Vicepresidencia de Relaciones Comunitarias"/>
    <x v="19"/>
    <s v="SSEE"/>
    <n v="0"/>
    <n v="0"/>
    <n v="0"/>
    <n v="0"/>
    <m/>
    <m/>
    <m/>
    <m/>
    <m/>
    <m/>
    <m/>
    <m/>
    <m/>
    <m/>
    <m/>
  </r>
  <r>
    <s v="Vicepresidencia de Relaciones Comunitarias"/>
    <s v="Gerencia de Relaciones Comunitarias Site"/>
    <x v="19"/>
    <s v="SSEE"/>
    <n v="6760"/>
    <n v="0"/>
    <n v="38"/>
    <n v="0"/>
    <m/>
    <m/>
    <m/>
    <m/>
    <m/>
    <m/>
    <m/>
    <m/>
    <m/>
    <m/>
    <m/>
  </r>
  <r>
    <s v="Vicepresidencia de Relaciones Comunitarias"/>
    <s v="Gerencia de Relaciones Comunitarias Zona Sur"/>
    <x v="19"/>
    <s v="SSEE"/>
    <n v="0"/>
    <n v="0"/>
    <n v="0"/>
    <n v="0"/>
    <m/>
    <m/>
    <m/>
    <m/>
    <m/>
    <m/>
    <m/>
    <m/>
    <m/>
    <m/>
    <m/>
  </r>
  <r>
    <s v="Vicepresidencia de Relaciones Comunitarias"/>
    <s v="Gerencia de Estudios Sociales"/>
    <x v="19"/>
    <s v="SSEE"/>
    <n v="0"/>
    <n v="0"/>
    <n v="0"/>
    <n v="0"/>
    <m/>
    <m/>
    <m/>
    <m/>
    <m/>
    <m/>
    <m/>
    <m/>
    <m/>
    <m/>
    <m/>
  </r>
  <r>
    <s v="Gerencia de Protección Interna"/>
    <s v="Gerencia de Protección Interna"/>
    <x v="19"/>
    <s v="SSEE"/>
    <n v="56112"/>
    <n v="55296"/>
    <n v="240"/>
    <n v="235"/>
    <m/>
    <m/>
    <m/>
    <m/>
    <m/>
    <m/>
    <m/>
    <m/>
    <m/>
    <m/>
    <m/>
  </r>
  <r>
    <s v="Gerencia General Operaciones Las Bambas"/>
    <s v="Gerencia General Operaciones Las Bambas"/>
    <x v="19"/>
    <s v="SSEE"/>
    <n v="0"/>
    <n v="0"/>
    <n v="0"/>
    <n v="3"/>
    <m/>
    <m/>
    <m/>
    <m/>
    <m/>
    <m/>
    <m/>
    <m/>
    <m/>
    <m/>
    <m/>
  </r>
  <r>
    <s v="Presidencia las Bambas"/>
    <s v="Presidencia las Bambas"/>
    <x v="20"/>
    <s v="Las Bambas"/>
    <n v="585"/>
    <n v="585"/>
    <n v="3"/>
    <n v="3"/>
    <m/>
    <m/>
    <m/>
    <m/>
    <m/>
    <m/>
    <m/>
    <m/>
    <m/>
    <m/>
    <m/>
  </r>
  <r>
    <s v="Vicepresidencia Comercial"/>
    <s v="Gerencia de Finanzas"/>
    <x v="20"/>
    <s v="Las Bambas"/>
    <n v="1512"/>
    <n v="1512"/>
    <n v="8"/>
    <n v="8"/>
    <m/>
    <m/>
    <m/>
    <m/>
    <m/>
    <m/>
    <m/>
    <m/>
    <m/>
    <m/>
    <m/>
  </r>
  <r>
    <s v="Vicepresidencia Comercial"/>
    <s v="Gerencia de Impuestos"/>
    <x v="20"/>
    <s v="Las Bambas"/>
    <n v="756"/>
    <n v="756"/>
    <n v="5"/>
    <n v="5"/>
    <m/>
    <m/>
    <m/>
    <m/>
    <m/>
    <m/>
    <m/>
    <m/>
    <m/>
    <m/>
    <m/>
  </r>
  <r>
    <s v="Vicepresidencia Comercial"/>
    <s v="Vicepresidencia Comercial"/>
    <x v="20"/>
    <s v="Las Bambas"/>
    <n v="189"/>
    <n v="189"/>
    <n v="1"/>
    <n v="1"/>
    <m/>
    <m/>
    <m/>
    <m/>
    <m/>
    <m/>
    <m/>
    <m/>
    <m/>
    <m/>
    <m/>
  </r>
  <r>
    <s v="Vicepresidencia Comercial"/>
    <s v="Gerencia de Contraloría y Riesgos"/>
    <x v="20"/>
    <s v="Las Bambas"/>
    <n v="762"/>
    <n v="762"/>
    <n v="4"/>
    <n v="4"/>
    <m/>
    <m/>
    <m/>
    <m/>
    <m/>
    <m/>
    <m/>
    <m/>
    <m/>
    <m/>
    <m/>
  </r>
  <r>
    <s v="Vicepresidencia Comercial"/>
    <s v="Gerencia de Evaluacion de Negocios"/>
    <x v="20"/>
    <s v="Las Bambas"/>
    <n v="378"/>
    <n v="378"/>
    <n v="2"/>
    <n v="2"/>
    <m/>
    <m/>
    <m/>
    <m/>
    <m/>
    <m/>
    <m/>
    <m/>
    <m/>
    <m/>
    <m/>
  </r>
  <r>
    <s v="Vicepresidencia de Abastecimiento"/>
    <s v="Gerencia de Contrataciones"/>
    <x v="20"/>
    <s v="Las Bambas"/>
    <n v="2799"/>
    <n v="2799"/>
    <n v="16"/>
    <n v="16"/>
    <m/>
    <m/>
    <m/>
    <m/>
    <m/>
    <m/>
    <m/>
    <m/>
    <m/>
    <m/>
    <m/>
  </r>
  <r>
    <s v="Vicepresidencia de Abastecimiento"/>
    <s v="Gerencia de Procura - Proyectos"/>
    <x v="20"/>
    <s v="Las Bambas"/>
    <n v="378"/>
    <n v="378"/>
    <n v="2"/>
    <n v="2"/>
    <m/>
    <m/>
    <m/>
    <m/>
    <m/>
    <m/>
    <m/>
    <m/>
    <m/>
    <m/>
    <m/>
  </r>
  <r>
    <s v="Vicepresidencia de Abastecimiento"/>
    <s v="Vicepresidencia de Abastecimiento"/>
    <x v="20"/>
    <s v="Las Bambas"/>
    <n v="567"/>
    <n v="567"/>
    <n v="3"/>
    <n v="3"/>
    <m/>
    <m/>
    <m/>
    <m/>
    <m/>
    <m/>
    <m/>
    <m/>
    <m/>
    <m/>
    <m/>
  </r>
  <r>
    <s v="Vicepresidencia de Abastecimiento"/>
    <s v="Gerencia de Planeamiento, Inventario. y Almacenes"/>
    <x v="20"/>
    <s v="Las Bambas"/>
    <n v="4209"/>
    <n v="4209"/>
    <n v="26"/>
    <n v="26"/>
    <m/>
    <m/>
    <m/>
    <m/>
    <m/>
    <m/>
    <m/>
    <m/>
    <m/>
    <m/>
    <m/>
  </r>
  <r>
    <s v="Vicepresidencia de Asuntos Corporativos"/>
    <s v="Gerencia de Asuntos Publicos"/>
    <x v="20"/>
    <s v="Las Bambas"/>
    <n v="378"/>
    <n v="378"/>
    <n v="2"/>
    <n v="2"/>
    <m/>
    <m/>
    <m/>
    <m/>
    <m/>
    <m/>
    <m/>
    <m/>
    <m/>
    <m/>
    <m/>
  </r>
  <r>
    <s v="Vicepresidencia de Asuntos Corporativos"/>
    <s v="Gerencia de Asuntos Publicos Regionales"/>
    <x v="20"/>
    <s v="Las Bambas"/>
    <n v="1101"/>
    <n v="1101"/>
    <n v="6"/>
    <n v="6"/>
    <m/>
    <m/>
    <m/>
    <m/>
    <m/>
    <m/>
    <m/>
    <m/>
    <m/>
    <m/>
    <m/>
  </r>
  <r>
    <s v="Vicepresidencia de Asuntos Corporativos"/>
    <s v="Gerencia de Comunicaciones"/>
    <x v="20"/>
    <s v="Las Bambas"/>
    <n v="2614.5"/>
    <n v="2614.5"/>
    <n v="15"/>
    <n v="15"/>
    <m/>
    <m/>
    <m/>
    <m/>
    <m/>
    <m/>
    <m/>
    <m/>
    <m/>
    <m/>
    <m/>
  </r>
  <r>
    <s v="Vicepresidencia de Asuntos Corporativos"/>
    <s v="Vicepresidencia de Asuntos Corporativos"/>
    <x v="20"/>
    <s v="Las Bambas"/>
    <n v="756"/>
    <n v="756"/>
    <n v="4"/>
    <n v="4"/>
    <m/>
    <m/>
    <m/>
    <m/>
    <m/>
    <m/>
    <m/>
    <m/>
    <m/>
    <m/>
    <m/>
  </r>
  <r>
    <s v="Vicepresidencia de Operaciones"/>
    <s v="Gerencia de Planta Concentradora"/>
    <x v="20"/>
    <s v="Las Bambas"/>
    <n v="38525.25"/>
    <n v="38525.25"/>
    <n v="235"/>
    <n v="235"/>
    <m/>
    <m/>
    <m/>
    <m/>
    <m/>
    <n v="2"/>
    <m/>
    <m/>
    <m/>
    <m/>
    <m/>
  </r>
  <r>
    <s v="Vicepresidencia de Operaciones"/>
    <s v="Gerencia de Servicios Técnicos"/>
    <x v="20"/>
    <s v="Las Bambas"/>
    <n v="15882.5"/>
    <n v="15882.5"/>
    <n v="89"/>
    <n v="89"/>
    <m/>
    <m/>
    <m/>
    <m/>
    <m/>
    <m/>
    <m/>
    <m/>
    <m/>
    <m/>
    <m/>
  </r>
  <r>
    <s v="Vicepresidencia de Operaciones"/>
    <s v="Vicepresidencia de Operaciones"/>
    <x v="20"/>
    <s v="Las Bambas"/>
    <n v="378"/>
    <n v="378"/>
    <n v="2"/>
    <n v="2"/>
    <m/>
    <m/>
    <m/>
    <m/>
    <m/>
    <m/>
    <m/>
    <m/>
    <m/>
    <m/>
    <m/>
  </r>
  <r>
    <s v="Vicepresidencia de Operaciones"/>
    <s v="Gerencia de Mantenimiento"/>
    <x v="20"/>
    <s v="Las Bambas"/>
    <n v="64478"/>
    <n v="64478"/>
    <n v="384"/>
    <n v="384"/>
    <m/>
    <m/>
    <m/>
    <m/>
    <m/>
    <m/>
    <n v="1"/>
    <m/>
    <m/>
    <m/>
    <m/>
  </r>
  <r>
    <s v="Vicepresidencia de Operaciones"/>
    <s v="Gerencia de Operaciones Mina"/>
    <x v="20"/>
    <s v="Las Bambas"/>
    <n v="144111"/>
    <n v="144111"/>
    <n v="858"/>
    <n v="858"/>
    <m/>
    <m/>
    <m/>
    <m/>
    <n v="2"/>
    <n v="5"/>
    <n v="1"/>
    <m/>
    <m/>
    <m/>
    <m/>
  </r>
  <r>
    <s v="Vicepresidencia de Proyectos"/>
    <s v="Gerencia de Challcobamba"/>
    <x v="20"/>
    <s v="Las Bambas"/>
    <n v="588"/>
    <n v="588"/>
    <n v="3"/>
    <n v="3"/>
    <m/>
    <m/>
    <m/>
    <m/>
    <m/>
    <m/>
    <m/>
    <m/>
    <m/>
    <m/>
    <m/>
  </r>
  <r>
    <s v="Vicepresidencia de Proyectos"/>
    <s v="Vicepresidencia de Proyectos"/>
    <x v="20"/>
    <s v="Las Bambas"/>
    <n v="210"/>
    <n v="210"/>
    <n v="1"/>
    <n v="1"/>
    <m/>
    <m/>
    <m/>
    <m/>
    <m/>
    <m/>
    <m/>
    <m/>
    <m/>
    <m/>
    <m/>
  </r>
  <r>
    <s v="Vicepresidencia de Proyectos"/>
    <s v="Gerencia de Proyecto - 3er Molino Bolas"/>
    <x v="20"/>
    <s v="Las Bambas"/>
    <n v="798"/>
    <n v="798"/>
    <n v="4"/>
    <n v="4"/>
    <m/>
    <m/>
    <m/>
    <m/>
    <m/>
    <m/>
    <m/>
    <m/>
    <m/>
    <m/>
    <m/>
  </r>
  <r>
    <s v="Vicepresidencia de Proyectos"/>
    <s v="Gerencia de Proyectos TSF"/>
    <x v="20"/>
    <s v="Las Bambas"/>
    <n v="787.5"/>
    <n v="787.5"/>
    <n v="4"/>
    <n v="4"/>
    <m/>
    <m/>
    <m/>
    <m/>
    <m/>
    <m/>
    <m/>
    <m/>
    <m/>
    <m/>
    <m/>
  </r>
  <r>
    <s v="Vicepresidencia de Proyectos"/>
    <s v="Gerencias de Construccion de Proyectos"/>
    <x v="20"/>
    <s v="Las Bambas"/>
    <n v="2646"/>
    <n v="2646"/>
    <n v="14"/>
    <n v="14"/>
    <m/>
    <m/>
    <m/>
    <m/>
    <m/>
    <m/>
    <m/>
    <m/>
    <m/>
    <m/>
    <m/>
  </r>
  <r>
    <s v="Vicepresidencia de Proyectos"/>
    <s v="Gerencia de Proyecto de Minas y Otros"/>
    <x v="20"/>
    <s v="Las Bambas"/>
    <n v="588"/>
    <n v="588"/>
    <n v="3"/>
    <n v="3"/>
    <m/>
    <m/>
    <m/>
    <m/>
    <m/>
    <m/>
    <m/>
    <m/>
    <m/>
    <m/>
    <m/>
  </r>
  <r>
    <s v="Vicepresidencia de Proyectos"/>
    <s v="Gerencia de Implementación de Proyectos"/>
    <x v="20"/>
    <s v="Las Bambas"/>
    <n v="1008"/>
    <n v="1008"/>
    <n v="5"/>
    <n v="5"/>
    <m/>
    <m/>
    <m/>
    <m/>
    <m/>
    <m/>
    <m/>
    <m/>
    <m/>
    <m/>
    <m/>
  </r>
  <r>
    <s v="Vicepresidencia de Recursos Humanos"/>
    <s v="Gerencia de Recursos Humanos"/>
    <x v="20"/>
    <s v="Las Bambas"/>
    <n v="2637"/>
    <n v="2637"/>
    <n v="14"/>
    <n v="14"/>
    <m/>
    <m/>
    <m/>
    <m/>
    <m/>
    <m/>
    <m/>
    <m/>
    <m/>
    <m/>
    <m/>
  </r>
  <r>
    <s v="Vicepresidencia de Recursos Humanos"/>
    <s v="Vicepresidencia de Recursos Humanos"/>
    <x v="20"/>
    <s v="Las Bambas"/>
    <n v="540"/>
    <n v="540"/>
    <n v="3"/>
    <n v="3"/>
    <m/>
    <m/>
    <m/>
    <m/>
    <m/>
    <m/>
    <m/>
    <m/>
    <m/>
    <m/>
    <m/>
  </r>
  <r>
    <s v="Vicepresidencia de Recursos Humanos"/>
    <s v="Gerencia de Desarrollo y Capacitación"/>
    <x v="20"/>
    <s v="Las Bambas"/>
    <n v="1794"/>
    <n v="1794"/>
    <n v="11"/>
    <n v="11"/>
    <m/>
    <m/>
    <m/>
    <m/>
    <m/>
    <m/>
    <m/>
    <m/>
    <m/>
    <m/>
    <m/>
  </r>
  <r>
    <s v="Vicepresidencia de SHE"/>
    <s v="Gerencia de Medio Ambiente"/>
    <x v="20"/>
    <s v="Las Bambas"/>
    <n v="3118.5"/>
    <n v="3118.5"/>
    <n v="16"/>
    <n v="16"/>
    <m/>
    <m/>
    <m/>
    <m/>
    <m/>
    <m/>
    <m/>
    <m/>
    <m/>
    <m/>
    <m/>
  </r>
  <r>
    <s v="Vicepresidencia de SHE"/>
    <s v="Gerencia de Seguridad y Salud"/>
    <x v="20"/>
    <s v="Las Bambas"/>
    <n v="5512.5"/>
    <n v="5512.5"/>
    <n v="31"/>
    <n v="31"/>
    <m/>
    <m/>
    <m/>
    <m/>
    <m/>
    <m/>
    <m/>
    <m/>
    <m/>
    <m/>
    <m/>
  </r>
  <r>
    <s v="Vicepresidencia de SHE"/>
    <s v="Vicepresidencia de SHE"/>
    <x v="20"/>
    <s v="Las Bambas"/>
    <n v="198"/>
    <n v="198"/>
    <n v="2"/>
    <n v="2"/>
    <m/>
    <m/>
    <m/>
    <m/>
    <m/>
    <m/>
    <m/>
    <m/>
    <m/>
    <m/>
    <m/>
  </r>
  <r>
    <s v="Vicepresidencia de Asuntos Legales"/>
    <s v="Gerencia de Adquisición de Tierras y Reasentamiento"/>
    <x v="20"/>
    <s v="Las Bambas"/>
    <n v="1428"/>
    <n v="1428"/>
    <n v="7"/>
    <n v="7"/>
    <m/>
    <m/>
    <m/>
    <m/>
    <m/>
    <m/>
    <m/>
    <m/>
    <m/>
    <m/>
    <m/>
  </r>
  <r>
    <s v="Vicepresidencia de Asuntos Legales"/>
    <s v="Gerencia de Asuntos Legales Mineros"/>
    <x v="20"/>
    <s v="Las Bambas"/>
    <n v="1093.5"/>
    <n v="1093.5"/>
    <n v="6"/>
    <n v="6"/>
    <m/>
    <m/>
    <m/>
    <m/>
    <m/>
    <m/>
    <m/>
    <m/>
    <m/>
    <m/>
    <m/>
  </r>
  <r>
    <s v="Vicepresidencia de Asuntos Legales"/>
    <s v="Vicepresidencia de Asuntos Legales"/>
    <x v="20"/>
    <s v="Las Bambas"/>
    <n v="945"/>
    <n v="945"/>
    <n v="5"/>
    <n v="5"/>
    <m/>
    <m/>
    <m/>
    <m/>
    <m/>
    <m/>
    <m/>
    <m/>
    <m/>
    <m/>
    <m/>
  </r>
  <r>
    <s v="Vicepresidencia de Desarrollo"/>
    <s v="Gerencia de Challcobamba"/>
    <x v="20"/>
    <s v="Las Bambas"/>
    <n v="1089"/>
    <n v="1089"/>
    <n v="6"/>
    <n v="6"/>
    <m/>
    <m/>
    <m/>
    <m/>
    <m/>
    <m/>
    <m/>
    <m/>
    <m/>
    <m/>
    <m/>
  </r>
  <r>
    <s v="Vicepresidencia de Desarrollo"/>
    <s v="Gerencia de Desarrollo de Recursos"/>
    <x v="20"/>
    <s v="Las Bambas"/>
    <n v="5842.5"/>
    <n v="5842.5"/>
    <n v="32"/>
    <n v="32"/>
    <m/>
    <m/>
    <m/>
    <m/>
    <m/>
    <m/>
    <m/>
    <m/>
    <m/>
    <m/>
    <m/>
  </r>
  <r>
    <s v="Vicepresidencia de Desarrollo"/>
    <s v="Gerencia de Estudios"/>
    <x v="20"/>
    <s v="Las Bambas"/>
    <n v="1656"/>
    <n v="1656"/>
    <n v="9"/>
    <n v="9"/>
    <m/>
    <m/>
    <m/>
    <m/>
    <m/>
    <m/>
    <m/>
    <m/>
    <m/>
    <m/>
    <m/>
  </r>
  <r>
    <s v="Vicepresidencia de Desarrollo"/>
    <s v="Gerencia de Ingenieria"/>
    <x v="20"/>
    <s v="Las Bambas"/>
    <n v="210"/>
    <n v="210"/>
    <n v="1"/>
    <n v="1"/>
    <m/>
    <m/>
    <m/>
    <m/>
    <m/>
    <m/>
    <m/>
    <m/>
    <m/>
    <m/>
    <m/>
  </r>
  <r>
    <s v="Vicepresidencia de Desarrollo"/>
    <s v="Gerencia de Permisos Ambientales"/>
    <x v="20"/>
    <s v="Las Bambas"/>
    <n v="1273.5"/>
    <n v="1273.5"/>
    <n v="7"/>
    <n v="7"/>
    <m/>
    <m/>
    <m/>
    <m/>
    <m/>
    <m/>
    <m/>
    <m/>
    <m/>
    <m/>
    <m/>
  </r>
  <r>
    <s v="Vicepresidencia de Desarrollo"/>
    <s v="Gerencia de Servicios a Proyectos"/>
    <x v="20"/>
    <s v="Las Bambas"/>
    <n v="4800"/>
    <n v="4800"/>
    <n v="26"/>
    <n v="26"/>
    <m/>
    <m/>
    <m/>
    <m/>
    <m/>
    <m/>
    <m/>
    <m/>
    <m/>
    <m/>
    <m/>
  </r>
  <r>
    <s v="Vicepresidencia de Desarrollo"/>
    <s v="Gerencia Regional de Servicios Técnicos"/>
    <x v="20"/>
    <s v="Las Bambas"/>
    <n v="3177"/>
    <n v="3177"/>
    <n v="18"/>
    <n v="18"/>
    <m/>
    <m/>
    <m/>
    <m/>
    <m/>
    <m/>
    <m/>
    <m/>
    <m/>
    <m/>
    <m/>
  </r>
  <r>
    <s v="Vicepresidencia de Desarrollo"/>
    <s v="Vicepresidencia de Desarrollo"/>
    <x v="20"/>
    <s v="Las Bambas"/>
    <n v="558"/>
    <n v="558"/>
    <n v="3"/>
    <n v="3"/>
    <m/>
    <m/>
    <m/>
    <m/>
    <m/>
    <m/>
    <m/>
    <m/>
    <m/>
    <m/>
    <m/>
  </r>
  <r>
    <s v="Vicepresidencia de Desarrollo"/>
    <s v="Gerencia de Servicios y Soporte a Proyectos"/>
    <x v="20"/>
    <s v="Las Bambas"/>
    <n v="798"/>
    <n v="798"/>
    <n v="4"/>
    <n v="4"/>
    <m/>
    <m/>
    <m/>
    <m/>
    <m/>
    <m/>
    <m/>
    <m/>
    <m/>
    <m/>
    <m/>
  </r>
  <r>
    <s v="Vicepresidencia de Excelencia Operacional"/>
    <s v="Vicepresidencia de Excelencia Operacional"/>
    <x v="20"/>
    <s v="Las Bambas"/>
    <n v="210"/>
    <n v="210"/>
    <n v="1"/>
    <n v="1"/>
    <m/>
    <m/>
    <m/>
    <m/>
    <m/>
    <m/>
    <m/>
    <m/>
    <m/>
    <m/>
    <m/>
  </r>
  <r>
    <s v="Vicepresidencia de Excelencia Operacional"/>
    <s v="Gerencia de Excelencia Operacional 2"/>
    <x v="20"/>
    <s v="Las Bambas"/>
    <n v="2310"/>
    <n v="2310"/>
    <n v="12"/>
    <n v="12"/>
    <m/>
    <m/>
    <m/>
    <m/>
    <m/>
    <m/>
    <m/>
    <m/>
    <m/>
    <m/>
    <m/>
  </r>
  <r>
    <s v="Vicepresidencia de Excelencia Operacional"/>
    <s v="Gerencia de Excelencia Operacional 3"/>
    <x v="20"/>
    <s v="Las Bambas"/>
    <n v="378"/>
    <n v="378"/>
    <n v="2"/>
    <n v="2"/>
    <m/>
    <m/>
    <m/>
    <m/>
    <m/>
    <m/>
    <m/>
    <m/>
    <m/>
    <m/>
    <m/>
  </r>
  <r>
    <s v="Vicepresidencia de Excelencia Operacional"/>
    <s v="Gerencia de Excelencia Operacional 1"/>
    <x v="20"/>
    <s v="Las Bambas"/>
    <n v="798"/>
    <n v="798"/>
    <n v="4"/>
    <n v="4"/>
    <m/>
    <m/>
    <m/>
    <m/>
    <m/>
    <m/>
    <m/>
    <m/>
    <m/>
    <m/>
    <m/>
  </r>
  <r>
    <s v="Global Business Services &amp; Technology"/>
    <s v="Technology"/>
    <x v="20"/>
    <s v="Las Bambas"/>
    <n v="3573"/>
    <n v="3573"/>
    <n v="21"/>
    <n v="21"/>
    <m/>
    <m/>
    <m/>
    <m/>
    <m/>
    <m/>
    <m/>
    <m/>
    <m/>
    <m/>
    <m/>
  </r>
  <r>
    <s v="Global Business Services &amp; Technology"/>
    <s v="Global Business Services"/>
    <x v="20"/>
    <s v="Las Bambas"/>
    <n v="4059"/>
    <n v="4059"/>
    <n v="23"/>
    <n v="23"/>
    <m/>
    <m/>
    <m/>
    <m/>
    <m/>
    <m/>
    <m/>
    <m/>
    <m/>
    <m/>
    <m/>
  </r>
  <r>
    <s v="Group Explorations Management"/>
    <s v="Group Explorations Management"/>
    <x v="20"/>
    <s v="Las Bambas"/>
    <n v="588"/>
    <n v="588"/>
    <n v="3"/>
    <n v="3"/>
    <m/>
    <m/>
    <m/>
    <m/>
    <m/>
    <m/>
    <m/>
    <m/>
    <m/>
    <m/>
    <m/>
  </r>
  <r>
    <s v="Gerencia de Logística y Servicios de Sitio"/>
    <s v="Gerencia de Logística y Servicios de Sitio"/>
    <x v="20"/>
    <s v="Las Bambas"/>
    <n v="12344.75"/>
    <n v="12344.75"/>
    <n v="68"/>
    <n v="68"/>
    <m/>
    <m/>
    <m/>
    <m/>
    <m/>
    <m/>
    <m/>
    <m/>
    <m/>
    <m/>
    <m/>
  </r>
  <r>
    <s v="Vicepresidencia de Relaciones Comunitarias"/>
    <s v="Vicepresidencia de Relaciones Comunitarias"/>
    <x v="20"/>
    <s v="Las Bambas"/>
    <n v="2152.5"/>
    <n v="2152.5"/>
    <n v="12"/>
    <n v="12"/>
    <m/>
    <m/>
    <m/>
    <m/>
    <m/>
    <m/>
    <m/>
    <m/>
    <m/>
    <m/>
    <m/>
  </r>
  <r>
    <s v="Vicepresidencia de Relaciones Comunitarias"/>
    <s v="Gerencia de Relaciones Comunitarias Site"/>
    <x v="20"/>
    <s v="Las Bambas"/>
    <n v="10522.25"/>
    <n v="10522.25"/>
    <n v="57"/>
    <n v="57"/>
    <m/>
    <m/>
    <m/>
    <m/>
    <m/>
    <m/>
    <m/>
    <m/>
    <m/>
    <m/>
    <m/>
  </r>
  <r>
    <s v="Vicepresidencia de Relaciones Comunitarias"/>
    <s v="Gerencia de Relaciones Comunitarias Zona Sur"/>
    <x v="20"/>
    <s v="Las Bambas"/>
    <n v="5628"/>
    <n v="5628"/>
    <n v="30"/>
    <n v="30"/>
    <m/>
    <m/>
    <m/>
    <m/>
    <m/>
    <m/>
    <m/>
    <m/>
    <m/>
    <m/>
    <m/>
  </r>
  <r>
    <s v="Vicepresidencia de Relaciones Comunitarias"/>
    <s v="Gerencia de Estudios Sociales"/>
    <x v="20"/>
    <s v="Las Bambas"/>
    <n v="399"/>
    <n v="399"/>
    <n v="2"/>
    <n v="2"/>
    <m/>
    <m/>
    <m/>
    <m/>
    <m/>
    <m/>
    <m/>
    <m/>
    <m/>
    <m/>
    <m/>
  </r>
  <r>
    <s v="Vicepresidencia de Relaciones Comunitarias"/>
    <s v="Gerencia de Desarrollo Social"/>
    <x v="20"/>
    <s v="Las Bambas"/>
    <n v="210"/>
    <n v="210"/>
    <n v="1"/>
    <n v="1"/>
    <m/>
    <m/>
    <m/>
    <m/>
    <m/>
    <m/>
    <m/>
    <m/>
    <m/>
    <m/>
    <m/>
  </r>
  <r>
    <s v="Gerencia de Protección Interna"/>
    <s v="Gerencia de Protección Interna"/>
    <x v="20"/>
    <s v="Las Bambas"/>
    <n v="1585.5"/>
    <n v="1585.5"/>
    <n v="8"/>
    <n v="8"/>
    <m/>
    <m/>
    <m/>
    <m/>
    <m/>
    <m/>
    <m/>
    <m/>
    <m/>
    <m/>
    <m/>
  </r>
  <r>
    <s v="Gerencia General Operaciones Las Bambas"/>
    <s v="Gerencia General Operaciones Las Bambas"/>
    <x v="20"/>
    <s v="Las Bambas"/>
    <n v="903"/>
    <n v="903"/>
    <n v="5"/>
    <n v="5"/>
    <m/>
    <m/>
    <m/>
    <m/>
    <m/>
    <m/>
    <m/>
    <m/>
    <m/>
    <m/>
    <m/>
  </r>
  <r>
    <s v="Presidencia las Bambas"/>
    <s v="Presidencia las Bambas"/>
    <x v="20"/>
    <s v="SSEE"/>
    <n v="0"/>
    <n v="0"/>
    <n v="0"/>
    <n v="0"/>
    <m/>
    <m/>
    <m/>
    <m/>
    <m/>
    <m/>
    <m/>
    <m/>
    <m/>
    <m/>
    <m/>
  </r>
  <r>
    <s v="Vicepresidencia Comercial"/>
    <s v="Gerencia de Finanzas"/>
    <x v="20"/>
    <s v="SSEE"/>
    <n v="0"/>
    <n v="0"/>
    <n v="0"/>
    <n v="0"/>
    <m/>
    <m/>
    <m/>
    <m/>
    <m/>
    <m/>
    <m/>
    <m/>
    <m/>
    <m/>
    <m/>
  </r>
  <r>
    <s v="Vicepresidencia Comercial"/>
    <s v="Gerencia de Impuestos"/>
    <x v="20"/>
    <s v="SSEE"/>
    <n v="0"/>
    <n v="0"/>
    <n v="0"/>
    <n v="0"/>
    <m/>
    <m/>
    <m/>
    <m/>
    <m/>
    <m/>
    <m/>
    <m/>
    <m/>
    <m/>
    <m/>
  </r>
  <r>
    <s v="Vicepresidencia Comercial"/>
    <s v="Vicepresidencia Comercial"/>
    <x v="20"/>
    <s v="SSEE"/>
    <n v="0"/>
    <n v="0"/>
    <n v="0"/>
    <n v="0"/>
    <m/>
    <m/>
    <m/>
    <m/>
    <m/>
    <m/>
    <m/>
    <m/>
    <m/>
    <m/>
    <m/>
  </r>
  <r>
    <s v="Vicepresidencia Comercial"/>
    <s v="Gerencia de Contraloría y Riesgos"/>
    <x v="20"/>
    <s v="SSEE"/>
    <n v="0"/>
    <n v="0"/>
    <n v="0"/>
    <n v="0"/>
    <m/>
    <m/>
    <m/>
    <m/>
    <m/>
    <m/>
    <m/>
    <m/>
    <m/>
    <m/>
    <m/>
  </r>
  <r>
    <s v="Vicepresidencia Comercial"/>
    <s v="Gerencia de Evaluacion de Negocios"/>
    <x v="20"/>
    <s v="SSEE"/>
    <n v="0"/>
    <n v="0"/>
    <n v="0"/>
    <n v="0"/>
    <m/>
    <m/>
    <m/>
    <m/>
    <m/>
    <m/>
    <m/>
    <m/>
    <m/>
    <m/>
    <m/>
  </r>
  <r>
    <s v="Vicepresidencia de Abastecimiento"/>
    <s v="Gerencia de Contrataciones"/>
    <x v="20"/>
    <s v="SSEE"/>
    <n v="0"/>
    <n v="0"/>
    <n v="0"/>
    <n v="0"/>
    <m/>
    <m/>
    <m/>
    <m/>
    <m/>
    <m/>
    <m/>
    <m/>
    <m/>
    <m/>
    <m/>
  </r>
  <r>
    <s v="Vicepresidencia de Abastecimiento"/>
    <s v="Gerencia de Procura - Proyectos"/>
    <x v="20"/>
    <s v="SSEE"/>
    <n v="0"/>
    <n v="0"/>
    <n v="0"/>
    <n v="0"/>
    <m/>
    <m/>
    <m/>
    <m/>
    <m/>
    <m/>
    <m/>
    <m/>
    <m/>
    <m/>
    <m/>
  </r>
  <r>
    <s v="Vicepresidencia de Abastecimiento"/>
    <s v="Vicepresidencia de Abastecimiento"/>
    <x v="20"/>
    <s v="SSEE"/>
    <n v="0"/>
    <n v="0"/>
    <n v="0"/>
    <n v="0"/>
    <m/>
    <m/>
    <m/>
    <m/>
    <m/>
    <m/>
    <m/>
    <m/>
    <m/>
    <m/>
    <m/>
  </r>
  <r>
    <s v="Vicepresidencia de Abastecimiento"/>
    <s v="Gerencia de Planeamiento, Inventario. y Almacenes"/>
    <x v="20"/>
    <s v="SSEE"/>
    <n v="0"/>
    <n v="0"/>
    <n v="0"/>
    <n v="0"/>
    <m/>
    <m/>
    <m/>
    <m/>
    <m/>
    <m/>
    <m/>
    <m/>
    <m/>
    <m/>
    <m/>
  </r>
  <r>
    <s v="Vicepresidencia de Asuntos Corporativos"/>
    <s v="Gerencia de Asuntos Publicos"/>
    <x v="20"/>
    <s v="SSEE"/>
    <n v="0"/>
    <n v="0"/>
    <n v="0"/>
    <n v="0"/>
    <m/>
    <m/>
    <m/>
    <m/>
    <m/>
    <m/>
    <m/>
    <m/>
    <m/>
    <m/>
    <m/>
  </r>
  <r>
    <s v="Vicepresidencia de Asuntos Corporativos"/>
    <s v="Gerencia de Asuntos Publicos Regionales"/>
    <x v="20"/>
    <s v="SSEE"/>
    <n v="0"/>
    <n v="0"/>
    <n v="0"/>
    <n v="0"/>
    <m/>
    <m/>
    <m/>
    <m/>
    <m/>
    <m/>
    <m/>
    <m/>
    <m/>
    <m/>
    <m/>
  </r>
  <r>
    <s v="Vicepresidencia de Asuntos Corporativos"/>
    <s v="Gerencia de Comunicaciones"/>
    <x v="20"/>
    <s v="SSEE"/>
    <n v="0"/>
    <n v="0"/>
    <n v="0"/>
    <n v="0"/>
    <m/>
    <m/>
    <m/>
    <m/>
    <m/>
    <m/>
    <m/>
    <m/>
    <m/>
    <m/>
    <m/>
  </r>
  <r>
    <s v="Vicepresidencia de Asuntos Corporativos"/>
    <s v="Vicepresidencia de Asuntos Corporativos"/>
    <x v="20"/>
    <s v="SSEE"/>
    <n v="0"/>
    <n v="0"/>
    <n v="0"/>
    <n v="0"/>
    <m/>
    <m/>
    <m/>
    <m/>
    <m/>
    <m/>
    <m/>
    <m/>
    <m/>
    <m/>
    <m/>
  </r>
  <r>
    <s v="Vicepresidencia de Operaciones"/>
    <s v="Gerencia de Planta Concentradora"/>
    <x v="20"/>
    <s v="SSEE"/>
    <n v="8519"/>
    <n v="5604"/>
    <n v="43"/>
    <n v="28"/>
    <m/>
    <m/>
    <m/>
    <m/>
    <m/>
    <m/>
    <m/>
    <m/>
    <m/>
    <m/>
    <m/>
  </r>
  <r>
    <s v="Vicepresidencia de Operaciones"/>
    <s v="Gerencia de Servicios Técnicos"/>
    <x v="20"/>
    <s v="SSEE"/>
    <n v="6888"/>
    <n v="6888"/>
    <n v="30"/>
    <n v="30"/>
    <m/>
    <n v="1"/>
    <m/>
    <m/>
    <m/>
    <m/>
    <n v="1"/>
    <m/>
    <n v="6"/>
    <n v="108"/>
    <m/>
  </r>
  <r>
    <s v="Vicepresidencia de Operaciones"/>
    <s v="Vicepresidencia de Operaciones"/>
    <x v="20"/>
    <s v="SSEE"/>
    <n v="0"/>
    <n v="0"/>
    <n v="0"/>
    <n v="0"/>
    <m/>
    <m/>
    <m/>
    <m/>
    <m/>
    <m/>
    <m/>
    <m/>
    <m/>
    <m/>
    <m/>
  </r>
  <r>
    <s v="Vicepresidencia de Operaciones"/>
    <s v="Gerencia de Mantenimiento"/>
    <x v="20"/>
    <s v="SSEE"/>
    <n v="169818"/>
    <n v="165690"/>
    <n v="1171"/>
    <n v="1153"/>
    <m/>
    <m/>
    <m/>
    <m/>
    <m/>
    <m/>
    <n v="0"/>
    <m/>
    <m/>
    <m/>
    <m/>
  </r>
  <r>
    <s v="Vicepresidencia de Operaciones"/>
    <s v="Gerencia de Operaciones Mina"/>
    <x v="20"/>
    <s v="SSEE"/>
    <n v="103323"/>
    <n v="101379"/>
    <n v="515"/>
    <n v="503"/>
    <m/>
    <m/>
    <m/>
    <m/>
    <n v="1"/>
    <m/>
    <m/>
    <m/>
    <m/>
    <m/>
    <m/>
  </r>
  <r>
    <s v="Vicepresidencia de Proyectos"/>
    <s v="Vicepresidencia de Proyectos"/>
    <x v="20"/>
    <s v="SSEE"/>
    <n v="319149"/>
    <n v="319149"/>
    <n v="1797"/>
    <n v="1797"/>
    <m/>
    <m/>
    <m/>
    <n v="1"/>
    <m/>
    <n v="4"/>
    <m/>
    <m/>
    <m/>
    <m/>
    <n v="30"/>
  </r>
  <r>
    <s v="Vicepresidencia de Proyectos"/>
    <s v="Gerencia de Proyecto - 3er Molino Bolas"/>
    <x v="20"/>
    <s v="SSEE"/>
    <n v="0"/>
    <n v="0"/>
    <n v="0"/>
    <n v="0"/>
    <m/>
    <m/>
    <m/>
    <m/>
    <m/>
    <m/>
    <m/>
    <m/>
    <m/>
    <m/>
    <m/>
  </r>
  <r>
    <s v="Vicepresidencia de Proyectos"/>
    <s v="Gerencia de Proyectos TSF"/>
    <x v="20"/>
    <s v="SSEE"/>
    <n v="0"/>
    <n v="0"/>
    <n v="0"/>
    <n v="0"/>
    <m/>
    <m/>
    <m/>
    <m/>
    <m/>
    <m/>
    <m/>
    <m/>
    <m/>
    <m/>
    <m/>
  </r>
  <r>
    <s v="Vicepresidencia de Proyectos"/>
    <s v="Gerencias de Construccion de Proyectos"/>
    <x v="20"/>
    <s v="SSEE"/>
    <n v="0"/>
    <n v="0"/>
    <n v="0"/>
    <n v="0"/>
    <m/>
    <m/>
    <m/>
    <m/>
    <m/>
    <m/>
    <m/>
    <m/>
    <m/>
    <m/>
    <m/>
  </r>
  <r>
    <s v="Vicepresidencia de Proyectos"/>
    <s v="Gerencia de Proyecto de Minas y Otros"/>
    <x v="20"/>
    <s v="SSEE"/>
    <n v="0"/>
    <n v="0"/>
    <n v="0"/>
    <n v="0"/>
    <m/>
    <m/>
    <m/>
    <m/>
    <m/>
    <m/>
    <m/>
    <m/>
    <m/>
    <m/>
    <m/>
  </r>
  <r>
    <s v="Vicepresidencia de Proyectos"/>
    <s v="Gerencia de Implementación de Proyectos"/>
    <x v="20"/>
    <s v="SSEE"/>
    <n v="0"/>
    <n v="0"/>
    <n v="0"/>
    <n v="0"/>
    <m/>
    <m/>
    <m/>
    <m/>
    <m/>
    <m/>
    <m/>
    <m/>
    <m/>
    <m/>
    <m/>
  </r>
  <r>
    <s v="Vicepresidencia de Recursos Humanos"/>
    <s v="Gerencia de Recursos Humanos"/>
    <x v="20"/>
    <s v="SSEE"/>
    <n v="315"/>
    <n v="315"/>
    <n v="2"/>
    <n v="2"/>
    <m/>
    <m/>
    <m/>
    <m/>
    <m/>
    <m/>
    <m/>
    <m/>
    <m/>
    <m/>
    <m/>
  </r>
  <r>
    <s v="Vicepresidencia de Recursos Humanos"/>
    <s v="Vicepresidencia de Recursos Humanos"/>
    <x v="20"/>
    <s v="SSEE"/>
    <n v="0"/>
    <n v="0"/>
    <n v="0"/>
    <n v="0"/>
    <m/>
    <m/>
    <m/>
    <m/>
    <m/>
    <m/>
    <m/>
    <m/>
    <m/>
    <m/>
    <m/>
  </r>
  <r>
    <s v="Vicepresidencia de Recursos Humanos"/>
    <s v="Gerencia de Desarrollo y Capacitación"/>
    <x v="20"/>
    <s v="SSEE"/>
    <n v="0"/>
    <n v="0"/>
    <n v="0"/>
    <n v="0"/>
    <m/>
    <m/>
    <m/>
    <m/>
    <m/>
    <m/>
    <m/>
    <m/>
    <m/>
    <m/>
    <m/>
  </r>
  <r>
    <s v="Vicepresidencia de SHE"/>
    <s v="Gerencia de Medio Ambiente"/>
    <x v="20"/>
    <s v="SSEE"/>
    <n v="18480"/>
    <n v="18480"/>
    <n v="126"/>
    <n v="126"/>
    <m/>
    <m/>
    <m/>
    <m/>
    <m/>
    <m/>
    <m/>
    <m/>
    <m/>
    <m/>
    <m/>
  </r>
  <r>
    <s v="Vicepresidencia de SHE"/>
    <s v="Gerencia de Seguridad y Salud"/>
    <x v="20"/>
    <s v="SSEE"/>
    <n v="800"/>
    <n v="800"/>
    <n v="4"/>
    <n v="4"/>
    <m/>
    <m/>
    <m/>
    <m/>
    <m/>
    <m/>
    <m/>
    <m/>
    <m/>
    <m/>
    <m/>
  </r>
  <r>
    <s v="Vicepresidencia de SHE"/>
    <s v="Vicepresidencia de SHE"/>
    <x v="20"/>
    <s v="SSEE"/>
    <n v="0"/>
    <n v="0"/>
    <n v="0"/>
    <n v="0"/>
    <m/>
    <m/>
    <m/>
    <m/>
    <m/>
    <m/>
    <m/>
    <m/>
    <m/>
    <m/>
    <m/>
  </r>
  <r>
    <s v="Vicepresidencia de Asuntos Legales"/>
    <s v="Gerencia de Adquisición de Tierras y Reasentamiento"/>
    <x v="20"/>
    <s v="SSEE"/>
    <n v="0"/>
    <n v="0"/>
    <n v="0"/>
    <n v="0"/>
    <m/>
    <m/>
    <m/>
    <m/>
    <m/>
    <m/>
    <m/>
    <m/>
    <m/>
    <m/>
    <m/>
  </r>
  <r>
    <s v="Vicepresidencia de Asuntos Legales"/>
    <s v="Gerencia de Asuntos Legales Mineros"/>
    <x v="20"/>
    <s v="SSEE"/>
    <n v="0"/>
    <n v="0"/>
    <n v="0"/>
    <n v="0"/>
    <m/>
    <m/>
    <m/>
    <m/>
    <m/>
    <m/>
    <m/>
    <m/>
    <m/>
    <m/>
    <m/>
  </r>
  <r>
    <s v="Vicepresidencia de Asuntos Legales"/>
    <s v="Vicepresidencia de Asuntos Legales"/>
    <x v="20"/>
    <s v="SSEE"/>
    <n v="0"/>
    <n v="0"/>
    <n v="0"/>
    <n v="0"/>
    <m/>
    <m/>
    <m/>
    <m/>
    <m/>
    <m/>
    <m/>
    <m/>
    <m/>
    <m/>
    <m/>
  </r>
  <r>
    <s v="Vicepresidencia de Desarrollo"/>
    <s v="Gerencia de Challcobamba"/>
    <x v="20"/>
    <s v="SSEE"/>
    <n v="48"/>
    <n v="48"/>
    <n v="3"/>
    <n v="3"/>
    <m/>
    <m/>
    <m/>
    <m/>
    <m/>
    <m/>
    <m/>
    <m/>
    <m/>
    <m/>
    <m/>
  </r>
  <r>
    <s v="Vicepresidencia de Desarrollo"/>
    <s v="Gerencia de Desarrollo de Recursos"/>
    <x v="20"/>
    <s v="SSEE"/>
    <n v="6048"/>
    <n v="6048"/>
    <n v="26"/>
    <n v="26"/>
    <m/>
    <m/>
    <m/>
    <m/>
    <m/>
    <m/>
    <m/>
    <m/>
    <m/>
    <m/>
    <m/>
  </r>
  <r>
    <s v="Vicepresidencia de Desarrollo"/>
    <s v="Gerencia de Estudios"/>
    <x v="20"/>
    <s v="SSEE"/>
    <n v="0"/>
    <n v="0"/>
    <n v="0"/>
    <n v="0"/>
    <m/>
    <m/>
    <m/>
    <m/>
    <m/>
    <m/>
    <m/>
    <m/>
    <m/>
    <m/>
    <m/>
  </r>
  <r>
    <s v="Vicepresidencia de Desarrollo"/>
    <s v="Gerencia de Ingenieria"/>
    <x v="20"/>
    <s v="SSEE"/>
    <n v="74772"/>
    <n v="5929"/>
    <n v="364"/>
    <n v="30"/>
    <m/>
    <m/>
    <m/>
    <m/>
    <m/>
    <m/>
    <m/>
    <m/>
    <m/>
    <m/>
    <m/>
  </r>
  <r>
    <s v="Vicepresidencia de Desarrollo"/>
    <s v="Gerencia de Permisos Ambientales"/>
    <x v="20"/>
    <s v="SSEE"/>
    <n v="3356"/>
    <n v="3356"/>
    <n v="40"/>
    <n v="40"/>
    <m/>
    <m/>
    <m/>
    <m/>
    <m/>
    <m/>
    <m/>
    <m/>
    <m/>
    <m/>
    <m/>
  </r>
  <r>
    <s v="Vicepresidencia de Desarrollo"/>
    <s v="Gerencia de Servicios a Proyectos"/>
    <x v="20"/>
    <s v="SSEE"/>
    <n v="9316"/>
    <n v="9316"/>
    <n v="189"/>
    <n v="189"/>
    <m/>
    <m/>
    <m/>
    <m/>
    <m/>
    <m/>
    <m/>
    <m/>
    <m/>
    <m/>
    <m/>
  </r>
  <r>
    <s v="Vicepresidencia de Desarrollo"/>
    <s v="Gerencia Regional de Servicios Técnicos"/>
    <x v="20"/>
    <s v="SSEE"/>
    <n v="0"/>
    <n v="0"/>
    <n v="0"/>
    <n v="0"/>
    <m/>
    <m/>
    <m/>
    <m/>
    <m/>
    <m/>
    <m/>
    <m/>
    <m/>
    <m/>
    <m/>
  </r>
  <r>
    <s v="Vicepresidencia de Desarrollo"/>
    <s v="Vicepresidencia de Desarrollo"/>
    <x v="20"/>
    <s v="SSEE"/>
    <n v="0"/>
    <n v="0"/>
    <n v="0"/>
    <n v="0"/>
    <m/>
    <m/>
    <m/>
    <m/>
    <m/>
    <m/>
    <m/>
    <m/>
    <m/>
    <m/>
    <m/>
  </r>
  <r>
    <s v="Vicepresidencia de Desarrollo"/>
    <s v="Gerencia de Servicios y Soporte a Proyectos"/>
    <x v="20"/>
    <s v="SSEE"/>
    <n v="0"/>
    <n v="0"/>
    <n v="0"/>
    <n v="0"/>
    <m/>
    <m/>
    <m/>
    <m/>
    <m/>
    <m/>
    <m/>
    <m/>
    <m/>
    <m/>
    <m/>
  </r>
  <r>
    <s v="Vicepresidencia de Excelencia Operacional"/>
    <s v="Vicepresidencia de Excelencia Operacional"/>
    <x v="20"/>
    <s v="SSEE"/>
    <n v="0"/>
    <n v="0"/>
    <n v="0"/>
    <n v="0"/>
    <m/>
    <m/>
    <m/>
    <m/>
    <m/>
    <m/>
    <m/>
    <m/>
    <m/>
    <m/>
    <m/>
  </r>
  <r>
    <s v="Vicepresidencia de Excelencia Operacional"/>
    <s v="Gerencia de Excelencia Operacional 2"/>
    <x v="20"/>
    <s v="SSEE"/>
    <n v="0"/>
    <n v="0"/>
    <n v="0"/>
    <n v="0"/>
    <m/>
    <m/>
    <m/>
    <m/>
    <m/>
    <m/>
    <m/>
    <m/>
    <m/>
    <m/>
    <m/>
  </r>
  <r>
    <s v="Vicepresidencia de Excelencia Operacional"/>
    <s v="Gerencia de Excelencia Operacional 3"/>
    <x v="20"/>
    <s v="SSEE"/>
    <n v="0"/>
    <n v="0"/>
    <n v="0"/>
    <n v="0"/>
    <m/>
    <m/>
    <m/>
    <m/>
    <m/>
    <m/>
    <m/>
    <m/>
    <m/>
    <m/>
    <m/>
  </r>
  <r>
    <s v="Vicepresidencia de Excelencia Operacional"/>
    <s v="Gerencia de Excelencia Operacional 1"/>
    <x v="20"/>
    <s v="SSEE"/>
    <n v="0"/>
    <n v="0"/>
    <n v="0"/>
    <n v="0"/>
    <m/>
    <m/>
    <m/>
    <m/>
    <m/>
    <m/>
    <m/>
    <m/>
    <m/>
    <m/>
    <m/>
  </r>
  <r>
    <s v="Global Business Services &amp; Technology"/>
    <s v="Technology"/>
    <x v="20"/>
    <s v="SSEE"/>
    <n v="3030"/>
    <n v="3030"/>
    <n v="18"/>
    <n v="18"/>
    <m/>
    <m/>
    <m/>
    <m/>
    <m/>
    <m/>
    <m/>
    <m/>
    <m/>
    <m/>
    <m/>
  </r>
  <r>
    <s v="Global Business Services &amp; Technology"/>
    <s v="Global Business Services"/>
    <x v="20"/>
    <s v="SSEE"/>
    <n v="1080"/>
    <n v="1080"/>
    <n v="6"/>
    <n v="6"/>
    <m/>
    <m/>
    <m/>
    <m/>
    <m/>
    <m/>
    <m/>
    <m/>
    <m/>
    <m/>
    <m/>
  </r>
  <r>
    <s v="Group Explorations Management"/>
    <s v="Group Explorations Management"/>
    <x v="20"/>
    <s v="SSEE"/>
    <n v="0"/>
    <n v="0"/>
    <n v="0"/>
    <n v="0"/>
    <m/>
    <m/>
    <m/>
    <m/>
    <m/>
    <m/>
    <m/>
    <m/>
    <m/>
    <m/>
    <m/>
  </r>
  <r>
    <s v="Gerencia de Logística y Servicios de Sitio"/>
    <s v="Gerencia de Logística y Servicios de Sitio"/>
    <x v="20"/>
    <s v="SSEE"/>
    <n v="471970"/>
    <n v="166834.20000000001"/>
    <n v="2431"/>
    <n v="911"/>
    <m/>
    <m/>
    <m/>
    <m/>
    <m/>
    <n v="1"/>
    <m/>
    <m/>
    <m/>
    <m/>
    <m/>
  </r>
  <r>
    <s v="Vicepresidencia de Relaciones Comunitarias"/>
    <s v="Vicepresidencia de Relaciones Comunitarias"/>
    <x v="20"/>
    <s v="SSEE"/>
    <n v="0"/>
    <n v="0"/>
    <n v="0"/>
    <n v="0"/>
    <m/>
    <m/>
    <m/>
    <m/>
    <m/>
    <m/>
    <m/>
    <m/>
    <m/>
    <m/>
    <m/>
  </r>
  <r>
    <s v="Vicepresidencia de Relaciones Comunitarias"/>
    <s v="Gerencia de Relaciones Comunitarias Site"/>
    <x v="20"/>
    <s v="SSEE"/>
    <n v="0"/>
    <n v="0"/>
    <n v="0"/>
    <n v="0"/>
    <m/>
    <m/>
    <m/>
    <m/>
    <m/>
    <m/>
    <m/>
    <m/>
    <m/>
    <m/>
    <m/>
  </r>
  <r>
    <s v="Vicepresidencia de Relaciones Comunitarias"/>
    <s v="Gerencia de Relaciones Comunitarias Zona Sur"/>
    <x v="20"/>
    <s v="SSEE"/>
    <n v="0"/>
    <n v="0"/>
    <n v="0"/>
    <n v="0"/>
    <m/>
    <m/>
    <m/>
    <m/>
    <m/>
    <m/>
    <m/>
    <m/>
    <m/>
    <m/>
    <m/>
  </r>
  <r>
    <s v="Vicepresidencia de Relaciones Comunitarias"/>
    <s v="Gerencia de Estudios Sociales"/>
    <x v="20"/>
    <s v="SSEE"/>
    <n v="0"/>
    <n v="0"/>
    <n v="0"/>
    <n v="0"/>
    <m/>
    <m/>
    <m/>
    <m/>
    <m/>
    <m/>
    <m/>
    <m/>
    <m/>
    <m/>
    <m/>
  </r>
  <r>
    <s v="Gerencia de Protección Interna"/>
    <s v="Gerencia de Protección Interna"/>
    <x v="20"/>
    <s v="SSEE"/>
    <n v="61398"/>
    <n v="61398"/>
    <n v="262"/>
    <n v="262"/>
    <m/>
    <m/>
    <m/>
    <m/>
    <m/>
    <n v="1"/>
    <m/>
    <m/>
    <m/>
    <m/>
    <m/>
  </r>
  <r>
    <s v="Gerencia General Operaciones Las Bambas"/>
    <s v="Gerencia General Operaciones Las Bambas"/>
    <x v="20"/>
    <s v="SSEE"/>
    <n v="0"/>
    <n v="0"/>
    <n v="0"/>
    <n v="0"/>
    <m/>
    <m/>
    <m/>
    <m/>
    <m/>
    <m/>
    <m/>
    <m/>
    <m/>
    <m/>
    <m/>
  </r>
  <r>
    <s v="Presidencia las Bambas"/>
    <s v="Presidencia las Bambas"/>
    <x v="21"/>
    <s v="Las Bambas"/>
    <n v="751.5"/>
    <n v="751.5"/>
    <n v="4"/>
    <n v="4"/>
    <m/>
    <m/>
    <m/>
    <m/>
    <m/>
    <m/>
    <m/>
    <m/>
    <m/>
    <m/>
    <m/>
  </r>
  <r>
    <s v="Vicepresidencia Comercial"/>
    <s v="Gerencia de Finanzas"/>
    <x v="21"/>
    <s v="Las Bambas"/>
    <n v="1431"/>
    <n v="1431"/>
    <n v="8"/>
    <n v="8"/>
    <m/>
    <m/>
    <m/>
    <m/>
    <m/>
    <m/>
    <m/>
    <m/>
    <m/>
    <m/>
    <m/>
  </r>
  <r>
    <s v="Vicepresidencia Comercial"/>
    <s v="Gerencia de Impuestos"/>
    <x v="21"/>
    <s v="Las Bambas"/>
    <n v="639"/>
    <n v="639"/>
    <n v="5"/>
    <n v="5"/>
    <m/>
    <m/>
    <m/>
    <m/>
    <m/>
    <m/>
    <m/>
    <m/>
    <m/>
    <m/>
    <m/>
  </r>
  <r>
    <s v="Vicepresidencia Comercial"/>
    <s v="Vicepresidencia Comercial"/>
    <x v="21"/>
    <s v="Las Bambas"/>
    <n v="189"/>
    <n v="189"/>
    <n v="1"/>
    <n v="1"/>
    <m/>
    <m/>
    <m/>
    <m/>
    <m/>
    <m/>
    <m/>
    <m/>
    <m/>
    <m/>
    <m/>
  </r>
  <r>
    <s v="Vicepresidencia Comercial"/>
    <s v="Gerencia de Contraloría y Riesgos"/>
    <x v="21"/>
    <s v="Las Bambas"/>
    <n v="682.5"/>
    <n v="682.5"/>
    <n v="4"/>
    <n v="4"/>
    <m/>
    <m/>
    <m/>
    <m/>
    <m/>
    <m/>
    <m/>
    <m/>
    <m/>
    <m/>
    <m/>
  </r>
  <r>
    <s v="Vicepresidencia Comercial"/>
    <s v="Gerencia de Evaluacion de Negocios"/>
    <x v="21"/>
    <s v="Las Bambas"/>
    <n v="414"/>
    <n v="414"/>
    <n v="2"/>
    <n v="2"/>
    <m/>
    <m/>
    <m/>
    <m/>
    <m/>
    <m/>
    <m/>
    <m/>
    <m/>
    <m/>
    <m/>
  </r>
  <r>
    <s v="Vicepresidencia de Abastecimiento"/>
    <s v="Gerencia de Contrataciones"/>
    <x v="21"/>
    <s v="Las Bambas"/>
    <n v="3213"/>
    <n v="3213"/>
    <n v="16"/>
    <n v="16"/>
    <m/>
    <m/>
    <m/>
    <m/>
    <m/>
    <m/>
    <m/>
    <m/>
    <m/>
    <m/>
    <m/>
  </r>
  <r>
    <s v="Vicepresidencia de Abastecimiento"/>
    <s v="Gerencia de Procura - Proyectos"/>
    <x v="21"/>
    <s v="Las Bambas"/>
    <n v="414"/>
    <n v="414"/>
    <n v="2"/>
    <n v="2"/>
    <m/>
    <m/>
    <m/>
    <m/>
    <m/>
    <m/>
    <m/>
    <m/>
    <m/>
    <m/>
    <m/>
  </r>
  <r>
    <s v="Vicepresidencia de Abastecimiento"/>
    <s v="Vicepresidencia de Abastecimiento"/>
    <x v="21"/>
    <s v="Las Bambas"/>
    <n v="576"/>
    <n v="576"/>
    <n v="3"/>
    <n v="3"/>
    <m/>
    <m/>
    <m/>
    <m/>
    <m/>
    <m/>
    <m/>
    <m/>
    <m/>
    <m/>
    <m/>
  </r>
  <r>
    <s v="Vicepresidencia de Abastecimiento"/>
    <s v="Gerencia de Planeamiento, Inventario. y Almacenes"/>
    <x v="21"/>
    <s v="Las Bambas"/>
    <n v="4467.25"/>
    <n v="4467.25"/>
    <n v="26"/>
    <n v="26"/>
    <m/>
    <m/>
    <m/>
    <m/>
    <m/>
    <m/>
    <m/>
    <m/>
    <m/>
    <m/>
    <m/>
  </r>
  <r>
    <s v="Vicepresidencia de Asuntos Corporativos"/>
    <s v="Gerencia de Asuntos Publicos"/>
    <x v="21"/>
    <s v="Las Bambas"/>
    <n v="369"/>
    <n v="369"/>
    <n v="2"/>
    <n v="2"/>
    <m/>
    <m/>
    <m/>
    <m/>
    <m/>
    <m/>
    <m/>
    <m/>
    <m/>
    <m/>
    <m/>
  </r>
  <r>
    <s v="Vicepresidencia de Asuntos Corporativos"/>
    <s v="Gerencia de Asuntos Publicos Regionales"/>
    <x v="21"/>
    <s v="Las Bambas"/>
    <n v="1119"/>
    <n v="1119"/>
    <n v="6"/>
    <n v="6"/>
    <m/>
    <m/>
    <m/>
    <m/>
    <m/>
    <m/>
    <m/>
    <m/>
    <m/>
    <m/>
    <m/>
  </r>
  <r>
    <s v="Vicepresidencia de Asuntos Corporativos"/>
    <s v="Gerencia de Comunicaciones"/>
    <x v="21"/>
    <s v="Las Bambas"/>
    <n v="2770.5"/>
    <n v="2770.5"/>
    <n v="15"/>
    <n v="15"/>
    <m/>
    <m/>
    <m/>
    <m/>
    <m/>
    <m/>
    <m/>
    <m/>
    <m/>
    <m/>
    <m/>
  </r>
  <r>
    <s v="Vicepresidencia de Asuntos Corporativos"/>
    <s v="Vicepresidencia de Asuntos Corporativos"/>
    <x v="21"/>
    <s v="Las Bambas"/>
    <n v="783"/>
    <n v="783"/>
    <n v="4"/>
    <n v="4"/>
    <m/>
    <m/>
    <m/>
    <m/>
    <m/>
    <m/>
    <m/>
    <m/>
    <m/>
    <m/>
    <m/>
  </r>
  <r>
    <s v="Vicepresidencia de Operaciones"/>
    <s v="Gerencia de Planta Concentradora"/>
    <x v="21"/>
    <s v="Las Bambas"/>
    <n v="40389.75"/>
    <n v="40389.75"/>
    <n v="235"/>
    <n v="235"/>
    <m/>
    <m/>
    <m/>
    <m/>
    <m/>
    <m/>
    <m/>
    <m/>
    <m/>
    <m/>
    <m/>
  </r>
  <r>
    <s v="Vicepresidencia de Operaciones"/>
    <s v="Gerencia de Servicios Técnicos"/>
    <x v="21"/>
    <s v="Las Bambas"/>
    <n v="15080.5"/>
    <n v="15080.5"/>
    <n v="89"/>
    <n v="89"/>
    <m/>
    <m/>
    <m/>
    <m/>
    <m/>
    <m/>
    <m/>
    <m/>
    <m/>
    <m/>
    <m/>
  </r>
  <r>
    <s v="Vicepresidencia de Operaciones"/>
    <s v="Vicepresidencia de Operaciones"/>
    <x v="21"/>
    <s v="Las Bambas"/>
    <n v="304.5"/>
    <n v="304.5"/>
    <n v="2"/>
    <n v="2"/>
    <m/>
    <m/>
    <m/>
    <m/>
    <m/>
    <m/>
    <m/>
    <m/>
    <m/>
    <m/>
    <m/>
  </r>
  <r>
    <s v="Vicepresidencia de Operaciones"/>
    <s v="Gerencia de Mantenimiento"/>
    <x v="21"/>
    <s v="Las Bambas"/>
    <n v="60724.805"/>
    <n v="60724.805"/>
    <n v="384"/>
    <n v="384"/>
    <m/>
    <m/>
    <m/>
    <m/>
    <m/>
    <m/>
    <m/>
    <m/>
    <m/>
    <m/>
    <m/>
  </r>
  <r>
    <s v="Vicepresidencia de Operaciones"/>
    <s v="Gerencia de Operaciones Mina"/>
    <x v="21"/>
    <s v="Las Bambas"/>
    <n v="136430.5"/>
    <n v="136430.5"/>
    <n v="858"/>
    <n v="858"/>
    <m/>
    <m/>
    <m/>
    <m/>
    <n v="1"/>
    <n v="7"/>
    <n v="1"/>
    <m/>
    <m/>
    <m/>
    <m/>
  </r>
  <r>
    <s v="Vicepresidencia de Proyectos"/>
    <s v="Gerencia de Challcobamba"/>
    <x v="21"/>
    <s v="Las Bambas"/>
    <n v="637.5"/>
    <n v="637.5"/>
    <n v="3"/>
    <n v="3"/>
    <m/>
    <m/>
    <m/>
    <m/>
    <m/>
    <m/>
    <m/>
    <m/>
    <m/>
    <m/>
    <m/>
  </r>
  <r>
    <s v="Vicepresidencia de Proyectos"/>
    <s v="Vicepresidencia de Proyectos"/>
    <x v="21"/>
    <s v="Las Bambas"/>
    <n v="231"/>
    <n v="231"/>
    <n v="1"/>
    <n v="1"/>
    <m/>
    <m/>
    <m/>
    <m/>
    <m/>
    <m/>
    <m/>
    <m/>
    <m/>
    <m/>
    <m/>
  </r>
  <r>
    <s v="Vicepresidencia de Proyectos"/>
    <s v="Gerencia de Proyecto - 3er Molino Bolas"/>
    <x v="21"/>
    <s v="Las Bambas"/>
    <n v="868.5"/>
    <n v="868.5"/>
    <n v="4"/>
    <n v="4"/>
    <m/>
    <m/>
    <m/>
    <m/>
    <m/>
    <m/>
    <m/>
    <m/>
    <m/>
    <m/>
    <m/>
  </r>
  <r>
    <s v="Vicepresidencia de Proyectos"/>
    <s v="Gerencia de Proyectos TSF"/>
    <x v="21"/>
    <s v="Las Bambas"/>
    <n v="693"/>
    <n v="693"/>
    <n v="4"/>
    <n v="4"/>
    <m/>
    <m/>
    <m/>
    <m/>
    <m/>
    <m/>
    <m/>
    <m/>
    <m/>
    <m/>
    <m/>
  </r>
  <r>
    <s v="Vicepresidencia de Proyectos"/>
    <s v="Gerencias de Construccion de Proyectos"/>
    <x v="21"/>
    <s v="Las Bambas"/>
    <n v="2488.5"/>
    <n v="2488.5"/>
    <n v="14"/>
    <n v="14"/>
    <m/>
    <m/>
    <m/>
    <m/>
    <m/>
    <m/>
    <m/>
    <m/>
    <m/>
    <m/>
    <m/>
  </r>
  <r>
    <s v="Vicepresidencia de Proyectos"/>
    <s v="Gerencia de Proyecto de Minas y Otros"/>
    <x v="21"/>
    <s v="Las Bambas"/>
    <n v="514.5"/>
    <n v="514.5"/>
    <n v="3"/>
    <n v="3"/>
    <m/>
    <m/>
    <m/>
    <m/>
    <m/>
    <m/>
    <m/>
    <m/>
    <m/>
    <m/>
    <m/>
  </r>
  <r>
    <s v="Vicepresidencia de Proyectos"/>
    <s v="Gerencia de Implementación de Proyectos"/>
    <x v="21"/>
    <s v="Las Bambas"/>
    <n v="1092"/>
    <n v="1092"/>
    <n v="5"/>
    <n v="5"/>
    <m/>
    <m/>
    <m/>
    <m/>
    <m/>
    <m/>
    <m/>
    <m/>
    <m/>
    <m/>
    <m/>
  </r>
  <r>
    <s v="Vicepresidencia de Recursos Humanos"/>
    <s v="Gerencia de Recursos Humanos"/>
    <x v="21"/>
    <s v="Las Bambas"/>
    <n v="2040"/>
    <n v="2040"/>
    <n v="13"/>
    <n v="13"/>
    <m/>
    <m/>
    <m/>
    <m/>
    <m/>
    <m/>
    <m/>
    <m/>
    <m/>
    <m/>
    <m/>
  </r>
  <r>
    <s v="Vicepresidencia de Recursos Humanos"/>
    <s v="Vicepresidencia de Recursos Humanos"/>
    <x v="21"/>
    <s v="Las Bambas"/>
    <n v="783"/>
    <n v="783"/>
    <n v="4"/>
    <n v="4"/>
    <m/>
    <m/>
    <m/>
    <m/>
    <m/>
    <m/>
    <m/>
    <m/>
    <m/>
    <m/>
    <m/>
  </r>
  <r>
    <s v="Vicepresidencia de Recursos Humanos"/>
    <s v="Gerencia de Desarrollo y Capacitación"/>
    <x v="21"/>
    <s v="Las Bambas"/>
    <n v="1839"/>
    <n v="1839"/>
    <n v="11"/>
    <n v="11"/>
    <m/>
    <m/>
    <m/>
    <m/>
    <m/>
    <m/>
    <m/>
    <m/>
    <m/>
    <m/>
    <m/>
  </r>
  <r>
    <s v="Vicepresidencia de SHE"/>
    <s v="Gerencia de Medio Ambiente"/>
    <x v="21"/>
    <s v="Las Bambas"/>
    <n v="3139.5"/>
    <n v="3139.5"/>
    <n v="16"/>
    <n v="16"/>
    <m/>
    <m/>
    <m/>
    <m/>
    <m/>
    <m/>
    <m/>
    <m/>
    <m/>
    <m/>
    <m/>
  </r>
  <r>
    <s v="Vicepresidencia de SHE"/>
    <s v="Gerencia de Seguridad y Salud"/>
    <x v="21"/>
    <s v="Las Bambas"/>
    <n v="5596.5"/>
    <n v="5596.5"/>
    <n v="31"/>
    <n v="31"/>
    <m/>
    <m/>
    <m/>
    <m/>
    <m/>
    <m/>
    <m/>
    <m/>
    <m/>
    <m/>
    <m/>
  </r>
  <r>
    <s v="Vicepresidencia de SHE"/>
    <s v="Vicepresidencia de SHE"/>
    <x v="21"/>
    <s v="Las Bambas"/>
    <n v="438"/>
    <n v="438"/>
    <n v="2"/>
    <n v="2"/>
    <m/>
    <m/>
    <m/>
    <m/>
    <m/>
    <m/>
    <m/>
    <m/>
    <m/>
    <m/>
    <m/>
  </r>
  <r>
    <s v="Vicepresidencia de Asuntos Legales"/>
    <s v="Gerencia de Adquisición de Tierras y Reasentamiento"/>
    <x v="21"/>
    <s v="Las Bambas"/>
    <n v="1344"/>
    <n v="1344"/>
    <n v="7"/>
    <n v="7"/>
    <m/>
    <m/>
    <m/>
    <m/>
    <m/>
    <m/>
    <m/>
    <m/>
    <m/>
    <m/>
    <m/>
  </r>
  <r>
    <s v="Vicepresidencia de Asuntos Legales"/>
    <s v="Gerencia de Asuntos Legales Mineros"/>
    <x v="21"/>
    <s v="Las Bambas"/>
    <n v="823.5"/>
    <n v="823.5"/>
    <n v="5"/>
    <n v="5"/>
    <m/>
    <m/>
    <m/>
    <m/>
    <m/>
    <m/>
    <m/>
    <m/>
    <m/>
    <m/>
    <m/>
  </r>
  <r>
    <s v="Vicepresidencia de Asuntos Legales"/>
    <s v="Vicepresidencia de Asuntos Legales"/>
    <x v="21"/>
    <s v="Las Bambas"/>
    <n v="864"/>
    <n v="864"/>
    <n v="5"/>
    <n v="5"/>
    <m/>
    <m/>
    <m/>
    <m/>
    <m/>
    <m/>
    <m/>
    <m/>
    <m/>
    <m/>
    <m/>
  </r>
  <r>
    <s v="Vicepresidencia de Desarrollo"/>
    <s v="Gerencia de Challcobamba"/>
    <x v="21"/>
    <s v="Las Bambas"/>
    <n v="1233"/>
    <n v="1233"/>
    <n v="6"/>
    <n v="6"/>
    <m/>
    <m/>
    <m/>
    <m/>
    <m/>
    <m/>
    <m/>
    <m/>
    <m/>
    <m/>
    <m/>
  </r>
  <r>
    <s v="Vicepresidencia de Desarrollo"/>
    <s v="Gerencia de Desarrollo de Recursos"/>
    <x v="21"/>
    <s v="Las Bambas"/>
    <n v="6239.25"/>
    <n v="6239.25"/>
    <n v="32"/>
    <n v="32"/>
    <m/>
    <m/>
    <m/>
    <m/>
    <m/>
    <n v="0"/>
    <m/>
    <m/>
    <m/>
    <m/>
    <m/>
  </r>
  <r>
    <s v="Vicepresidencia de Desarrollo"/>
    <s v="Gerencia de Estudios"/>
    <x v="21"/>
    <s v="Las Bambas"/>
    <n v="1800"/>
    <n v="1800"/>
    <n v="9"/>
    <n v="9"/>
    <m/>
    <m/>
    <m/>
    <m/>
    <m/>
    <m/>
    <m/>
    <m/>
    <m/>
    <m/>
    <m/>
  </r>
  <r>
    <s v="Vicepresidencia de Desarrollo"/>
    <s v="Gerencia de Ingenieria"/>
    <x v="21"/>
    <s v="Las Bambas"/>
    <n v="2047.5"/>
    <n v="2047.5"/>
    <n v="10"/>
    <n v="10"/>
    <m/>
    <m/>
    <m/>
    <m/>
    <m/>
    <m/>
    <m/>
    <m/>
    <m/>
    <m/>
    <m/>
  </r>
  <r>
    <s v="Vicepresidencia de Desarrollo"/>
    <s v="Gerencia de Permisos Ambientales"/>
    <x v="21"/>
    <s v="Las Bambas"/>
    <n v="1402.5"/>
    <n v="1402.5"/>
    <n v="7"/>
    <n v="7"/>
    <m/>
    <m/>
    <m/>
    <m/>
    <m/>
    <m/>
    <m/>
    <m/>
    <m/>
    <m/>
    <m/>
  </r>
  <r>
    <s v="Vicepresidencia de Desarrollo"/>
    <s v="Gerencia de Servicios a Proyectos"/>
    <x v="21"/>
    <s v="Las Bambas"/>
    <n v="135"/>
    <n v="135"/>
    <n v="1"/>
    <n v="1"/>
    <m/>
    <m/>
    <m/>
    <m/>
    <m/>
    <m/>
    <m/>
    <m/>
    <m/>
    <m/>
    <m/>
  </r>
  <r>
    <s v="Vicepresidencia de Desarrollo"/>
    <s v="Gerencia Regional de Servicios Técnicos"/>
    <x v="21"/>
    <s v="Las Bambas"/>
    <n v="3510"/>
    <n v="3510"/>
    <n v="18"/>
    <n v="18"/>
    <m/>
    <m/>
    <m/>
    <m/>
    <m/>
    <m/>
    <m/>
    <m/>
    <m/>
    <m/>
    <m/>
  </r>
  <r>
    <s v="Vicepresidencia de Desarrollo"/>
    <s v="Vicepresidencia de Desarrollo"/>
    <x v="21"/>
    <s v="Las Bambas"/>
    <n v="531"/>
    <n v="531"/>
    <n v="3"/>
    <n v="3"/>
    <m/>
    <m/>
    <m/>
    <m/>
    <m/>
    <m/>
    <m/>
    <m/>
    <m/>
    <m/>
    <m/>
  </r>
  <r>
    <s v="Vicepresidencia de Desarrollo"/>
    <s v="Gerencia de Servicios y Soporte a Proyectos"/>
    <x v="21"/>
    <s v="Las Bambas"/>
    <n v="3876"/>
    <n v="3876"/>
    <n v="20"/>
    <n v="20"/>
    <m/>
    <m/>
    <m/>
    <m/>
    <m/>
    <m/>
    <m/>
    <m/>
    <m/>
    <m/>
    <m/>
  </r>
  <r>
    <s v="Vicepresidencia de Excelencia Operacional"/>
    <s v="Vicepresidencia de Excelencia Operacional"/>
    <x v="21"/>
    <s v="Las Bambas"/>
    <n v="231"/>
    <n v="231"/>
    <n v="1"/>
    <n v="1"/>
    <m/>
    <m/>
    <m/>
    <m/>
    <m/>
    <m/>
    <m/>
    <m/>
    <m/>
    <m/>
    <m/>
  </r>
  <r>
    <s v="Vicepresidencia de Excelencia Operacional"/>
    <s v="Gerencia de Excelencia Operacional 2"/>
    <x v="21"/>
    <s v="Las Bambas"/>
    <n v="2331"/>
    <n v="2331"/>
    <n v="12"/>
    <n v="12"/>
    <m/>
    <m/>
    <m/>
    <m/>
    <m/>
    <m/>
    <m/>
    <m/>
    <m/>
    <m/>
    <m/>
  </r>
  <r>
    <s v="Vicepresidencia de Excelencia Operacional"/>
    <s v="Gerencia de Excelencia Operacional 3"/>
    <x v="21"/>
    <s v="Las Bambas"/>
    <n v="351"/>
    <n v="351"/>
    <n v="2"/>
    <n v="2"/>
    <m/>
    <m/>
    <m/>
    <m/>
    <m/>
    <m/>
    <m/>
    <m/>
    <m/>
    <m/>
    <m/>
  </r>
  <r>
    <s v="Vicepresidencia de Excelencia Operacional"/>
    <s v="Gerencia de Excelencia Operacional 1"/>
    <x v="21"/>
    <s v="Las Bambas"/>
    <n v="696"/>
    <n v="696"/>
    <n v="4"/>
    <n v="4"/>
    <m/>
    <m/>
    <m/>
    <m/>
    <m/>
    <m/>
    <m/>
    <m/>
    <m/>
    <m/>
    <m/>
  </r>
  <r>
    <s v="Global Business Services &amp; Technology"/>
    <s v="Technology"/>
    <x v="21"/>
    <s v="Las Bambas"/>
    <n v="3562.5"/>
    <n v="3562.5"/>
    <n v="20"/>
    <n v="20"/>
    <m/>
    <m/>
    <m/>
    <m/>
    <m/>
    <m/>
    <m/>
    <m/>
    <m/>
    <m/>
    <m/>
  </r>
  <r>
    <s v="Global Business Services &amp; Technology"/>
    <s v="Global Business Services"/>
    <x v="21"/>
    <s v="Las Bambas"/>
    <n v="4464"/>
    <n v="4464"/>
    <n v="23"/>
    <n v="23"/>
    <m/>
    <m/>
    <m/>
    <m/>
    <m/>
    <m/>
    <m/>
    <m/>
    <m/>
    <m/>
    <m/>
  </r>
  <r>
    <s v="Group Explorations Management"/>
    <s v="Group Explorations Management"/>
    <x v="21"/>
    <s v="Las Bambas"/>
    <n v="610.5"/>
    <n v="610.5"/>
    <n v="3"/>
    <n v="3"/>
    <m/>
    <m/>
    <m/>
    <m/>
    <m/>
    <m/>
    <m/>
    <m/>
    <m/>
    <m/>
    <m/>
  </r>
  <r>
    <s v="Gerencia de Logística y Servicios de Sitio"/>
    <s v="Gerencia de Logística y Servicios de Sitio"/>
    <x v="21"/>
    <s v="Las Bambas"/>
    <n v="10967.25"/>
    <n v="10967.25"/>
    <n v="70"/>
    <n v="70"/>
    <m/>
    <m/>
    <m/>
    <m/>
    <m/>
    <m/>
    <m/>
    <m/>
    <m/>
    <m/>
    <m/>
  </r>
  <r>
    <s v="Vicepresidencia de Relaciones Comunitarias"/>
    <s v="Vicepresidencia de Relaciones Comunitarias"/>
    <x v="21"/>
    <s v="Las Bambas"/>
    <n v="2089.5"/>
    <n v="2089.5"/>
    <n v="12"/>
    <n v="12"/>
    <m/>
    <m/>
    <m/>
    <m/>
    <m/>
    <m/>
    <m/>
    <m/>
    <m/>
    <m/>
    <m/>
  </r>
  <r>
    <s v="Vicepresidencia de Relaciones Comunitarias"/>
    <s v="Gerencia de Relaciones Comunitarias Site"/>
    <x v="21"/>
    <s v="Las Bambas"/>
    <n v="9699.75"/>
    <n v="9699.75"/>
    <n v="56"/>
    <n v="56"/>
    <m/>
    <m/>
    <m/>
    <m/>
    <m/>
    <m/>
    <m/>
    <m/>
    <m/>
    <m/>
    <m/>
  </r>
  <r>
    <s v="Vicepresidencia de Relaciones Comunitarias"/>
    <s v="Gerencia de Relaciones Comunitarias Zona Sur"/>
    <x v="21"/>
    <s v="Las Bambas"/>
    <n v="5341.5"/>
    <n v="5341.5"/>
    <n v="30"/>
    <n v="30"/>
    <m/>
    <m/>
    <m/>
    <m/>
    <m/>
    <m/>
    <m/>
    <m/>
    <m/>
    <m/>
    <m/>
  </r>
  <r>
    <s v="Vicepresidencia de Relaciones Comunitarias"/>
    <s v="Gerencia de Estudios Sociales"/>
    <x v="21"/>
    <s v="Las Bambas"/>
    <n v="399"/>
    <n v="399"/>
    <n v="2"/>
    <n v="2"/>
    <m/>
    <m/>
    <m/>
    <m/>
    <m/>
    <m/>
    <m/>
    <m/>
    <m/>
    <m/>
    <m/>
  </r>
  <r>
    <s v="Vicepresidencia de Relaciones Comunitarias"/>
    <s v="Gerencia de Desarrollo Social"/>
    <x v="21"/>
    <s v="Las Bambas"/>
    <n v="231"/>
    <n v="231"/>
    <n v="1"/>
    <n v="1"/>
    <m/>
    <m/>
    <m/>
    <m/>
    <m/>
    <m/>
    <m/>
    <m/>
    <m/>
    <m/>
    <m/>
  </r>
  <r>
    <s v="Gerencia de Protección Interna"/>
    <s v="Gerencia de Protección Interna"/>
    <x v="21"/>
    <s v="Las Bambas"/>
    <n v="1680"/>
    <n v="1680"/>
    <n v="8"/>
    <n v="8"/>
    <m/>
    <m/>
    <m/>
    <m/>
    <m/>
    <m/>
    <m/>
    <m/>
    <m/>
    <m/>
    <m/>
  </r>
  <r>
    <s v="Gerencia General Operaciones Las Bambas"/>
    <s v="Gerencia General Operaciones Las Bambas"/>
    <x v="21"/>
    <s v="Las Bambas"/>
    <n v="1104"/>
    <n v="1104"/>
    <n v="5"/>
    <n v="5"/>
    <m/>
    <m/>
    <m/>
    <m/>
    <m/>
    <m/>
    <m/>
    <m/>
    <m/>
    <m/>
    <m/>
  </r>
  <r>
    <s v="Presidencia las Bambas"/>
    <s v="Presidencia las Bambas"/>
    <x v="21"/>
    <s v="SSEE"/>
    <n v="0"/>
    <n v="0"/>
    <n v="0"/>
    <n v="0"/>
    <m/>
    <m/>
    <m/>
    <m/>
    <m/>
    <m/>
    <m/>
    <m/>
    <m/>
    <m/>
    <m/>
  </r>
  <r>
    <s v="Vicepresidencia Comercial"/>
    <s v="Gerencia de Finanzas"/>
    <x v="21"/>
    <s v="SSEE"/>
    <n v="0"/>
    <n v="0"/>
    <n v="0"/>
    <n v="0"/>
    <m/>
    <m/>
    <m/>
    <m/>
    <m/>
    <m/>
    <m/>
    <m/>
    <m/>
    <m/>
    <m/>
  </r>
  <r>
    <s v="Vicepresidencia Comercial"/>
    <s v="Gerencia de Impuestos"/>
    <x v="21"/>
    <s v="SSEE"/>
    <n v="0"/>
    <n v="0"/>
    <n v="0"/>
    <n v="0"/>
    <m/>
    <m/>
    <m/>
    <m/>
    <m/>
    <m/>
    <m/>
    <m/>
    <m/>
    <m/>
    <m/>
  </r>
  <r>
    <s v="Vicepresidencia Comercial"/>
    <s v="Vicepresidencia Comercial"/>
    <x v="21"/>
    <s v="SSEE"/>
    <n v="0"/>
    <n v="0"/>
    <n v="0"/>
    <n v="0"/>
    <m/>
    <m/>
    <m/>
    <m/>
    <m/>
    <m/>
    <m/>
    <m/>
    <m/>
    <m/>
    <m/>
  </r>
  <r>
    <s v="Vicepresidencia Comercial"/>
    <s v="Gerencia de Contraloría y Riesgos"/>
    <x v="21"/>
    <s v="SSEE"/>
    <n v="0"/>
    <n v="0"/>
    <n v="0"/>
    <n v="0"/>
    <m/>
    <m/>
    <m/>
    <m/>
    <m/>
    <m/>
    <m/>
    <m/>
    <m/>
    <m/>
    <m/>
  </r>
  <r>
    <s v="Vicepresidencia Comercial"/>
    <s v="Gerencia de Evaluacion de Negocios"/>
    <x v="21"/>
    <s v="SSEE"/>
    <n v="0"/>
    <n v="0"/>
    <n v="0"/>
    <n v="0"/>
    <m/>
    <m/>
    <m/>
    <m/>
    <m/>
    <m/>
    <m/>
    <m/>
    <m/>
    <m/>
    <m/>
  </r>
  <r>
    <s v="Vicepresidencia de Abastecimiento"/>
    <s v="Gerencia de Contrataciones"/>
    <x v="21"/>
    <s v="SSEE"/>
    <n v="0"/>
    <n v="0"/>
    <n v="0"/>
    <n v="0"/>
    <m/>
    <m/>
    <m/>
    <m/>
    <m/>
    <m/>
    <m/>
    <m/>
    <m/>
    <m/>
    <m/>
  </r>
  <r>
    <s v="Vicepresidencia de Abastecimiento"/>
    <s v="Gerencia de Procura - Proyectos"/>
    <x v="21"/>
    <s v="SSEE"/>
    <n v="0"/>
    <n v="0"/>
    <n v="0"/>
    <n v="0"/>
    <m/>
    <m/>
    <m/>
    <m/>
    <m/>
    <m/>
    <m/>
    <m/>
    <m/>
    <m/>
    <m/>
  </r>
  <r>
    <s v="Vicepresidencia de Abastecimiento"/>
    <s v="Vicepresidencia de Abastecimiento"/>
    <x v="21"/>
    <s v="SSEE"/>
    <n v="0"/>
    <n v="0"/>
    <n v="0"/>
    <n v="0"/>
    <m/>
    <m/>
    <m/>
    <m/>
    <m/>
    <m/>
    <m/>
    <m/>
    <m/>
    <m/>
    <m/>
  </r>
  <r>
    <s v="Vicepresidencia de Abastecimiento"/>
    <s v="Gerencia de Planeamiento, Inventario. y Almacenes"/>
    <x v="21"/>
    <s v="SSEE"/>
    <n v="0"/>
    <n v="0"/>
    <n v="0"/>
    <n v="0"/>
    <m/>
    <m/>
    <m/>
    <m/>
    <m/>
    <m/>
    <m/>
    <m/>
    <m/>
    <m/>
    <m/>
  </r>
  <r>
    <s v="Vicepresidencia de Asuntos Corporativos"/>
    <s v="Gerencia de Asuntos Publicos"/>
    <x v="21"/>
    <s v="SSEE"/>
    <n v="0"/>
    <n v="0"/>
    <n v="0"/>
    <n v="0"/>
    <m/>
    <m/>
    <m/>
    <m/>
    <m/>
    <m/>
    <m/>
    <m/>
    <m/>
    <m/>
    <m/>
  </r>
  <r>
    <s v="Vicepresidencia de Asuntos Corporativos"/>
    <s v="Gerencia de Asuntos Publicos Regionales"/>
    <x v="21"/>
    <s v="SSEE"/>
    <n v="0"/>
    <n v="0"/>
    <n v="0"/>
    <n v="0"/>
    <m/>
    <m/>
    <m/>
    <m/>
    <m/>
    <m/>
    <m/>
    <m/>
    <m/>
    <m/>
    <m/>
  </r>
  <r>
    <s v="Vicepresidencia de Asuntos Corporativos"/>
    <s v="Gerencia de Comunicaciones"/>
    <x v="21"/>
    <s v="SSEE"/>
    <n v="0"/>
    <n v="0"/>
    <n v="0"/>
    <n v="0"/>
    <m/>
    <m/>
    <m/>
    <m/>
    <m/>
    <m/>
    <m/>
    <m/>
    <m/>
    <m/>
    <m/>
  </r>
  <r>
    <s v="Vicepresidencia de Asuntos Corporativos"/>
    <s v="Vicepresidencia de Asuntos Corporativos"/>
    <x v="21"/>
    <s v="SSEE"/>
    <n v="0"/>
    <n v="0"/>
    <n v="0"/>
    <n v="0"/>
    <m/>
    <m/>
    <m/>
    <m/>
    <m/>
    <m/>
    <m/>
    <m/>
    <m/>
    <m/>
    <m/>
  </r>
  <r>
    <s v="Vicepresidencia de Operaciones"/>
    <s v="Gerencia de Planta Concentradora"/>
    <x v="21"/>
    <s v="SSEE"/>
    <n v="6983"/>
    <n v="6048"/>
    <n v="18"/>
    <n v="12"/>
    <m/>
    <m/>
    <m/>
    <m/>
    <m/>
    <m/>
    <m/>
    <m/>
    <m/>
    <m/>
    <m/>
  </r>
  <r>
    <s v="Vicepresidencia de Operaciones"/>
    <s v="Gerencia de Servicios Técnicos"/>
    <x v="21"/>
    <s v="SSEE"/>
    <n v="8960"/>
    <n v="8960"/>
    <n v="46"/>
    <n v="46"/>
    <m/>
    <m/>
    <m/>
    <m/>
    <m/>
    <m/>
    <m/>
    <m/>
    <m/>
    <m/>
    <m/>
  </r>
  <r>
    <s v="Vicepresidencia de Operaciones"/>
    <s v="Vicepresidencia de Operaciones"/>
    <x v="21"/>
    <s v="SSEE"/>
    <n v="0"/>
    <n v="0"/>
    <n v="0"/>
    <n v="0"/>
    <m/>
    <m/>
    <m/>
    <m/>
    <m/>
    <m/>
    <m/>
    <m/>
    <m/>
    <m/>
    <m/>
  </r>
  <r>
    <s v="Vicepresidencia de Operaciones"/>
    <s v="Gerencia de Mantenimiento"/>
    <x v="21"/>
    <s v="SSEE"/>
    <n v="121052"/>
    <n v="121052"/>
    <n v="782"/>
    <n v="782"/>
    <m/>
    <m/>
    <m/>
    <m/>
    <n v="1"/>
    <n v="1"/>
    <m/>
    <m/>
    <m/>
    <m/>
    <m/>
  </r>
  <r>
    <s v="Vicepresidencia de Operaciones"/>
    <s v="Gerencia de Operaciones Mina"/>
    <x v="21"/>
    <s v="SSEE"/>
    <n v="50683.73"/>
    <n v="47107.729999999996"/>
    <n v="367"/>
    <n v="367"/>
    <m/>
    <m/>
    <m/>
    <m/>
    <m/>
    <m/>
    <m/>
    <m/>
    <m/>
    <m/>
    <m/>
  </r>
  <r>
    <s v="Vicepresidencia de Proyectos"/>
    <s v="Vicepresidencia de Proyectos"/>
    <x v="21"/>
    <s v="SSEE"/>
    <n v="0"/>
    <n v="0"/>
    <n v="0"/>
    <n v="0"/>
    <m/>
    <m/>
    <m/>
    <m/>
    <m/>
    <n v="1"/>
    <m/>
    <m/>
    <m/>
    <m/>
    <n v="31"/>
  </r>
  <r>
    <s v="Vicepresidencia de Proyectos"/>
    <s v="Gerencia de Proyecto - 3er Molino Bolas"/>
    <x v="21"/>
    <s v="SSEE"/>
    <n v="0"/>
    <n v="0"/>
    <n v="0"/>
    <n v="0"/>
    <m/>
    <m/>
    <m/>
    <n v="1"/>
    <m/>
    <n v="1"/>
    <m/>
    <m/>
    <m/>
    <m/>
    <m/>
  </r>
  <r>
    <s v="Vicepresidencia de Proyectos"/>
    <s v="Gerencia de Proyectos TSF"/>
    <x v="21"/>
    <s v="SSEE"/>
    <n v="0"/>
    <n v="0"/>
    <n v="0"/>
    <n v="0"/>
    <m/>
    <m/>
    <m/>
    <m/>
    <m/>
    <m/>
    <m/>
    <m/>
    <m/>
    <m/>
    <m/>
  </r>
  <r>
    <s v="Vicepresidencia de Proyectos"/>
    <s v="Gerencias de Construccion de Proyectos"/>
    <x v="21"/>
    <s v="SSEE"/>
    <n v="0"/>
    <n v="0"/>
    <n v="0"/>
    <n v="0"/>
    <m/>
    <m/>
    <m/>
    <m/>
    <m/>
    <m/>
    <m/>
    <m/>
    <m/>
    <m/>
    <m/>
  </r>
  <r>
    <s v="Vicepresidencia de Proyectos"/>
    <s v="Gerencia de Proyecto de Minas y Otros"/>
    <x v="21"/>
    <s v="SSEE"/>
    <n v="0"/>
    <n v="0"/>
    <n v="0"/>
    <n v="0"/>
    <m/>
    <m/>
    <m/>
    <m/>
    <m/>
    <m/>
    <m/>
    <m/>
    <m/>
    <m/>
    <m/>
  </r>
  <r>
    <s v="Vicepresidencia de Proyectos"/>
    <s v="Gerencia de Implementación de Proyectos"/>
    <x v="21"/>
    <s v="SSEE"/>
    <n v="185360.5"/>
    <n v="185360.5"/>
    <n v="1330"/>
    <n v="1330"/>
    <m/>
    <m/>
    <m/>
    <m/>
    <n v="1"/>
    <n v="1"/>
    <m/>
    <m/>
    <m/>
    <m/>
    <m/>
  </r>
  <r>
    <s v="Vicepresidencia de Recursos Humanos"/>
    <s v="Gerencia de Recursos Humanos"/>
    <x v="21"/>
    <s v="SSEE"/>
    <n v="0"/>
    <n v="0"/>
    <n v="0"/>
    <n v="0"/>
    <m/>
    <m/>
    <m/>
    <m/>
    <m/>
    <m/>
    <m/>
    <m/>
    <m/>
    <m/>
    <m/>
  </r>
  <r>
    <s v="Vicepresidencia de Recursos Humanos"/>
    <s v="Vicepresidencia de Recursos Humanos"/>
    <x v="21"/>
    <s v="SSEE"/>
    <n v="0"/>
    <n v="0"/>
    <n v="0"/>
    <n v="0"/>
    <m/>
    <m/>
    <m/>
    <m/>
    <m/>
    <m/>
    <m/>
    <m/>
    <m/>
    <m/>
    <m/>
  </r>
  <r>
    <s v="Vicepresidencia de Recursos Humanos"/>
    <s v="Gerencia de Desarrollo y Capacitación"/>
    <x v="21"/>
    <s v="SSEE"/>
    <n v="0"/>
    <n v="0"/>
    <n v="0"/>
    <n v="0"/>
    <m/>
    <m/>
    <m/>
    <m/>
    <m/>
    <m/>
    <m/>
    <m/>
    <m/>
    <m/>
    <m/>
  </r>
  <r>
    <s v="Vicepresidencia de SHE"/>
    <s v="Gerencia de Medio Ambiente"/>
    <x v="21"/>
    <s v="SSEE"/>
    <n v="21496"/>
    <n v="21496"/>
    <n v="129"/>
    <n v="129"/>
    <m/>
    <m/>
    <m/>
    <m/>
    <m/>
    <m/>
    <m/>
    <m/>
    <m/>
    <m/>
    <m/>
  </r>
  <r>
    <s v="Vicepresidencia de SHE"/>
    <s v="Gerencia de Seguridad y Salud"/>
    <x v="21"/>
    <s v="SSEE"/>
    <n v="10484"/>
    <n v="10484"/>
    <n v="58"/>
    <n v="4"/>
    <m/>
    <m/>
    <m/>
    <m/>
    <m/>
    <m/>
    <m/>
    <m/>
    <m/>
    <m/>
    <m/>
  </r>
  <r>
    <s v="Vicepresidencia de SHE"/>
    <s v="Vicepresidencia de SHE"/>
    <x v="21"/>
    <s v="SSEE"/>
    <n v="0"/>
    <n v="0"/>
    <n v="0"/>
    <n v="0"/>
    <m/>
    <m/>
    <m/>
    <m/>
    <m/>
    <m/>
    <m/>
    <m/>
    <m/>
    <m/>
    <m/>
  </r>
  <r>
    <s v="Vicepresidencia de Asuntos Legales"/>
    <s v="Gerencia de Adquisición de Tierras y Reasentamiento"/>
    <x v="21"/>
    <s v="SSEE"/>
    <n v="0"/>
    <n v="0"/>
    <n v="0"/>
    <n v="0"/>
    <m/>
    <m/>
    <m/>
    <m/>
    <m/>
    <m/>
    <m/>
    <m/>
    <m/>
    <m/>
    <m/>
  </r>
  <r>
    <s v="Vicepresidencia de Asuntos Legales"/>
    <s v="Gerencia de Asuntos Legales Mineros"/>
    <x v="21"/>
    <s v="SSEE"/>
    <n v="0"/>
    <n v="0"/>
    <n v="0"/>
    <n v="0"/>
    <m/>
    <m/>
    <m/>
    <m/>
    <m/>
    <m/>
    <m/>
    <m/>
    <m/>
    <m/>
    <m/>
  </r>
  <r>
    <s v="Vicepresidencia de Asuntos Legales"/>
    <s v="Vicepresidencia de Asuntos Legales"/>
    <x v="21"/>
    <s v="SSEE"/>
    <n v="0"/>
    <n v="0"/>
    <n v="0"/>
    <n v="0"/>
    <m/>
    <m/>
    <m/>
    <m/>
    <m/>
    <m/>
    <m/>
    <m/>
    <m/>
    <m/>
    <m/>
  </r>
  <r>
    <s v="Vicepresidencia de Desarrollo"/>
    <s v="Gerencia de Challcobamba"/>
    <x v="21"/>
    <s v="SSEE"/>
    <n v="0"/>
    <n v="0"/>
    <n v="0"/>
    <n v="0"/>
    <m/>
    <m/>
    <m/>
    <m/>
    <m/>
    <m/>
    <m/>
    <m/>
    <m/>
    <m/>
    <m/>
  </r>
  <r>
    <s v="Vicepresidencia de Desarrollo"/>
    <s v="Gerencia de Desarrollo de Recursos"/>
    <x v="21"/>
    <s v="SSEE"/>
    <n v="77477.25"/>
    <n v="77477.25"/>
    <n v="382"/>
    <n v="382"/>
    <m/>
    <m/>
    <m/>
    <m/>
    <m/>
    <n v="1"/>
    <m/>
    <m/>
    <m/>
    <m/>
    <m/>
  </r>
  <r>
    <s v="Vicepresidencia de Desarrollo"/>
    <s v="Gerencia de Estudios"/>
    <x v="21"/>
    <s v="SSEE"/>
    <n v="0"/>
    <n v="0"/>
    <n v="0"/>
    <n v="0"/>
    <m/>
    <m/>
    <m/>
    <m/>
    <m/>
    <m/>
    <m/>
    <m/>
    <m/>
    <m/>
    <m/>
  </r>
  <r>
    <s v="Vicepresidencia de Desarrollo"/>
    <s v="Gerencia de Ingenieria"/>
    <x v="21"/>
    <s v="SSEE"/>
    <n v="74068"/>
    <n v="28407"/>
    <n v="431"/>
    <n v="156"/>
    <m/>
    <m/>
    <m/>
    <m/>
    <m/>
    <m/>
    <m/>
    <m/>
    <m/>
    <m/>
    <m/>
  </r>
  <r>
    <s v="Vicepresidencia de Desarrollo"/>
    <s v="Gerencia de Permisos Ambientales"/>
    <x v="21"/>
    <s v="SSEE"/>
    <n v="1052"/>
    <n v="1052"/>
    <n v="24"/>
    <n v="24"/>
    <m/>
    <m/>
    <m/>
    <m/>
    <m/>
    <m/>
    <m/>
    <m/>
    <m/>
    <m/>
    <m/>
  </r>
  <r>
    <s v="Vicepresidencia de Desarrollo"/>
    <s v="Gerencia de Servicios a Proyectos"/>
    <x v="21"/>
    <s v="SSEE"/>
    <n v="0"/>
    <n v="0"/>
    <n v="0"/>
    <n v="0"/>
    <m/>
    <m/>
    <m/>
    <m/>
    <m/>
    <m/>
    <m/>
    <m/>
    <m/>
    <m/>
    <m/>
  </r>
  <r>
    <s v="Vicepresidencia de Desarrollo"/>
    <s v="Gerencia Regional de Servicios Técnicos"/>
    <x v="21"/>
    <s v="SSEE"/>
    <n v="0"/>
    <n v="0"/>
    <n v="0"/>
    <n v="0"/>
    <m/>
    <m/>
    <m/>
    <m/>
    <m/>
    <m/>
    <m/>
    <m/>
    <m/>
    <m/>
    <m/>
  </r>
  <r>
    <s v="Vicepresidencia de Desarrollo"/>
    <s v="Vicepresidencia de Desarrollo"/>
    <x v="21"/>
    <s v="SSEE"/>
    <n v="0"/>
    <n v="0"/>
    <n v="0"/>
    <n v="0"/>
    <m/>
    <m/>
    <m/>
    <m/>
    <m/>
    <m/>
    <m/>
    <m/>
    <m/>
    <m/>
    <m/>
  </r>
  <r>
    <s v="Vicepresidencia de Desarrollo"/>
    <s v="Gerencia de Servicios y Soporte a Proyectos"/>
    <x v="21"/>
    <s v="SSEE"/>
    <n v="0"/>
    <n v="0"/>
    <n v="0"/>
    <n v="0"/>
    <m/>
    <m/>
    <m/>
    <m/>
    <m/>
    <m/>
    <m/>
    <m/>
    <m/>
    <m/>
    <m/>
  </r>
  <r>
    <s v="Vicepresidencia de Excelencia Operacional"/>
    <s v="Vicepresidencia de Excelencia Operacional"/>
    <x v="21"/>
    <s v="SSEE"/>
    <n v="0"/>
    <n v="0"/>
    <n v="0"/>
    <n v="0"/>
    <m/>
    <m/>
    <m/>
    <m/>
    <m/>
    <m/>
    <m/>
    <m/>
    <m/>
    <m/>
    <m/>
  </r>
  <r>
    <s v="Vicepresidencia de Excelencia Operacional"/>
    <s v="Gerencia de Excelencia Operacional 2"/>
    <x v="21"/>
    <s v="SSEE"/>
    <n v="0"/>
    <n v="0"/>
    <n v="0"/>
    <n v="0"/>
    <m/>
    <m/>
    <m/>
    <m/>
    <m/>
    <m/>
    <m/>
    <m/>
    <m/>
    <m/>
    <m/>
  </r>
  <r>
    <s v="Vicepresidencia de Excelencia Operacional"/>
    <s v="Gerencia de Excelencia Operacional 3"/>
    <x v="21"/>
    <s v="SSEE"/>
    <n v="0"/>
    <n v="0"/>
    <n v="0"/>
    <n v="0"/>
    <m/>
    <m/>
    <m/>
    <m/>
    <m/>
    <m/>
    <m/>
    <m/>
    <m/>
    <m/>
    <m/>
  </r>
  <r>
    <s v="Vicepresidencia de Excelencia Operacional"/>
    <s v="Gerencia de Excelencia Operacional 1"/>
    <x v="21"/>
    <s v="SSEE"/>
    <n v="0"/>
    <n v="0"/>
    <n v="0"/>
    <n v="0"/>
    <m/>
    <m/>
    <m/>
    <m/>
    <m/>
    <m/>
    <m/>
    <m/>
    <m/>
    <m/>
    <m/>
  </r>
  <r>
    <s v="Global Business Services &amp; Technology"/>
    <s v="Technology"/>
    <x v="21"/>
    <s v="SSEE"/>
    <n v="3576"/>
    <n v="3576"/>
    <n v="18"/>
    <n v="18"/>
    <m/>
    <m/>
    <m/>
    <m/>
    <m/>
    <m/>
    <m/>
    <m/>
    <m/>
    <m/>
    <m/>
  </r>
  <r>
    <s v="Global Business Services &amp; Technology"/>
    <s v="Global Business Services"/>
    <x v="21"/>
    <s v="SSEE"/>
    <n v="4497"/>
    <n v="3048"/>
    <n v="23"/>
    <n v="16"/>
    <m/>
    <m/>
    <m/>
    <m/>
    <m/>
    <m/>
    <m/>
    <m/>
    <m/>
    <m/>
    <m/>
  </r>
  <r>
    <s v="Group Explorations Management"/>
    <s v="Group Explorations Management"/>
    <x v="21"/>
    <s v="SSEE"/>
    <n v="0"/>
    <n v="0"/>
    <n v="0"/>
    <n v="0"/>
    <m/>
    <m/>
    <m/>
    <m/>
    <m/>
    <m/>
    <m/>
    <m/>
    <m/>
    <m/>
    <m/>
  </r>
  <r>
    <s v="Gerencia de Logística y Servicios de Sitio"/>
    <s v="Gerencia de Logística y Servicios de Sitio"/>
    <x v="21"/>
    <s v="SSEE"/>
    <n v="304904"/>
    <n v="100507.6"/>
    <n v="448"/>
    <n v="502"/>
    <m/>
    <m/>
    <m/>
    <m/>
    <m/>
    <n v="1"/>
    <m/>
    <m/>
    <m/>
    <m/>
    <m/>
  </r>
  <r>
    <s v="Vicepresidencia de Relaciones Comunitarias"/>
    <s v="Vicepresidencia de Relaciones Comunitarias"/>
    <x v="21"/>
    <s v="SSEE"/>
    <n v="0"/>
    <n v="0"/>
    <n v="0"/>
    <n v="0"/>
    <m/>
    <m/>
    <m/>
    <m/>
    <m/>
    <m/>
    <m/>
    <m/>
    <m/>
    <m/>
    <m/>
  </r>
  <r>
    <s v="Vicepresidencia de Relaciones Comunitarias"/>
    <s v="Gerencia de Relaciones Comunitarias Site"/>
    <x v="21"/>
    <s v="SSEE"/>
    <n v="0"/>
    <n v="0"/>
    <n v="0"/>
    <n v="0"/>
    <m/>
    <m/>
    <m/>
    <m/>
    <m/>
    <m/>
    <m/>
    <m/>
    <m/>
    <m/>
    <m/>
  </r>
  <r>
    <s v="Vicepresidencia de Relaciones Comunitarias"/>
    <s v="Gerencia de Relaciones Comunitarias Zona Sur"/>
    <x v="21"/>
    <s v="SSEE"/>
    <n v="0"/>
    <n v="0"/>
    <n v="0"/>
    <n v="0"/>
    <m/>
    <m/>
    <m/>
    <m/>
    <m/>
    <m/>
    <m/>
    <m/>
    <m/>
    <m/>
    <m/>
  </r>
  <r>
    <s v="Vicepresidencia de Relaciones Comunitarias"/>
    <s v="Gerencia de Estudios Sociales"/>
    <x v="21"/>
    <s v="SSEE"/>
    <n v="0"/>
    <n v="0"/>
    <n v="0"/>
    <n v="0"/>
    <m/>
    <m/>
    <m/>
    <m/>
    <m/>
    <m/>
    <m/>
    <m/>
    <m/>
    <m/>
    <m/>
  </r>
  <r>
    <s v="Gerencia de Protección Interna"/>
    <s v="Gerencia de Protección Interna"/>
    <x v="21"/>
    <s v="SSEE"/>
    <n v="62647"/>
    <n v="62647"/>
    <n v="269"/>
    <n v="269"/>
    <m/>
    <m/>
    <m/>
    <m/>
    <n v="1"/>
    <m/>
    <m/>
    <m/>
    <m/>
    <m/>
    <m/>
  </r>
  <r>
    <s v="Gerencia General Operaciones Las Bambas"/>
    <s v="Gerencia General Operaciones Las Bambas"/>
    <x v="21"/>
    <s v="SSEE"/>
    <n v="0"/>
    <n v="0"/>
    <n v="0"/>
    <n v="0"/>
    <m/>
    <m/>
    <m/>
    <m/>
    <m/>
    <m/>
    <m/>
    <m/>
    <m/>
    <m/>
    <m/>
  </r>
  <r>
    <s v="Presidencia las Bambas"/>
    <s v="Presidencia las Bambas"/>
    <x v="22"/>
    <s v="Las Bambas"/>
    <n v="924.42857142857144"/>
    <n v="924.42857142857144"/>
    <n v="5"/>
    <n v="5"/>
    <m/>
    <m/>
    <m/>
    <m/>
    <m/>
    <m/>
    <m/>
    <m/>
    <m/>
    <m/>
    <m/>
  </r>
  <r>
    <s v="Vicepresidencia Comercial"/>
    <s v="Gerencia de Finanzas"/>
    <x v="22"/>
    <s v="Las Bambas"/>
    <n v="1512"/>
    <n v="1512"/>
    <n v="8"/>
    <n v="8"/>
    <m/>
    <m/>
    <m/>
    <m/>
    <m/>
    <m/>
    <m/>
    <m/>
    <m/>
    <m/>
    <m/>
  </r>
  <r>
    <s v="Vicepresidencia Comercial"/>
    <s v="Gerencia de Impuestos"/>
    <x v="22"/>
    <s v="Las Bambas"/>
    <n v="702"/>
    <n v="702"/>
    <n v="5"/>
    <n v="5"/>
    <m/>
    <m/>
    <m/>
    <m/>
    <m/>
    <m/>
    <m/>
    <m/>
    <m/>
    <m/>
    <m/>
  </r>
  <r>
    <s v="Vicepresidencia Comercial"/>
    <s v="Vicepresidencia Comercial"/>
    <x v="22"/>
    <s v="Las Bambas"/>
    <n v="189"/>
    <n v="189"/>
    <n v="1"/>
    <n v="1"/>
    <m/>
    <m/>
    <m/>
    <m/>
    <m/>
    <m/>
    <m/>
    <m/>
    <m/>
    <m/>
    <m/>
  </r>
  <r>
    <s v="Vicepresidencia Comercial"/>
    <s v="Gerencia de Contraloría y Riesgos"/>
    <x v="22"/>
    <s v="Las Bambas"/>
    <n v="679.5"/>
    <n v="679.5"/>
    <n v="4"/>
    <n v="4"/>
    <m/>
    <m/>
    <m/>
    <m/>
    <m/>
    <m/>
    <m/>
    <m/>
    <m/>
    <m/>
    <m/>
  </r>
  <r>
    <s v="Vicepresidencia Comercial"/>
    <s v="Gerencia de Evaluacion de Negocios"/>
    <x v="22"/>
    <s v="Las Bambas"/>
    <n v="378"/>
    <n v="378"/>
    <n v="2"/>
    <n v="2"/>
    <m/>
    <m/>
    <m/>
    <m/>
    <m/>
    <m/>
    <m/>
    <m/>
    <m/>
    <m/>
    <m/>
  </r>
  <r>
    <s v="Vicepresidencia de Abastecimiento"/>
    <s v="Gerencia de Contrataciones"/>
    <x v="22"/>
    <s v="Las Bambas"/>
    <n v="3024"/>
    <n v="3024"/>
    <n v="16"/>
    <n v="16"/>
    <m/>
    <m/>
    <m/>
    <m/>
    <m/>
    <m/>
    <m/>
    <m/>
    <m/>
    <m/>
    <m/>
  </r>
  <r>
    <s v="Vicepresidencia de Abastecimiento"/>
    <s v="Gerencia de Procura - Proyectos"/>
    <x v="22"/>
    <s v="Las Bambas"/>
    <n v="378"/>
    <n v="378"/>
    <n v="2"/>
    <n v="2"/>
    <m/>
    <m/>
    <m/>
    <m/>
    <m/>
    <m/>
    <m/>
    <m/>
    <m/>
    <m/>
    <m/>
  </r>
  <r>
    <s v="Vicepresidencia de Abastecimiento"/>
    <s v="Vicepresidencia de Abastecimiento"/>
    <x v="22"/>
    <s v="Las Bambas"/>
    <n v="567"/>
    <n v="567"/>
    <n v="3"/>
    <n v="3"/>
    <m/>
    <m/>
    <m/>
    <m/>
    <m/>
    <m/>
    <m/>
    <m/>
    <m/>
    <m/>
    <m/>
  </r>
  <r>
    <s v="Vicepresidencia de Abastecimiento"/>
    <s v="Gerencia de Planeamiento, Inventario. y Almacenes"/>
    <x v="22"/>
    <s v="Las Bambas"/>
    <n v="4604"/>
    <n v="4604"/>
    <n v="26"/>
    <n v="26"/>
    <m/>
    <m/>
    <m/>
    <m/>
    <m/>
    <m/>
    <m/>
    <m/>
    <m/>
    <m/>
    <m/>
  </r>
  <r>
    <s v="Vicepresidencia de Asuntos Corporativos"/>
    <s v="Gerencia de Asuntos Publicos"/>
    <x v="22"/>
    <s v="Las Bambas"/>
    <n v="360"/>
    <n v="360"/>
    <n v="2"/>
    <n v="2"/>
    <m/>
    <m/>
    <m/>
    <m/>
    <m/>
    <m/>
    <m/>
    <m/>
    <m/>
    <m/>
    <m/>
  </r>
  <r>
    <s v="Vicepresidencia de Asuntos Corporativos"/>
    <s v="Gerencia de Asuntos Publicos Regionales"/>
    <x v="22"/>
    <s v="Las Bambas"/>
    <n v="1093.5"/>
    <n v="1093.5"/>
    <n v="6"/>
    <n v="6"/>
    <m/>
    <m/>
    <m/>
    <m/>
    <m/>
    <m/>
    <m/>
    <m/>
    <m/>
    <m/>
    <m/>
  </r>
  <r>
    <s v="Vicepresidencia de Asuntos Corporativos"/>
    <s v="Gerencia de Comunicaciones"/>
    <x v="22"/>
    <s v="Las Bambas"/>
    <n v="2929.5"/>
    <n v="2929.5"/>
    <n v="15"/>
    <n v="15"/>
    <m/>
    <m/>
    <m/>
    <m/>
    <m/>
    <m/>
    <m/>
    <m/>
    <m/>
    <m/>
    <m/>
  </r>
  <r>
    <s v="Vicepresidencia de Asuntos Corporativos"/>
    <s v="Vicepresidencia de Asuntos Corporativos"/>
    <x v="22"/>
    <s v="Las Bambas"/>
    <n v="756"/>
    <n v="756"/>
    <n v="4"/>
    <n v="4"/>
    <m/>
    <m/>
    <m/>
    <m/>
    <m/>
    <m/>
    <m/>
    <m/>
    <m/>
    <m/>
    <m/>
  </r>
  <r>
    <s v="Vicepresidencia de Operaciones"/>
    <s v="Gerencia de Planta Concentradora"/>
    <x v="22"/>
    <s v="Las Bambas"/>
    <n v="39718.5"/>
    <n v="39718.5"/>
    <n v="235"/>
    <n v="235"/>
    <m/>
    <m/>
    <m/>
    <m/>
    <m/>
    <n v="5"/>
    <m/>
    <m/>
    <m/>
    <m/>
    <m/>
  </r>
  <r>
    <s v="Vicepresidencia de Operaciones"/>
    <s v="Gerencia de Servicios Técnicos"/>
    <x v="22"/>
    <s v="Las Bambas"/>
    <n v="15671.75"/>
    <n v="15671.75"/>
    <n v="88"/>
    <n v="88"/>
    <m/>
    <m/>
    <m/>
    <m/>
    <m/>
    <m/>
    <m/>
    <m/>
    <m/>
    <m/>
    <m/>
  </r>
  <r>
    <s v="Vicepresidencia de Operaciones"/>
    <s v="Vicepresidencia de Operaciones"/>
    <x v="22"/>
    <s v="Las Bambas"/>
    <n v="357"/>
    <n v="357"/>
    <n v="2"/>
    <n v="2"/>
    <m/>
    <m/>
    <m/>
    <m/>
    <m/>
    <m/>
    <m/>
    <m/>
    <m/>
    <m/>
    <m/>
  </r>
  <r>
    <s v="Vicepresidencia de Operaciones"/>
    <s v="Gerencia de Mantenimiento"/>
    <x v="22"/>
    <s v="Las Bambas"/>
    <n v="62687.16"/>
    <n v="62687.16"/>
    <n v="386"/>
    <n v="386"/>
    <m/>
    <m/>
    <m/>
    <m/>
    <m/>
    <n v="1"/>
    <m/>
    <m/>
    <m/>
    <m/>
    <m/>
  </r>
  <r>
    <s v="Vicepresidencia de Operaciones"/>
    <s v="Gerencia de Operaciones Mina"/>
    <x v="22"/>
    <s v="Las Bambas"/>
    <n v="143584.25"/>
    <n v="143584.25"/>
    <n v="862"/>
    <n v="862"/>
    <m/>
    <m/>
    <m/>
    <m/>
    <m/>
    <n v="5"/>
    <m/>
    <m/>
    <m/>
    <m/>
    <m/>
  </r>
  <r>
    <s v="Vicepresidencia de Proyectos"/>
    <s v="Gerencia de Challcobamba"/>
    <x v="22"/>
    <s v="Las Bambas"/>
    <n v="588"/>
    <n v="588"/>
    <n v="3"/>
    <n v="3"/>
    <m/>
    <m/>
    <m/>
    <m/>
    <m/>
    <m/>
    <m/>
    <m/>
    <m/>
    <m/>
    <m/>
  </r>
  <r>
    <s v="Vicepresidencia de Proyectos"/>
    <s v="Vicepresidencia de Proyectos"/>
    <x v="22"/>
    <s v="Las Bambas"/>
    <n v="199.5"/>
    <n v="199.5"/>
    <n v="1"/>
    <n v="1"/>
    <m/>
    <m/>
    <m/>
    <m/>
    <m/>
    <m/>
    <m/>
    <m/>
    <m/>
    <m/>
    <m/>
  </r>
  <r>
    <s v="Vicepresidencia de Proyectos"/>
    <s v="Gerencia de Proyecto - 3er Molino Bolas"/>
    <x v="22"/>
    <s v="Las Bambas"/>
    <n v="787.5"/>
    <n v="787.5"/>
    <n v="4"/>
    <n v="4"/>
    <m/>
    <m/>
    <m/>
    <m/>
    <m/>
    <m/>
    <m/>
    <m/>
    <m/>
    <m/>
    <m/>
  </r>
  <r>
    <s v="Vicepresidencia de Proyectos"/>
    <s v="Gerencia de Proyectos TSF"/>
    <x v="22"/>
    <s v="Las Bambas"/>
    <n v="798"/>
    <n v="798"/>
    <n v="4"/>
    <n v="4"/>
    <m/>
    <m/>
    <m/>
    <m/>
    <m/>
    <m/>
    <m/>
    <m/>
    <m/>
    <m/>
    <m/>
  </r>
  <r>
    <s v="Vicepresidencia de Proyectos"/>
    <s v="Gerencias de Construccion de Proyectos"/>
    <x v="22"/>
    <s v="Las Bambas"/>
    <n v="2614.5"/>
    <n v="2614.5"/>
    <n v="14"/>
    <n v="14"/>
    <m/>
    <m/>
    <m/>
    <m/>
    <m/>
    <m/>
    <m/>
    <m/>
    <m/>
    <m/>
    <m/>
  </r>
  <r>
    <s v="Vicepresidencia de Proyectos"/>
    <s v="Gerencia de Proyecto de Minas y Otros"/>
    <x v="22"/>
    <s v="Las Bambas"/>
    <n v="567"/>
    <n v="567"/>
    <n v="3"/>
    <n v="3"/>
    <m/>
    <m/>
    <m/>
    <m/>
    <m/>
    <m/>
    <m/>
    <m/>
    <m/>
    <m/>
    <m/>
  </r>
  <r>
    <s v="Vicepresidencia de Proyectos"/>
    <s v="Gerencia de Implementación de Proyectos"/>
    <x v="22"/>
    <s v="Las Bambas"/>
    <n v="997.5"/>
    <n v="997.5"/>
    <n v="5"/>
    <n v="5"/>
    <m/>
    <m/>
    <m/>
    <m/>
    <m/>
    <m/>
    <m/>
    <m/>
    <m/>
    <m/>
    <m/>
  </r>
  <r>
    <s v="Vicepresidencia de Recursos Humanos"/>
    <s v="Gerencia de Recursos Humanos"/>
    <x v="22"/>
    <s v="Las Bambas"/>
    <n v="2499"/>
    <n v="2499"/>
    <n v="13"/>
    <n v="13"/>
    <m/>
    <m/>
    <m/>
    <m/>
    <m/>
    <m/>
    <m/>
    <m/>
    <m/>
    <m/>
    <m/>
  </r>
  <r>
    <s v="Vicepresidencia de Recursos Humanos"/>
    <s v="Vicepresidencia de Recursos Humanos"/>
    <x v="22"/>
    <s v="Las Bambas"/>
    <n v="702"/>
    <n v="702"/>
    <n v="4"/>
    <n v="4"/>
    <m/>
    <m/>
    <m/>
    <m/>
    <m/>
    <m/>
    <m/>
    <m/>
    <m/>
    <m/>
    <m/>
  </r>
  <r>
    <s v="Vicepresidencia de Recursos Humanos"/>
    <s v="Gerencia de Desarrollo y Capacitación"/>
    <x v="22"/>
    <s v="Las Bambas"/>
    <n v="1774.5"/>
    <n v="1774.5"/>
    <n v="10"/>
    <n v="10"/>
    <m/>
    <m/>
    <m/>
    <m/>
    <m/>
    <m/>
    <m/>
    <m/>
    <m/>
    <m/>
    <m/>
  </r>
  <r>
    <s v="Vicepresidencia de SHE"/>
    <s v="Gerencia de Medio Ambiente"/>
    <x v="22"/>
    <s v="Las Bambas"/>
    <n v="4411"/>
    <n v="4411"/>
    <n v="27"/>
    <n v="27"/>
    <m/>
    <m/>
    <m/>
    <m/>
    <m/>
    <m/>
    <m/>
    <m/>
    <m/>
    <m/>
    <m/>
  </r>
  <r>
    <s v="Vicepresidencia de SHE"/>
    <s v="Gerencia de Seguridad y Salud"/>
    <x v="22"/>
    <s v="Las Bambas"/>
    <n v="5901"/>
    <n v="5901"/>
    <n v="31"/>
    <n v="31"/>
    <m/>
    <m/>
    <m/>
    <m/>
    <m/>
    <m/>
    <m/>
    <m/>
    <m/>
    <m/>
    <m/>
  </r>
  <r>
    <s v="Vicepresidencia de SHE"/>
    <s v="Vicepresidencia de SHE"/>
    <x v="22"/>
    <s v="Las Bambas"/>
    <n v="189"/>
    <n v="189"/>
    <n v="1"/>
    <n v="1"/>
    <m/>
    <m/>
    <m/>
    <m/>
    <m/>
    <m/>
    <m/>
    <m/>
    <m/>
    <m/>
    <m/>
  </r>
  <r>
    <s v="Vicepresidencia de Asuntos Legales"/>
    <s v="Gerencia de Adquisición de Tierras y Reasentamiento"/>
    <x v="22"/>
    <s v="Las Bambas"/>
    <n v="1333.5"/>
    <n v="1333.5"/>
    <n v="7"/>
    <n v="7"/>
    <m/>
    <m/>
    <m/>
    <m/>
    <m/>
    <m/>
    <m/>
    <m/>
    <m/>
    <m/>
    <m/>
  </r>
  <r>
    <s v="Vicepresidencia de Asuntos Legales"/>
    <s v="Gerencia de Asuntos Legales Mineros"/>
    <x v="22"/>
    <s v="Las Bambas"/>
    <n v="882"/>
    <n v="882"/>
    <n v="5"/>
    <n v="5"/>
    <m/>
    <m/>
    <m/>
    <m/>
    <m/>
    <m/>
    <m/>
    <m/>
    <m/>
    <m/>
    <m/>
  </r>
  <r>
    <s v="Vicepresidencia de Asuntos Legales"/>
    <s v="Vicepresidencia de Asuntos Legales"/>
    <x v="22"/>
    <s v="Las Bambas"/>
    <n v="720"/>
    <n v="720"/>
    <n v="5"/>
    <n v="5"/>
    <m/>
    <m/>
    <m/>
    <m/>
    <m/>
    <m/>
    <m/>
    <m/>
    <m/>
    <m/>
    <m/>
  </r>
  <r>
    <s v="Vicepresidencia de Desarrollo"/>
    <s v="Gerencia de Challcobamba"/>
    <x v="22"/>
    <s v="Las Bambas"/>
    <n v="1080"/>
    <n v="1080"/>
    <n v="6"/>
    <n v="6"/>
    <m/>
    <m/>
    <m/>
    <m/>
    <m/>
    <m/>
    <m/>
    <m/>
    <m/>
    <m/>
    <m/>
  </r>
  <r>
    <s v="Vicepresidencia de Desarrollo"/>
    <s v="Gerencia de Desarrollo de Recursos"/>
    <x v="22"/>
    <s v="Las Bambas"/>
    <n v="5932.25"/>
    <n v="5932.25"/>
    <n v="32"/>
    <n v="32"/>
    <m/>
    <m/>
    <m/>
    <m/>
    <m/>
    <n v="1"/>
    <m/>
    <m/>
    <m/>
    <m/>
    <m/>
  </r>
  <r>
    <s v="Vicepresidencia de Desarrollo"/>
    <s v="Gerencia de Estudios"/>
    <x v="22"/>
    <s v="Las Bambas"/>
    <n v="1656"/>
    <n v="1656"/>
    <n v="9"/>
    <n v="9"/>
    <m/>
    <m/>
    <m/>
    <m/>
    <m/>
    <m/>
    <m/>
    <m/>
    <m/>
    <m/>
    <m/>
  </r>
  <r>
    <s v="Vicepresidencia de Desarrollo"/>
    <s v="Gerencia de Ingenieria"/>
    <x v="22"/>
    <s v="Las Bambas"/>
    <n v="1921.5"/>
    <n v="1921.5"/>
    <n v="10"/>
    <n v="10"/>
    <m/>
    <m/>
    <m/>
    <m/>
    <m/>
    <m/>
    <m/>
    <m/>
    <m/>
    <m/>
    <m/>
  </r>
  <r>
    <s v="Vicepresidencia de Desarrollo"/>
    <s v="Gerencia de Permisos Ambientales"/>
    <x v="22"/>
    <s v="Las Bambas"/>
    <n v="1354.5"/>
    <n v="1354.5"/>
    <n v="7"/>
    <n v="7"/>
    <m/>
    <m/>
    <m/>
    <m/>
    <m/>
    <m/>
    <m/>
    <m/>
    <m/>
    <m/>
    <m/>
  </r>
  <r>
    <s v="Vicepresidencia de Desarrollo"/>
    <s v="Gerencia de Servicios a Proyectos"/>
    <x v="22"/>
    <s v="Las Bambas"/>
    <n v="189"/>
    <n v="189"/>
    <n v="1"/>
    <n v="1"/>
    <m/>
    <m/>
    <m/>
    <m/>
    <m/>
    <m/>
    <m/>
    <m/>
    <m/>
    <m/>
    <m/>
  </r>
  <r>
    <s v="Vicepresidencia de Desarrollo"/>
    <s v="Gerencia Regional de Servicios Técnicos"/>
    <x v="22"/>
    <s v="Las Bambas"/>
    <n v="3006"/>
    <n v="3006"/>
    <n v="17"/>
    <n v="17"/>
    <m/>
    <m/>
    <m/>
    <m/>
    <m/>
    <m/>
    <m/>
    <m/>
    <m/>
    <m/>
    <m/>
  </r>
  <r>
    <s v="Vicepresidencia de Desarrollo"/>
    <s v="Vicepresidencia de Desarrollo"/>
    <x v="22"/>
    <s v="Las Bambas"/>
    <n v="567"/>
    <n v="567"/>
    <n v="3"/>
    <n v="3"/>
    <m/>
    <m/>
    <m/>
    <m/>
    <m/>
    <m/>
    <m/>
    <m/>
    <m/>
    <m/>
    <m/>
  </r>
  <r>
    <s v="Vicepresidencia de Desarrollo"/>
    <s v="Gerencia de Servicios y Soporte a Proyectos"/>
    <x v="22"/>
    <s v="Las Bambas"/>
    <n v="3730.5"/>
    <n v="3730.5"/>
    <n v="20"/>
    <n v="20"/>
    <m/>
    <m/>
    <m/>
    <m/>
    <m/>
    <m/>
    <m/>
    <m/>
    <m/>
    <m/>
    <m/>
  </r>
  <r>
    <s v="Vicepresidencia de Excelencia Operacional"/>
    <s v="Vicepresidencia de Excelencia Operacional"/>
    <x v="22"/>
    <s v="Las Bambas"/>
    <n v="199.5"/>
    <n v="199.5"/>
    <n v="1"/>
    <n v="1"/>
    <m/>
    <m/>
    <m/>
    <m/>
    <m/>
    <m/>
    <m/>
    <m/>
    <m/>
    <m/>
    <m/>
  </r>
  <r>
    <s v="Vicepresidencia de Excelencia Operacional"/>
    <s v="Gerencia de Excelencia Operacional 2"/>
    <x v="22"/>
    <s v="Las Bambas"/>
    <n v="2362.5"/>
    <n v="2362.5"/>
    <n v="12"/>
    <n v="12"/>
    <m/>
    <m/>
    <m/>
    <m/>
    <m/>
    <m/>
    <m/>
    <m/>
    <m/>
    <m/>
    <m/>
  </r>
  <r>
    <s v="Vicepresidencia de Excelencia Operacional"/>
    <s v="Gerencia de Excelencia Operacional 3"/>
    <x v="22"/>
    <s v="Las Bambas"/>
    <n v="189"/>
    <n v="189"/>
    <n v="1"/>
    <n v="1"/>
    <m/>
    <m/>
    <m/>
    <m/>
    <m/>
    <m/>
    <m/>
    <m/>
    <m/>
    <m/>
    <m/>
  </r>
  <r>
    <s v="Vicepresidencia de Excelencia Operacional"/>
    <s v="Gerencia de Excelencia Operacional 1"/>
    <x v="22"/>
    <s v="Las Bambas"/>
    <n v="694.5"/>
    <n v="694.5"/>
    <n v="4"/>
    <n v="4"/>
    <m/>
    <m/>
    <m/>
    <m/>
    <m/>
    <m/>
    <m/>
    <m/>
    <m/>
    <m/>
    <m/>
  </r>
  <r>
    <s v="Global Business Services &amp; Technology"/>
    <s v="Technology"/>
    <x v="22"/>
    <s v="Las Bambas"/>
    <n v="3589.5"/>
    <n v="3589.5"/>
    <n v="20"/>
    <n v="20"/>
    <m/>
    <m/>
    <m/>
    <m/>
    <m/>
    <m/>
    <m/>
    <m/>
    <m/>
    <m/>
    <m/>
  </r>
  <r>
    <s v="Global Business Services &amp; Technology"/>
    <s v="Global Business Services"/>
    <x v="22"/>
    <s v="Las Bambas"/>
    <n v="3888"/>
    <n v="3888"/>
    <n v="23"/>
    <n v="23"/>
    <m/>
    <m/>
    <m/>
    <m/>
    <m/>
    <m/>
    <m/>
    <m/>
    <m/>
    <m/>
    <m/>
  </r>
  <r>
    <s v="Group Explorations Management"/>
    <s v="Group Explorations Management"/>
    <x v="22"/>
    <s v="Las Bambas"/>
    <n v="528"/>
    <n v="528"/>
    <n v="3"/>
    <n v="3"/>
    <m/>
    <m/>
    <m/>
    <m/>
    <m/>
    <m/>
    <m/>
    <m/>
    <m/>
    <m/>
    <m/>
  </r>
  <r>
    <s v="Gerencia de Logística y Servicios de Sitio"/>
    <s v="Gerencia de Logística y Servicios de Sitio"/>
    <x v="22"/>
    <s v="Las Bambas"/>
    <n v="14122.5"/>
    <n v="14122.5"/>
    <n v="82"/>
    <n v="82"/>
    <m/>
    <m/>
    <m/>
    <m/>
    <m/>
    <m/>
    <m/>
    <m/>
    <m/>
    <m/>
    <m/>
  </r>
  <r>
    <s v="Vicepresidencia de Relaciones Comunitarias"/>
    <s v="Vicepresidencia de Relaciones Comunitarias"/>
    <x v="22"/>
    <s v="Las Bambas"/>
    <n v="2289"/>
    <n v="2289"/>
    <n v="12"/>
    <n v="12"/>
    <m/>
    <m/>
    <m/>
    <m/>
    <m/>
    <m/>
    <m/>
    <m/>
    <m/>
    <m/>
    <m/>
  </r>
  <r>
    <s v="Vicepresidencia de Relaciones Comunitarias"/>
    <s v="Gerencia de Relaciones Comunitarias Site"/>
    <x v="22"/>
    <s v="Las Bambas"/>
    <n v="7953"/>
    <n v="7953"/>
    <n v="48"/>
    <n v="48"/>
    <m/>
    <m/>
    <m/>
    <m/>
    <m/>
    <m/>
    <m/>
    <m/>
    <m/>
    <m/>
    <m/>
  </r>
  <r>
    <s v="Vicepresidencia de Relaciones Comunitarias"/>
    <s v="Gerencia de Relaciones Comunitarias Zona Sur"/>
    <x v="22"/>
    <s v="Las Bambas"/>
    <n v="5017.5"/>
    <n v="5017.5"/>
    <n v="31"/>
    <n v="31"/>
    <m/>
    <m/>
    <m/>
    <m/>
    <m/>
    <m/>
    <m/>
    <m/>
    <m/>
    <m/>
    <m/>
  </r>
  <r>
    <s v="Vicepresidencia de Relaciones Comunitarias"/>
    <s v="Gerencia de Estudios Sociales"/>
    <x v="22"/>
    <s v="Las Bambas"/>
    <n v="409.5"/>
    <n v="409.5"/>
    <n v="2"/>
    <n v="2"/>
    <m/>
    <m/>
    <m/>
    <m/>
    <m/>
    <m/>
    <m/>
    <m/>
    <m/>
    <m/>
    <m/>
  </r>
  <r>
    <s v="Vicepresidencia de Relaciones Comunitarias"/>
    <s v="Gerencia de Desarrollo Social"/>
    <x v="22"/>
    <s v="Las Bambas"/>
    <n v="199.5"/>
    <n v="199.5"/>
    <n v="1"/>
    <n v="1"/>
    <m/>
    <m/>
    <m/>
    <m/>
    <m/>
    <m/>
    <m/>
    <m/>
    <m/>
    <m/>
    <m/>
  </r>
  <r>
    <s v="Gerencia de Protección Interna"/>
    <s v="Gerencia de Protección Interna"/>
    <x v="22"/>
    <s v="Las Bambas"/>
    <n v="1312.5"/>
    <n v="1312.5"/>
    <n v="7"/>
    <n v="7"/>
    <m/>
    <m/>
    <m/>
    <m/>
    <m/>
    <m/>
    <m/>
    <m/>
    <m/>
    <m/>
    <m/>
  </r>
  <r>
    <s v="Gerencia General Operaciones Las Bambas"/>
    <s v="Gerencia General Operaciones Las Bambas"/>
    <x v="22"/>
    <s v="Las Bambas"/>
    <n v="924.21428571428578"/>
    <n v="924.21428571428578"/>
    <n v="5"/>
    <n v="5"/>
    <m/>
    <m/>
    <m/>
    <m/>
    <m/>
    <m/>
    <m/>
    <m/>
    <m/>
    <m/>
    <m/>
  </r>
  <r>
    <s v="Presidencia las Bambas"/>
    <s v="Presidencia las Bambas"/>
    <x v="22"/>
    <s v="SSEE"/>
    <n v="0"/>
    <n v="0"/>
    <n v="0"/>
    <n v="0"/>
    <m/>
    <m/>
    <m/>
    <m/>
    <m/>
    <m/>
    <m/>
    <m/>
    <m/>
    <m/>
    <m/>
  </r>
  <r>
    <s v="Vicepresidencia Comercial"/>
    <s v="Gerencia de Finanzas"/>
    <x v="22"/>
    <s v="SSEE"/>
    <n v="0"/>
    <n v="0"/>
    <n v="0"/>
    <n v="0"/>
    <m/>
    <m/>
    <m/>
    <m/>
    <m/>
    <m/>
    <m/>
    <m/>
    <m/>
    <m/>
    <m/>
  </r>
  <r>
    <s v="Vicepresidencia Comercial"/>
    <s v="Gerencia de Impuestos"/>
    <x v="22"/>
    <s v="SSEE"/>
    <n v="0"/>
    <n v="0"/>
    <n v="0"/>
    <n v="0"/>
    <m/>
    <m/>
    <m/>
    <m/>
    <m/>
    <m/>
    <m/>
    <m/>
    <m/>
    <m/>
    <m/>
  </r>
  <r>
    <s v="Vicepresidencia Comercial"/>
    <s v="Vicepresidencia Comercial"/>
    <x v="22"/>
    <s v="SSEE"/>
    <n v="0"/>
    <n v="0"/>
    <n v="0"/>
    <n v="0"/>
    <m/>
    <m/>
    <m/>
    <m/>
    <m/>
    <m/>
    <m/>
    <m/>
    <m/>
    <m/>
    <m/>
  </r>
  <r>
    <s v="Vicepresidencia Comercial"/>
    <s v="Gerencia de Contraloría y Riesgos"/>
    <x v="22"/>
    <s v="SSEE"/>
    <n v="0"/>
    <n v="0"/>
    <n v="0"/>
    <n v="0"/>
    <m/>
    <m/>
    <m/>
    <m/>
    <m/>
    <m/>
    <m/>
    <m/>
    <m/>
    <m/>
    <m/>
  </r>
  <r>
    <s v="Vicepresidencia Comercial"/>
    <s v="Gerencia de Evaluacion de Negocios"/>
    <x v="22"/>
    <s v="SSEE"/>
    <n v="0"/>
    <n v="0"/>
    <n v="0"/>
    <n v="0"/>
    <m/>
    <m/>
    <m/>
    <m/>
    <m/>
    <m/>
    <m/>
    <m/>
    <m/>
    <m/>
    <m/>
  </r>
  <r>
    <s v="Vicepresidencia de Abastecimiento"/>
    <s v="Gerencia de Contrataciones"/>
    <x v="22"/>
    <s v="SSEE"/>
    <n v="0"/>
    <n v="0"/>
    <n v="0"/>
    <n v="0"/>
    <m/>
    <m/>
    <m/>
    <m/>
    <m/>
    <m/>
    <m/>
    <m/>
    <m/>
    <m/>
    <m/>
  </r>
  <r>
    <s v="Vicepresidencia de Abastecimiento"/>
    <s v="Gerencia de Procura - Proyectos"/>
    <x v="22"/>
    <s v="SSEE"/>
    <n v="0"/>
    <n v="0"/>
    <n v="0"/>
    <n v="0"/>
    <m/>
    <m/>
    <m/>
    <m/>
    <m/>
    <m/>
    <m/>
    <m/>
    <m/>
    <m/>
    <m/>
  </r>
  <r>
    <s v="Vicepresidencia de Abastecimiento"/>
    <s v="Vicepresidencia de Abastecimiento"/>
    <x v="22"/>
    <s v="SSEE"/>
    <n v="0"/>
    <n v="0"/>
    <n v="0"/>
    <n v="0"/>
    <m/>
    <m/>
    <m/>
    <m/>
    <m/>
    <m/>
    <m/>
    <m/>
    <m/>
    <m/>
    <m/>
  </r>
  <r>
    <s v="Vicepresidencia de Abastecimiento"/>
    <s v="Gerencia de Planeamiento, Inventario. y Almacenes"/>
    <x v="22"/>
    <s v="SSEE"/>
    <n v="0"/>
    <n v="0"/>
    <n v="0"/>
    <n v="0"/>
    <m/>
    <m/>
    <m/>
    <m/>
    <m/>
    <m/>
    <m/>
    <m/>
    <m/>
    <m/>
    <m/>
  </r>
  <r>
    <s v="Vicepresidencia de Asuntos Corporativos"/>
    <s v="Gerencia de Asuntos Publicos"/>
    <x v="22"/>
    <s v="SSEE"/>
    <n v="0"/>
    <n v="0"/>
    <n v="0"/>
    <n v="0"/>
    <m/>
    <m/>
    <m/>
    <m/>
    <m/>
    <m/>
    <m/>
    <m/>
    <m/>
    <m/>
    <m/>
  </r>
  <r>
    <s v="Vicepresidencia de Asuntos Corporativos"/>
    <s v="Gerencia de Asuntos Publicos Regionales"/>
    <x v="22"/>
    <s v="SSEE"/>
    <n v="0"/>
    <n v="0"/>
    <n v="0"/>
    <n v="0"/>
    <m/>
    <m/>
    <m/>
    <m/>
    <m/>
    <m/>
    <m/>
    <m/>
    <m/>
    <m/>
    <m/>
  </r>
  <r>
    <s v="Vicepresidencia de Asuntos Corporativos"/>
    <s v="Gerencia de Comunicaciones"/>
    <x v="22"/>
    <s v="SSEE"/>
    <n v="0"/>
    <n v="0"/>
    <n v="0"/>
    <n v="0"/>
    <m/>
    <m/>
    <m/>
    <m/>
    <m/>
    <m/>
    <m/>
    <m/>
    <m/>
    <m/>
    <m/>
  </r>
  <r>
    <s v="Vicepresidencia de Asuntos Corporativos"/>
    <s v="Vicepresidencia de Asuntos Corporativos"/>
    <x v="22"/>
    <s v="SSEE"/>
    <n v="0"/>
    <n v="0"/>
    <n v="0"/>
    <n v="0"/>
    <m/>
    <m/>
    <m/>
    <m/>
    <m/>
    <m/>
    <m/>
    <m/>
    <m/>
    <m/>
    <m/>
  </r>
  <r>
    <s v="Vicepresidencia de Operaciones"/>
    <s v="Gerencia de Planta Concentradora"/>
    <x v="22"/>
    <s v="SSEE"/>
    <n v="8813"/>
    <n v="8813"/>
    <n v="50"/>
    <n v="50"/>
    <m/>
    <m/>
    <m/>
    <m/>
    <m/>
    <n v="1"/>
    <m/>
    <m/>
    <m/>
    <m/>
    <m/>
  </r>
  <r>
    <s v="Vicepresidencia de Operaciones"/>
    <s v="Gerencia de Servicios Técnicos"/>
    <x v="22"/>
    <s v="SSEE"/>
    <n v="8532"/>
    <n v="8532"/>
    <n v="37"/>
    <n v="37"/>
    <m/>
    <m/>
    <m/>
    <m/>
    <m/>
    <m/>
    <m/>
    <m/>
    <m/>
    <m/>
    <m/>
  </r>
  <r>
    <s v="Vicepresidencia de Operaciones"/>
    <s v="Vicepresidencia de Operaciones"/>
    <x v="22"/>
    <s v="SSEE"/>
    <n v="0"/>
    <n v="0"/>
    <n v="0"/>
    <n v="0"/>
    <m/>
    <m/>
    <m/>
    <m/>
    <m/>
    <m/>
    <m/>
    <m/>
    <m/>
    <m/>
    <m/>
  </r>
  <r>
    <s v="Vicepresidencia de Operaciones"/>
    <s v="Gerencia de Mantenimiento"/>
    <x v="22"/>
    <s v="SSEE"/>
    <n v="175201"/>
    <n v="175201"/>
    <n v="985"/>
    <n v="985"/>
    <m/>
    <m/>
    <m/>
    <m/>
    <m/>
    <n v="1"/>
    <m/>
    <m/>
    <m/>
    <m/>
    <m/>
  </r>
  <r>
    <s v="Vicepresidencia de Operaciones"/>
    <s v="Gerencia de Operaciones Mina"/>
    <x v="22"/>
    <s v="SSEE"/>
    <n v="134640.32000000001"/>
    <n v="132480.32000000001"/>
    <n v="627"/>
    <n v="615"/>
    <m/>
    <m/>
    <m/>
    <m/>
    <m/>
    <n v="2"/>
    <m/>
    <m/>
    <m/>
    <m/>
    <m/>
  </r>
  <r>
    <s v="Vicepresidencia de Proyectos"/>
    <s v="Vicepresidencia de Proyectos"/>
    <x v="22"/>
    <s v="SSEE"/>
    <n v="155595.5"/>
    <n v="155595.5"/>
    <n v="839"/>
    <n v="839"/>
    <m/>
    <m/>
    <m/>
    <m/>
    <m/>
    <m/>
    <m/>
    <m/>
    <m/>
    <m/>
    <n v="30"/>
  </r>
  <r>
    <s v="Vicepresidencia de Proyectos"/>
    <s v="Gerencia de Proyecto - 3er Molino Bolas"/>
    <x v="22"/>
    <s v="SSEE"/>
    <n v="220"/>
    <n v="220"/>
    <n v="5"/>
    <n v="5"/>
    <m/>
    <m/>
    <m/>
    <m/>
    <m/>
    <n v="1"/>
    <m/>
    <m/>
    <m/>
    <m/>
    <m/>
  </r>
  <r>
    <s v="Vicepresidencia de Proyectos"/>
    <s v="Gerencia de Proyectos TSF"/>
    <x v="22"/>
    <s v="SSEE"/>
    <n v="0"/>
    <n v="0"/>
    <n v="0"/>
    <n v="0"/>
    <m/>
    <m/>
    <m/>
    <m/>
    <m/>
    <n v="4"/>
    <m/>
    <m/>
    <m/>
    <m/>
    <m/>
  </r>
  <r>
    <s v="Vicepresidencia de Proyectos"/>
    <s v="Gerencias de Construccion de Proyectos"/>
    <x v="22"/>
    <s v="SSEE"/>
    <n v="0"/>
    <n v="0"/>
    <n v="0"/>
    <n v="0"/>
    <m/>
    <m/>
    <m/>
    <m/>
    <m/>
    <m/>
    <m/>
    <m/>
    <m/>
    <m/>
    <m/>
  </r>
  <r>
    <s v="Vicepresidencia de Proyectos"/>
    <s v="Gerencia de Proyecto de Minas y Otros"/>
    <x v="22"/>
    <s v="SSEE"/>
    <n v="0"/>
    <n v="0"/>
    <n v="0"/>
    <n v="0"/>
    <m/>
    <m/>
    <m/>
    <m/>
    <m/>
    <m/>
    <m/>
    <m/>
    <m/>
    <m/>
    <m/>
  </r>
  <r>
    <s v="Vicepresidencia de Proyectos"/>
    <s v="Gerencia de Implementación de Proyectos"/>
    <x v="22"/>
    <s v="SSEE"/>
    <n v="0"/>
    <n v="0"/>
    <n v="0"/>
    <n v="0"/>
    <m/>
    <m/>
    <m/>
    <m/>
    <m/>
    <m/>
    <m/>
    <m/>
    <m/>
    <m/>
    <m/>
  </r>
  <r>
    <s v="Vicepresidencia de Recursos Humanos"/>
    <s v="Gerencia de Recursos Humanos"/>
    <x v="22"/>
    <s v="SSEE"/>
    <n v="451"/>
    <n v="451"/>
    <n v="2"/>
    <n v="2"/>
    <m/>
    <m/>
    <m/>
    <m/>
    <m/>
    <m/>
    <m/>
    <m/>
    <m/>
    <m/>
    <m/>
  </r>
  <r>
    <s v="Vicepresidencia de Recursos Humanos"/>
    <s v="Vicepresidencia de Recursos Humanos"/>
    <x v="22"/>
    <s v="SSEE"/>
    <n v="0"/>
    <n v="0"/>
    <n v="0"/>
    <n v="0"/>
    <m/>
    <m/>
    <m/>
    <m/>
    <m/>
    <m/>
    <m/>
    <m/>
    <m/>
    <m/>
    <m/>
  </r>
  <r>
    <s v="Vicepresidencia de Recursos Humanos"/>
    <s v="Gerencia de Desarrollo y Capacitación"/>
    <x v="22"/>
    <s v="SSEE"/>
    <n v="0"/>
    <n v="0"/>
    <n v="0"/>
    <n v="0"/>
    <m/>
    <m/>
    <m/>
    <m/>
    <m/>
    <m/>
    <m/>
    <m/>
    <m/>
    <m/>
    <m/>
  </r>
  <r>
    <s v="Vicepresidencia de SHE"/>
    <s v="Gerencia de Medio Ambiente"/>
    <x v="22"/>
    <s v="SSEE"/>
    <n v="24772"/>
    <n v="24772"/>
    <n v="111"/>
    <n v="111"/>
    <m/>
    <m/>
    <m/>
    <m/>
    <m/>
    <n v="1"/>
    <m/>
    <m/>
    <m/>
    <m/>
    <m/>
  </r>
  <r>
    <s v="Vicepresidencia de SHE"/>
    <s v="Gerencia de Seguridad y Salud"/>
    <x v="22"/>
    <s v="SSEE"/>
    <n v="11176"/>
    <n v="11176"/>
    <n v="69"/>
    <n v="69"/>
    <m/>
    <m/>
    <m/>
    <m/>
    <m/>
    <m/>
    <m/>
    <m/>
    <m/>
    <m/>
    <m/>
  </r>
  <r>
    <s v="Vicepresidencia de SHE"/>
    <s v="Vicepresidencia de SHE"/>
    <x v="22"/>
    <s v="SSEE"/>
    <n v="0"/>
    <n v="0"/>
    <n v="0"/>
    <n v="0"/>
    <m/>
    <m/>
    <m/>
    <m/>
    <m/>
    <m/>
    <m/>
    <m/>
    <m/>
    <m/>
    <m/>
  </r>
  <r>
    <s v="Vicepresidencia de Asuntos Legales"/>
    <s v="Gerencia de Adquisición de Tierras y Reasentamiento"/>
    <x v="22"/>
    <s v="SSEE"/>
    <n v="0"/>
    <n v="0"/>
    <n v="0"/>
    <n v="0"/>
    <m/>
    <m/>
    <m/>
    <m/>
    <m/>
    <m/>
    <m/>
    <m/>
    <m/>
    <m/>
    <m/>
  </r>
  <r>
    <s v="Vicepresidencia de Asuntos Legales"/>
    <s v="Gerencia de Asuntos Legales Mineros"/>
    <x v="22"/>
    <s v="SSEE"/>
    <n v="0"/>
    <n v="0"/>
    <n v="0"/>
    <n v="0"/>
    <m/>
    <m/>
    <m/>
    <m/>
    <m/>
    <m/>
    <m/>
    <m/>
    <m/>
    <m/>
    <m/>
  </r>
  <r>
    <s v="Vicepresidencia de Asuntos Legales"/>
    <s v="Vicepresidencia de Asuntos Legales"/>
    <x v="22"/>
    <s v="SSEE"/>
    <n v="0"/>
    <n v="0"/>
    <n v="0"/>
    <n v="0"/>
    <m/>
    <m/>
    <m/>
    <m/>
    <m/>
    <m/>
    <m/>
    <m/>
    <m/>
    <m/>
    <m/>
  </r>
  <r>
    <s v="Vicepresidencia de Desarrollo"/>
    <s v="Gerencia de Challcobamba"/>
    <x v="22"/>
    <s v="SSEE"/>
    <n v="0"/>
    <n v="0"/>
    <n v="0"/>
    <n v="0"/>
    <m/>
    <m/>
    <m/>
    <m/>
    <m/>
    <m/>
    <m/>
    <m/>
    <m/>
    <m/>
    <m/>
  </r>
  <r>
    <s v="Vicepresidencia de Desarrollo"/>
    <s v="Gerencia de Desarrollo de Recursos"/>
    <x v="22"/>
    <s v="SSEE"/>
    <n v="106209"/>
    <n v="106209"/>
    <n v="406"/>
    <n v="406"/>
    <m/>
    <m/>
    <m/>
    <m/>
    <m/>
    <n v="1"/>
    <m/>
    <m/>
    <m/>
    <m/>
    <m/>
  </r>
  <r>
    <s v="Vicepresidencia de Desarrollo"/>
    <s v="Gerencia de Estudios"/>
    <x v="22"/>
    <s v="SSEE"/>
    <n v="0"/>
    <n v="0"/>
    <n v="0"/>
    <n v="0"/>
    <m/>
    <m/>
    <m/>
    <m/>
    <m/>
    <m/>
    <m/>
    <m/>
    <m/>
    <m/>
    <m/>
  </r>
  <r>
    <s v="Vicepresidencia de Desarrollo"/>
    <s v="Gerencia de Ingenieria"/>
    <x v="22"/>
    <s v="SSEE"/>
    <n v="85012"/>
    <n v="6083"/>
    <n v="399"/>
    <n v="29"/>
    <m/>
    <m/>
    <m/>
    <m/>
    <m/>
    <m/>
    <m/>
    <m/>
    <m/>
    <m/>
    <m/>
  </r>
  <r>
    <s v="Vicepresidencia de Desarrollo"/>
    <s v="Gerencia de Permisos Ambientales"/>
    <x v="22"/>
    <s v="SSEE"/>
    <n v="12019"/>
    <n v="12019"/>
    <n v="90"/>
    <n v="90"/>
    <m/>
    <m/>
    <m/>
    <m/>
    <m/>
    <m/>
    <m/>
    <m/>
    <m/>
    <m/>
    <m/>
  </r>
  <r>
    <s v="Vicepresidencia de Desarrollo"/>
    <s v="Gerencia de Servicios a Proyectos"/>
    <x v="22"/>
    <s v="SSEE"/>
    <n v="0"/>
    <n v="0"/>
    <n v="0"/>
    <n v="0"/>
    <m/>
    <m/>
    <m/>
    <m/>
    <m/>
    <m/>
    <m/>
    <m/>
    <m/>
    <m/>
    <m/>
  </r>
  <r>
    <s v="Vicepresidencia de Desarrollo"/>
    <s v="Gerencia Regional de Servicios Técnicos"/>
    <x v="22"/>
    <s v="SSEE"/>
    <n v="0"/>
    <n v="0"/>
    <n v="0"/>
    <n v="0"/>
    <m/>
    <m/>
    <m/>
    <m/>
    <m/>
    <m/>
    <m/>
    <m/>
    <m/>
    <m/>
    <m/>
  </r>
  <r>
    <s v="Vicepresidencia de Desarrollo"/>
    <s v="Vicepresidencia de Desarrollo"/>
    <x v="22"/>
    <s v="SSEE"/>
    <n v="0"/>
    <n v="0"/>
    <n v="0"/>
    <n v="0"/>
    <m/>
    <m/>
    <m/>
    <m/>
    <m/>
    <m/>
    <m/>
    <m/>
    <m/>
    <m/>
    <m/>
  </r>
  <r>
    <s v="Vicepresidencia de Desarrollo"/>
    <s v="Gerencia de Servicios y Soporte a Proyectos"/>
    <x v="22"/>
    <s v="SSEE"/>
    <n v="0"/>
    <n v="0"/>
    <n v="0"/>
    <n v="0"/>
    <m/>
    <m/>
    <m/>
    <m/>
    <m/>
    <m/>
    <m/>
    <m/>
    <m/>
    <m/>
    <m/>
  </r>
  <r>
    <s v="Vicepresidencia de Excelencia Operacional"/>
    <s v="Vicepresidencia de Excelencia Operacional"/>
    <x v="22"/>
    <s v="SSEE"/>
    <n v="0"/>
    <n v="0"/>
    <n v="0"/>
    <n v="0"/>
    <m/>
    <m/>
    <m/>
    <m/>
    <m/>
    <m/>
    <m/>
    <m/>
    <m/>
    <m/>
    <m/>
  </r>
  <r>
    <s v="Vicepresidencia de Excelencia Operacional"/>
    <s v="Gerencia de Excelencia Operacional 2"/>
    <x v="22"/>
    <s v="SSEE"/>
    <n v="0"/>
    <n v="0"/>
    <n v="0"/>
    <n v="0"/>
    <m/>
    <m/>
    <m/>
    <m/>
    <m/>
    <m/>
    <m/>
    <m/>
    <m/>
    <m/>
    <m/>
  </r>
  <r>
    <s v="Vicepresidencia de Excelencia Operacional"/>
    <s v="Gerencia de Excelencia Operacional 3"/>
    <x v="22"/>
    <s v="SSEE"/>
    <n v="0"/>
    <n v="0"/>
    <n v="0"/>
    <n v="0"/>
    <m/>
    <m/>
    <m/>
    <m/>
    <m/>
    <m/>
    <m/>
    <m/>
    <m/>
    <m/>
    <m/>
  </r>
  <r>
    <s v="Vicepresidencia de Excelencia Operacional"/>
    <s v="Gerencia de Excelencia Operacional 1"/>
    <x v="22"/>
    <s v="SSEE"/>
    <n v="0"/>
    <n v="0"/>
    <n v="0"/>
    <n v="0"/>
    <m/>
    <m/>
    <m/>
    <m/>
    <m/>
    <m/>
    <m/>
    <m/>
    <m/>
    <m/>
    <m/>
  </r>
  <r>
    <s v="Global Business Services &amp; Technology"/>
    <s v="Technology"/>
    <x v="22"/>
    <s v="SSEE"/>
    <n v="3132"/>
    <n v="3132"/>
    <n v="15"/>
    <n v="15"/>
    <m/>
    <m/>
    <m/>
    <m/>
    <m/>
    <m/>
    <m/>
    <m/>
    <m/>
    <m/>
    <m/>
  </r>
  <r>
    <s v="Global Business Services &amp; Technology"/>
    <s v="Global Business Services"/>
    <x v="22"/>
    <s v="SSEE"/>
    <n v="1080"/>
    <n v="1080"/>
    <n v="5"/>
    <n v="5"/>
    <m/>
    <m/>
    <m/>
    <m/>
    <m/>
    <m/>
    <m/>
    <m/>
    <m/>
    <m/>
    <m/>
  </r>
  <r>
    <s v="Group Explorations Management"/>
    <s v="Group Explorations Management"/>
    <x v="22"/>
    <s v="SSEE"/>
    <n v="0"/>
    <n v="0"/>
    <n v="0"/>
    <n v="0"/>
    <m/>
    <m/>
    <m/>
    <m/>
    <m/>
    <m/>
    <m/>
    <m/>
    <m/>
    <m/>
    <m/>
  </r>
  <r>
    <s v="Gerencia de Logística y Servicios de Sitio"/>
    <s v="Gerencia de Logística y Servicios de Sitio"/>
    <x v="22"/>
    <s v="SSEE"/>
    <n v="395246"/>
    <n v="177460"/>
    <n v="1909"/>
    <n v="1401"/>
    <m/>
    <m/>
    <m/>
    <m/>
    <m/>
    <n v="1"/>
    <m/>
    <m/>
    <m/>
    <m/>
    <m/>
  </r>
  <r>
    <s v="Vicepresidencia de Relaciones Comunitarias"/>
    <s v="Vicepresidencia de Relaciones Comunitarias"/>
    <x v="22"/>
    <s v="SSEE"/>
    <n v="0"/>
    <n v="0"/>
    <n v="0"/>
    <n v="0"/>
    <m/>
    <m/>
    <m/>
    <m/>
    <m/>
    <m/>
    <m/>
    <m/>
    <m/>
    <m/>
    <m/>
  </r>
  <r>
    <s v="Vicepresidencia de Relaciones Comunitarias"/>
    <s v="Gerencia de Relaciones Comunitarias Site"/>
    <x v="22"/>
    <s v="SSEE"/>
    <n v="0"/>
    <n v="0"/>
    <n v="0"/>
    <n v="0"/>
    <m/>
    <m/>
    <m/>
    <m/>
    <m/>
    <m/>
    <m/>
    <m/>
    <m/>
    <m/>
    <m/>
  </r>
  <r>
    <s v="Vicepresidencia de Relaciones Comunitarias"/>
    <s v="Gerencia de Relaciones Comunitarias Zona Sur"/>
    <x v="22"/>
    <s v="SSEE"/>
    <n v="0"/>
    <n v="0"/>
    <n v="0"/>
    <n v="0"/>
    <m/>
    <m/>
    <m/>
    <m/>
    <m/>
    <m/>
    <m/>
    <m/>
    <m/>
    <m/>
    <m/>
  </r>
  <r>
    <s v="Vicepresidencia de Relaciones Comunitarias"/>
    <s v="Gerencia de Estudios Sociales"/>
    <x v="22"/>
    <s v="SSEE"/>
    <n v="0"/>
    <n v="0"/>
    <n v="0"/>
    <n v="0"/>
    <m/>
    <m/>
    <m/>
    <m/>
    <m/>
    <m/>
    <m/>
    <m/>
    <m/>
    <m/>
    <m/>
  </r>
  <r>
    <s v="Gerencia de Protección Interna"/>
    <s v="Gerencia de Protección Interna"/>
    <x v="22"/>
    <s v="SSEE"/>
    <n v="63624"/>
    <n v="63624"/>
    <n v="276"/>
    <n v="276"/>
    <m/>
    <m/>
    <m/>
    <m/>
    <m/>
    <m/>
    <m/>
    <m/>
    <m/>
    <m/>
    <m/>
  </r>
  <r>
    <s v="Gerencia General Operaciones Las Bambas"/>
    <s v="Gerencia General Operaciones Las Bambas"/>
    <x v="22"/>
    <s v="SSEE"/>
    <n v="0"/>
    <n v="0"/>
    <n v="0"/>
    <n v="0"/>
    <m/>
    <m/>
    <m/>
    <m/>
    <m/>
    <m/>
    <m/>
    <m/>
    <m/>
    <m/>
    <m/>
  </r>
  <r>
    <s v="Presidencia las Bambas"/>
    <s v="Presidencia las Bambas"/>
    <x v="23"/>
    <s v="Las Bambas"/>
    <n v="915"/>
    <n v="915"/>
    <n v="5"/>
    <n v="5"/>
    <m/>
    <m/>
    <m/>
    <m/>
    <m/>
    <m/>
    <m/>
    <m/>
    <m/>
    <m/>
    <m/>
  </r>
  <r>
    <s v="Vicepresidencia Comercial"/>
    <s v="Gerencia de Finanzas"/>
    <x v="23"/>
    <s v="Las Bambas"/>
    <n v="1668.25"/>
    <n v="1668.25"/>
    <n v="9"/>
    <n v="9"/>
    <m/>
    <m/>
    <m/>
    <m/>
    <m/>
    <m/>
    <m/>
    <m/>
    <m/>
    <m/>
    <m/>
  </r>
  <r>
    <s v="Vicepresidencia Comercial"/>
    <s v="Gerencia de Impuestos"/>
    <x v="23"/>
    <s v="Las Bambas"/>
    <n v="621"/>
    <n v="621"/>
    <n v="5"/>
    <n v="5"/>
    <m/>
    <m/>
    <m/>
    <m/>
    <m/>
    <m/>
    <m/>
    <m/>
    <m/>
    <m/>
    <m/>
  </r>
  <r>
    <s v="Vicepresidencia Comercial"/>
    <s v="Vicepresidencia Comercial"/>
    <x v="23"/>
    <s v="Las Bambas"/>
    <n v="366"/>
    <n v="366"/>
    <n v="2"/>
    <n v="2"/>
    <m/>
    <m/>
    <m/>
    <m/>
    <m/>
    <m/>
    <m/>
    <m/>
    <m/>
    <m/>
    <m/>
  </r>
  <r>
    <s v="Vicepresidencia Comercial"/>
    <s v="Gerencia de Contraloría y Riesgos"/>
    <x v="23"/>
    <s v="Las Bambas"/>
    <n v="553.5"/>
    <n v="553.5"/>
    <n v="4"/>
    <n v="4"/>
    <m/>
    <m/>
    <m/>
    <m/>
    <m/>
    <m/>
    <m/>
    <m/>
    <m/>
    <m/>
    <m/>
  </r>
  <r>
    <s v="Vicepresidencia Comercial"/>
    <s v="Gerencia de Evaluacion de Negocios"/>
    <x v="23"/>
    <s v="Las Bambas"/>
    <n v="306"/>
    <n v="306"/>
    <n v="2"/>
    <n v="2"/>
    <m/>
    <m/>
    <m/>
    <m/>
    <m/>
    <m/>
    <m/>
    <m/>
    <m/>
    <m/>
    <m/>
  </r>
  <r>
    <s v="Vicepresidencia de Abastecimiento"/>
    <s v="Gerencia de Contrataciones"/>
    <x v="23"/>
    <s v="Las Bambas"/>
    <n v="1692"/>
    <n v="1692"/>
    <n v="12"/>
    <n v="12"/>
    <m/>
    <m/>
    <m/>
    <m/>
    <m/>
    <m/>
    <m/>
    <m/>
    <m/>
    <m/>
    <m/>
  </r>
  <r>
    <s v="Vicepresidencia de Abastecimiento"/>
    <s v="Gerencia de Procura - Proyectos"/>
    <x v="23"/>
    <s v="Las Bambas"/>
    <n v="0"/>
    <n v="0"/>
    <n v="1"/>
    <n v="1"/>
    <m/>
    <m/>
    <m/>
    <m/>
    <m/>
    <m/>
    <m/>
    <m/>
    <m/>
    <m/>
    <m/>
  </r>
  <r>
    <s v="Vicepresidencia de Abastecimiento"/>
    <s v="Vicepresidencia de Abastecimiento"/>
    <x v="23"/>
    <s v="Las Bambas"/>
    <n v="1116"/>
    <n v="1116"/>
    <n v="7"/>
    <n v="7"/>
    <m/>
    <m/>
    <m/>
    <m/>
    <m/>
    <m/>
    <m/>
    <m/>
    <m/>
    <m/>
    <m/>
  </r>
  <r>
    <s v="Vicepresidencia de Abastecimiento"/>
    <s v="Gerencia de Planeamiento, Inventario. y Almacenes"/>
    <x v="23"/>
    <s v="Las Bambas"/>
    <n v="4590.25"/>
    <n v="4590.25"/>
    <n v="27"/>
    <n v="27"/>
    <m/>
    <m/>
    <m/>
    <m/>
    <m/>
    <m/>
    <m/>
    <m/>
    <m/>
    <m/>
    <m/>
  </r>
  <r>
    <s v="Vicepresidencia de Asuntos Corporativos"/>
    <s v="Gerencia de Asuntos Publicos"/>
    <x v="23"/>
    <s v="Las Bambas"/>
    <n v="243"/>
    <n v="243"/>
    <n v="2"/>
    <n v="2"/>
    <m/>
    <m/>
    <m/>
    <m/>
    <m/>
    <m/>
    <m/>
    <m/>
    <m/>
    <m/>
    <m/>
  </r>
  <r>
    <s v="Vicepresidencia de Asuntos Corporativos"/>
    <s v="Gerencia de Asuntos Publicos Regionales"/>
    <x v="23"/>
    <s v="Las Bambas"/>
    <n v="978"/>
    <n v="978"/>
    <n v="6"/>
    <n v="6"/>
    <m/>
    <m/>
    <m/>
    <m/>
    <m/>
    <m/>
    <m/>
    <m/>
    <m/>
    <m/>
    <m/>
  </r>
  <r>
    <s v="Vicepresidencia de Asuntos Corporativos"/>
    <s v="Gerencia de Comunicaciones"/>
    <x v="23"/>
    <s v="Las Bambas"/>
    <n v="1984.5"/>
    <n v="1984.5"/>
    <n v="14"/>
    <n v="14"/>
    <m/>
    <m/>
    <m/>
    <m/>
    <m/>
    <m/>
    <m/>
    <m/>
    <m/>
    <m/>
    <m/>
  </r>
  <r>
    <s v="Vicepresidencia de Asuntos Corporativos"/>
    <s v="Vicepresidencia de Asuntos Corporativos"/>
    <x v="23"/>
    <s v="Las Bambas"/>
    <n v="711"/>
    <n v="711"/>
    <n v="4"/>
    <n v="4"/>
    <m/>
    <m/>
    <m/>
    <m/>
    <m/>
    <m/>
    <m/>
    <m/>
    <m/>
    <m/>
    <m/>
  </r>
  <r>
    <s v="Vicepresidencia de Operaciones"/>
    <s v="Gerencia de Planta Concentradora"/>
    <x v="23"/>
    <s v="Las Bambas"/>
    <n v="36734.5"/>
    <n v="36734.5"/>
    <n v="230"/>
    <n v="230"/>
    <m/>
    <m/>
    <m/>
    <m/>
    <m/>
    <n v="3"/>
    <m/>
    <m/>
    <m/>
    <m/>
    <m/>
  </r>
  <r>
    <s v="Vicepresidencia de Operaciones"/>
    <s v="Gerencia de Servicios Técnicos"/>
    <x v="23"/>
    <s v="Las Bambas"/>
    <n v="14979.25"/>
    <n v="14979.25"/>
    <n v="86"/>
    <n v="86"/>
    <m/>
    <m/>
    <m/>
    <m/>
    <m/>
    <m/>
    <m/>
    <m/>
    <m/>
    <m/>
    <m/>
  </r>
  <r>
    <s v="Vicepresidencia de Operaciones"/>
    <s v="Vicepresidencia de Operaciones"/>
    <x v="23"/>
    <s v="Las Bambas"/>
    <n v="388.5"/>
    <n v="388.5"/>
    <n v="2"/>
    <n v="2"/>
    <m/>
    <m/>
    <m/>
    <m/>
    <m/>
    <m/>
    <m/>
    <m/>
    <m/>
    <m/>
    <m/>
  </r>
  <r>
    <s v="Vicepresidencia de Operaciones"/>
    <s v="Gerencia de Mantenimiento"/>
    <x v="23"/>
    <s v="Las Bambas"/>
    <n v="63792.75"/>
    <n v="63792.75"/>
    <n v="386"/>
    <n v="386"/>
    <m/>
    <m/>
    <m/>
    <m/>
    <m/>
    <m/>
    <m/>
    <m/>
    <m/>
    <m/>
    <m/>
  </r>
  <r>
    <s v="Vicepresidencia de Operaciones"/>
    <s v="Gerencia de Operaciones Mina"/>
    <x v="23"/>
    <s v="Las Bambas"/>
    <n v="151182.75"/>
    <n v="151182.75"/>
    <n v="865"/>
    <n v="865"/>
    <m/>
    <n v="1"/>
    <m/>
    <m/>
    <n v="1"/>
    <n v="6"/>
    <m/>
    <m/>
    <n v="12"/>
    <m/>
    <m/>
  </r>
  <r>
    <s v="Vicepresidencia de Proyectos"/>
    <s v="Vicepresidencia de Proyectos"/>
    <x v="23"/>
    <s v="Las Bambas"/>
    <n v="357"/>
    <n v="357"/>
    <n v="2"/>
    <n v="2"/>
    <m/>
    <m/>
    <m/>
    <m/>
    <m/>
    <m/>
    <m/>
    <m/>
    <m/>
    <m/>
    <m/>
  </r>
  <r>
    <s v="Vicepresidencia de Proyectos"/>
    <s v="Gerencia de Proyecto - 3er Molino Bolas"/>
    <x v="23"/>
    <s v="Las Bambas"/>
    <n v="643.5"/>
    <n v="643.5"/>
    <n v="4"/>
    <n v="4"/>
    <m/>
    <m/>
    <m/>
    <m/>
    <m/>
    <m/>
    <m/>
    <m/>
    <m/>
    <m/>
    <m/>
  </r>
  <r>
    <s v="Vicepresidencia de Proyectos"/>
    <s v="Gerencia de Proyectos TSF"/>
    <x v="23"/>
    <s v="Las Bambas"/>
    <n v="1039.5"/>
    <n v="1039.5"/>
    <n v="5"/>
    <n v="5"/>
    <m/>
    <m/>
    <m/>
    <m/>
    <m/>
    <m/>
    <m/>
    <m/>
    <m/>
    <m/>
    <m/>
  </r>
  <r>
    <s v="Vicepresidencia de Proyectos"/>
    <s v="Gerencias de Construccion de Proyectos"/>
    <x v="23"/>
    <s v="Las Bambas"/>
    <n v="1743"/>
    <n v="1743"/>
    <n v="11"/>
    <n v="11"/>
    <m/>
    <m/>
    <m/>
    <m/>
    <m/>
    <m/>
    <m/>
    <m/>
    <m/>
    <m/>
    <m/>
  </r>
  <r>
    <s v="Vicepresidencia de Proyectos"/>
    <s v="Gerencia de Proyecto de Minas y Otros"/>
    <x v="23"/>
    <s v="Las Bambas"/>
    <n v="556.5"/>
    <n v="556.5"/>
    <n v="3"/>
    <n v="3"/>
    <m/>
    <m/>
    <m/>
    <m/>
    <m/>
    <m/>
    <m/>
    <m/>
    <m/>
    <m/>
    <m/>
  </r>
  <r>
    <s v="Vicepresidencia de Proyectos"/>
    <s v="Gerencia de Implementación de Proyectos"/>
    <x v="23"/>
    <s v="Las Bambas"/>
    <n v="1281"/>
    <n v="1281"/>
    <n v="6"/>
    <n v="6"/>
    <m/>
    <m/>
    <m/>
    <m/>
    <m/>
    <m/>
    <m/>
    <m/>
    <m/>
    <m/>
    <m/>
  </r>
  <r>
    <s v="Vicepresidencia de Recursos Humanos"/>
    <s v="Gerencia de Recursos Humanos"/>
    <x v="23"/>
    <s v="Las Bambas"/>
    <n v="1713"/>
    <n v="1713"/>
    <n v="12"/>
    <n v="12"/>
    <m/>
    <m/>
    <m/>
    <m/>
    <m/>
    <m/>
    <m/>
    <m/>
    <m/>
    <m/>
    <m/>
  </r>
  <r>
    <s v="Vicepresidencia de Recursos Humanos"/>
    <s v="Vicepresidencia de Recursos Humanos"/>
    <x v="23"/>
    <s v="Las Bambas"/>
    <n v="603"/>
    <n v="603"/>
    <n v="5"/>
    <n v="5"/>
    <m/>
    <m/>
    <m/>
    <m/>
    <m/>
    <m/>
    <m/>
    <m/>
    <m/>
    <m/>
    <m/>
  </r>
  <r>
    <s v="Vicepresidencia de Recursos Humanos"/>
    <s v="Gerencia de Desarrollo y Capacitación"/>
    <x v="23"/>
    <s v="Las Bambas"/>
    <n v="1222.5"/>
    <n v="1222.5"/>
    <n v="10"/>
    <n v="10"/>
    <m/>
    <m/>
    <m/>
    <m/>
    <m/>
    <m/>
    <m/>
    <m/>
    <m/>
    <m/>
    <m/>
  </r>
  <r>
    <s v="Vicepresidencia de SHE"/>
    <s v="Gerencia de Medio Ambiente"/>
    <x v="23"/>
    <s v="Las Bambas"/>
    <n v="4428.5"/>
    <n v="4428.5"/>
    <n v="26"/>
    <n v="26"/>
    <m/>
    <m/>
    <m/>
    <m/>
    <m/>
    <m/>
    <m/>
    <m/>
    <m/>
    <m/>
    <m/>
  </r>
  <r>
    <s v="Vicepresidencia de SHE"/>
    <s v="Gerencia de Seguridad y Salud"/>
    <x v="23"/>
    <s v="Las Bambas"/>
    <n v="5103"/>
    <n v="5103"/>
    <n v="31"/>
    <n v="31"/>
    <m/>
    <m/>
    <m/>
    <m/>
    <m/>
    <m/>
    <m/>
    <m/>
    <m/>
    <m/>
    <m/>
  </r>
  <r>
    <s v="Vicepresidencia de SHE"/>
    <s v="Vicepresidencia de SHE"/>
    <x v="23"/>
    <s v="Las Bambas"/>
    <n v="310.5"/>
    <n v="310.5"/>
    <n v="2"/>
    <n v="2"/>
    <m/>
    <m/>
    <m/>
    <m/>
    <m/>
    <m/>
    <m/>
    <m/>
    <m/>
    <m/>
    <m/>
  </r>
  <r>
    <s v="Vicepresidencia de Asuntos Legales"/>
    <s v="Gerencia de Adquisición de Tierras y Reasentamiento"/>
    <x v="23"/>
    <s v="Las Bambas"/>
    <n v="966"/>
    <n v="966"/>
    <n v="7"/>
    <n v="7"/>
    <m/>
    <m/>
    <m/>
    <m/>
    <m/>
    <m/>
    <m/>
    <m/>
    <m/>
    <m/>
    <m/>
  </r>
  <r>
    <s v="Vicepresidencia de Asuntos Legales"/>
    <s v="Gerencia de Asuntos Legales Mineros"/>
    <x v="23"/>
    <s v="Las Bambas"/>
    <n v="816"/>
    <n v="816"/>
    <n v="5"/>
    <n v="5"/>
    <m/>
    <m/>
    <m/>
    <m/>
    <m/>
    <m/>
    <m/>
    <m/>
    <m/>
    <m/>
    <m/>
  </r>
  <r>
    <s v="Vicepresidencia de Asuntos Legales"/>
    <s v="Vicepresidencia de Asuntos Legales"/>
    <x v="23"/>
    <s v="Las Bambas"/>
    <n v="819"/>
    <n v="819"/>
    <n v="5"/>
    <n v="5"/>
    <m/>
    <m/>
    <m/>
    <m/>
    <m/>
    <m/>
    <m/>
    <m/>
    <m/>
    <m/>
    <m/>
  </r>
  <r>
    <s v="Vicepresidencia de Desarrollo"/>
    <s v="Gerencia de Challcobamba"/>
    <x v="23"/>
    <s v="Las Bambas"/>
    <n v="685.5"/>
    <n v="685.5"/>
    <n v="6"/>
    <n v="6"/>
    <m/>
    <m/>
    <m/>
    <m/>
    <m/>
    <m/>
    <m/>
    <m/>
    <m/>
    <m/>
    <m/>
  </r>
  <r>
    <s v="Vicepresidencia de Desarrollo"/>
    <s v="Gerencia de Desarrollo de Recursos"/>
    <x v="23"/>
    <s v="Las Bambas"/>
    <n v="6464.75"/>
    <n v="6464.75"/>
    <n v="36"/>
    <n v="36"/>
    <m/>
    <m/>
    <m/>
    <m/>
    <m/>
    <n v="1"/>
    <m/>
    <m/>
    <m/>
    <m/>
    <m/>
  </r>
  <r>
    <s v="Vicepresidencia de Desarrollo"/>
    <s v="Gerencia de Estudios"/>
    <x v="23"/>
    <s v="Las Bambas"/>
    <n v="1534.5"/>
    <n v="1534.5"/>
    <n v="10"/>
    <n v="10"/>
    <m/>
    <m/>
    <m/>
    <m/>
    <m/>
    <m/>
    <m/>
    <m/>
    <m/>
    <m/>
    <m/>
  </r>
  <r>
    <s v="Vicepresidencia de Desarrollo"/>
    <s v="Gerencia de Ingenieria"/>
    <x v="23"/>
    <s v="Las Bambas"/>
    <n v="1612.5"/>
    <n v="1612.5"/>
    <n v="11"/>
    <n v="11"/>
    <m/>
    <m/>
    <m/>
    <m/>
    <m/>
    <m/>
    <m/>
    <m/>
    <m/>
    <m/>
    <m/>
  </r>
  <r>
    <s v="Vicepresidencia de Desarrollo"/>
    <s v="Gerencia de Permisos Ambientales"/>
    <x v="23"/>
    <s v="Las Bambas"/>
    <n v="1356"/>
    <n v="1356"/>
    <n v="7"/>
    <n v="7"/>
    <m/>
    <m/>
    <m/>
    <m/>
    <m/>
    <m/>
    <m/>
    <m/>
    <m/>
    <m/>
    <m/>
  </r>
  <r>
    <s v="Vicepresidencia de Desarrollo"/>
    <s v="Gerencia de Servicios a Proyectos"/>
    <x v="23"/>
    <s v="Las Bambas"/>
    <n v="198"/>
    <n v="198"/>
    <n v="1"/>
    <n v="1"/>
    <m/>
    <m/>
    <m/>
    <m/>
    <m/>
    <m/>
    <m/>
    <m/>
    <m/>
    <m/>
    <m/>
  </r>
  <r>
    <s v="Vicepresidencia de Desarrollo"/>
    <s v="Gerencia Regional de Servicios Técnicos"/>
    <x v="23"/>
    <s v="Las Bambas"/>
    <n v="1890"/>
    <n v="1890"/>
    <n v="13"/>
    <n v="13"/>
    <m/>
    <m/>
    <m/>
    <m/>
    <m/>
    <m/>
    <m/>
    <m/>
    <m/>
    <m/>
    <m/>
  </r>
  <r>
    <s v="Vicepresidencia de Desarrollo"/>
    <s v="Vicepresidencia de Desarrollo"/>
    <x v="23"/>
    <s v="Las Bambas"/>
    <n v="279"/>
    <n v="279"/>
    <n v="2"/>
    <n v="2"/>
    <m/>
    <m/>
    <m/>
    <m/>
    <m/>
    <m/>
    <m/>
    <m/>
    <m/>
    <m/>
    <m/>
  </r>
  <r>
    <s v="Vicepresidencia de Desarrollo"/>
    <s v="Gerencia de Servicios y Soporte a Proyectos"/>
    <x v="23"/>
    <s v="Las Bambas"/>
    <n v="3274.5"/>
    <n v="3274.5"/>
    <n v="20"/>
    <n v="20"/>
    <m/>
    <m/>
    <m/>
    <m/>
    <m/>
    <m/>
    <m/>
    <m/>
    <m/>
    <m/>
    <m/>
  </r>
  <r>
    <s v="Vicepresidencia de Excelencia Operacional"/>
    <s v="Vicepresidencia de Excelencia Operacional"/>
    <x v="23"/>
    <s v="Las Bambas"/>
    <n v="336"/>
    <n v="336"/>
    <n v="3"/>
    <n v="3"/>
    <m/>
    <m/>
    <m/>
    <m/>
    <m/>
    <m/>
    <m/>
    <m/>
    <m/>
    <m/>
    <m/>
  </r>
  <r>
    <s v="Vicepresidencia de Excelencia Operacional"/>
    <s v="Gerencia de Excelencia Operacional 2"/>
    <x v="23"/>
    <s v="Las Bambas"/>
    <n v="777"/>
    <n v="777"/>
    <n v="7"/>
    <n v="7"/>
    <m/>
    <m/>
    <m/>
    <m/>
    <m/>
    <m/>
    <m/>
    <m/>
    <m/>
    <m/>
    <m/>
  </r>
  <r>
    <s v="Vicepresidencia de Excelencia Operacional"/>
    <s v="Gerencia de Excelencia Operacional 3"/>
    <x v="23"/>
    <s v="Las Bambas"/>
    <n v="198"/>
    <n v="198"/>
    <n v="1"/>
    <n v="1"/>
    <m/>
    <m/>
    <m/>
    <m/>
    <m/>
    <m/>
    <m/>
    <m/>
    <m/>
    <m/>
    <m/>
  </r>
  <r>
    <s v="Vicepresidencia de Excelencia Operacional"/>
    <s v="Gerencia de Excelencia Operacional 1"/>
    <x v="23"/>
    <s v="Las Bambas"/>
    <n v="1110"/>
    <n v="1110"/>
    <n v="6"/>
    <n v="6"/>
    <m/>
    <m/>
    <m/>
    <m/>
    <m/>
    <m/>
    <m/>
    <m/>
    <m/>
    <m/>
    <m/>
  </r>
  <r>
    <s v="Global Business Services &amp; Technology"/>
    <s v="Technology"/>
    <x v="23"/>
    <s v="Las Bambas"/>
    <n v="3580.5"/>
    <n v="3580.5"/>
    <n v="19"/>
    <n v="19"/>
    <m/>
    <m/>
    <m/>
    <m/>
    <m/>
    <n v="1"/>
    <m/>
    <m/>
    <m/>
    <m/>
    <m/>
  </r>
  <r>
    <s v="Global Business Services &amp; Technology"/>
    <s v="Global Business Services"/>
    <x v="23"/>
    <s v="Las Bambas"/>
    <n v="4095"/>
    <n v="4095"/>
    <n v="22"/>
    <n v="22"/>
    <m/>
    <m/>
    <m/>
    <m/>
    <m/>
    <m/>
    <m/>
    <m/>
    <m/>
    <m/>
    <m/>
  </r>
  <r>
    <s v="Group Explorations Management"/>
    <s v="Group Explorations Management"/>
    <x v="23"/>
    <s v="Las Bambas"/>
    <n v="441"/>
    <n v="441"/>
    <n v="3"/>
    <n v="3"/>
    <m/>
    <m/>
    <m/>
    <m/>
    <m/>
    <m/>
    <m/>
    <m/>
    <m/>
    <m/>
    <m/>
  </r>
  <r>
    <s v="Gerencia de Logística y Servicios de Sitio"/>
    <s v="Gerencia de Logística y Servicios de Sitio"/>
    <x v="23"/>
    <s v="Las Bambas"/>
    <n v="13675.25"/>
    <n v="13675.25"/>
    <n v="79"/>
    <n v="79"/>
    <m/>
    <m/>
    <m/>
    <m/>
    <m/>
    <n v="1"/>
    <m/>
    <m/>
    <m/>
    <m/>
    <m/>
  </r>
  <r>
    <s v="Vicepresidencia de Relaciones Comunitarias"/>
    <s v="Vicepresidencia de Relaciones Comunitarias"/>
    <x v="23"/>
    <s v="Las Bambas"/>
    <n v="3927"/>
    <n v="3927"/>
    <n v="22"/>
    <n v="22"/>
    <m/>
    <m/>
    <m/>
    <m/>
    <m/>
    <m/>
    <m/>
    <m/>
    <m/>
    <m/>
    <m/>
  </r>
  <r>
    <s v="Vicepresidencia de Relaciones Comunitarias"/>
    <s v="Gerencia de Relaciones Comunitarias Site"/>
    <x v="23"/>
    <s v="Las Bambas"/>
    <n v="6245.25"/>
    <n v="6245.25"/>
    <n v="42"/>
    <n v="42"/>
    <m/>
    <m/>
    <m/>
    <m/>
    <m/>
    <m/>
    <m/>
    <m/>
    <m/>
    <m/>
    <m/>
  </r>
  <r>
    <s v="Vicepresidencia de Relaciones Comunitarias"/>
    <s v="Gerencia de Relaciones Comunitarias Zona Sur"/>
    <x v="23"/>
    <s v="Las Bambas"/>
    <n v="4588.5"/>
    <n v="4588.5"/>
    <n v="27"/>
    <n v="27"/>
    <m/>
    <m/>
    <m/>
    <m/>
    <m/>
    <m/>
    <m/>
    <m/>
    <m/>
    <m/>
    <m/>
  </r>
  <r>
    <s v="Vicepresidencia de Relaciones Comunitarias"/>
    <s v="Gerencia de Estudios Sociales"/>
    <x v="23"/>
    <s v="Las Bambas"/>
    <n v="0"/>
    <n v="0"/>
    <n v="1"/>
    <n v="1"/>
    <m/>
    <m/>
    <m/>
    <m/>
    <m/>
    <m/>
    <m/>
    <m/>
    <m/>
    <m/>
    <m/>
  </r>
  <r>
    <s v="Vicepresidencia de Relaciones Comunitarias"/>
    <s v="Gerencia de Desarrollo Social"/>
    <x v="23"/>
    <s v="Las Bambas"/>
    <n v="556.5"/>
    <n v="556.5"/>
    <n v="3"/>
    <n v="3"/>
    <m/>
    <m/>
    <m/>
    <m/>
    <m/>
    <m/>
    <m/>
    <m/>
    <m/>
    <m/>
    <m/>
  </r>
  <r>
    <s v="Gerencia de Protección Interna"/>
    <s v="Gerencia de Protección Interna"/>
    <x v="23"/>
    <s v="Las Bambas"/>
    <n v="1140.5"/>
    <n v="1140.5"/>
    <n v="7"/>
    <n v="7"/>
    <m/>
    <m/>
    <m/>
    <m/>
    <m/>
    <m/>
    <m/>
    <m/>
    <m/>
    <m/>
    <m/>
  </r>
  <r>
    <s v="Gerencia General Operaciones Las Bambas"/>
    <s v="Gerencia General Operaciones Las Bambas"/>
    <x v="23"/>
    <s v="Las Bambas"/>
    <n v="495"/>
    <n v="495"/>
    <n v="3"/>
    <n v="3"/>
    <m/>
    <m/>
    <m/>
    <m/>
    <m/>
    <m/>
    <m/>
    <m/>
    <m/>
    <m/>
    <m/>
  </r>
  <r>
    <s v="Gerencia Senior de Excelencia Operacional y Estrategia"/>
    <s v="Gerencia Senior de Excelencia Operacional y Estrategia"/>
    <x v="23"/>
    <s v="Las Bambas"/>
    <n v="153"/>
    <n v="153"/>
    <n v="1"/>
    <n v="1"/>
    <m/>
    <m/>
    <m/>
    <m/>
    <m/>
    <m/>
    <m/>
    <m/>
    <m/>
    <m/>
    <m/>
  </r>
  <r>
    <s v="Presidencia las Bambas"/>
    <s v="Presidencia las Bambas"/>
    <x v="23"/>
    <s v="SSEE"/>
    <n v="0"/>
    <n v="0"/>
    <n v="0"/>
    <n v="0"/>
    <m/>
    <m/>
    <m/>
    <m/>
    <m/>
    <m/>
    <m/>
    <m/>
    <m/>
    <m/>
    <m/>
  </r>
  <r>
    <s v="Vicepresidencia Comercial"/>
    <s v="Gerencia de Finanzas"/>
    <x v="23"/>
    <s v="SSEE"/>
    <n v="0"/>
    <n v="0"/>
    <n v="0"/>
    <n v="0"/>
    <m/>
    <m/>
    <m/>
    <m/>
    <m/>
    <m/>
    <m/>
    <m/>
    <m/>
    <m/>
    <m/>
  </r>
  <r>
    <s v="Vicepresidencia Comercial"/>
    <s v="Gerencia de Impuestos"/>
    <x v="23"/>
    <s v="SSEE"/>
    <n v="0"/>
    <n v="0"/>
    <n v="0"/>
    <n v="0"/>
    <m/>
    <m/>
    <m/>
    <m/>
    <m/>
    <m/>
    <m/>
    <m/>
    <m/>
    <m/>
    <m/>
  </r>
  <r>
    <s v="Vicepresidencia Comercial"/>
    <s v="Vicepresidencia Comercial"/>
    <x v="23"/>
    <s v="SSEE"/>
    <n v="0"/>
    <n v="0"/>
    <n v="0"/>
    <n v="0"/>
    <m/>
    <m/>
    <m/>
    <m/>
    <m/>
    <m/>
    <m/>
    <m/>
    <m/>
    <m/>
    <m/>
  </r>
  <r>
    <s v="Vicepresidencia Comercial"/>
    <s v="Gerencia de Contraloría y Riesgos"/>
    <x v="23"/>
    <s v="SSEE"/>
    <n v="0"/>
    <n v="0"/>
    <n v="0"/>
    <n v="0"/>
    <m/>
    <m/>
    <m/>
    <m/>
    <m/>
    <m/>
    <m/>
    <m/>
    <m/>
    <m/>
    <m/>
  </r>
  <r>
    <s v="Vicepresidencia Comercial"/>
    <s v="Gerencia de Evaluacion de Negocios"/>
    <x v="23"/>
    <s v="SSEE"/>
    <n v="0"/>
    <n v="0"/>
    <n v="0"/>
    <n v="0"/>
    <m/>
    <m/>
    <m/>
    <m/>
    <m/>
    <m/>
    <m/>
    <m/>
    <m/>
    <m/>
    <m/>
  </r>
  <r>
    <s v="Vicepresidencia de Abastecimiento"/>
    <s v="Gerencia de Contrataciones"/>
    <x v="23"/>
    <s v="SSEE"/>
    <n v="0"/>
    <n v="0"/>
    <n v="0"/>
    <n v="0"/>
    <m/>
    <m/>
    <m/>
    <m/>
    <m/>
    <m/>
    <m/>
    <m/>
    <m/>
    <m/>
    <m/>
  </r>
  <r>
    <s v="Vicepresidencia de Abastecimiento"/>
    <s v="Gerencia de Procura - Proyectos"/>
    <x v="23"/>
    <s v="SSEE"/>
    <n v="0"/>
    <n v="0"/>
    <n v="0"/>
    <n v="0"/>
    <m/>
    <m/>
    <m/>
    <m/>
    <m/>
    <m/>
    <m/>
    <m/>
    <m/>
    <m/>
    <m/>
  </r>
  <r>
    <s v="Vicepresidencia de Abastecimiento"/>
    <s v="Vicepresidencia de Abastecimiento"/>
    <x v="23"/>
    <s v="SSEE"/>
    <n v="0"/>
    <n v="0"/>
    <n v="0"/>
    <n v="0"/>
    <m/>
    <m/>
    <m/>
    <m/>
    <m/>
    <m/>
    <m/>
    <m/>
    <m/>
    <m/>
    <m/>
  </r>
  <r>
    <s v="Vicepresidencia de Abastecimiento"/>
    <s v="Gerencia de Planeamiento, Inventario. y Almacenes"/>
    <x v="23"/>
    <s v="SSEE"/>
    <n v="88556"/>
    <n v="15243.599999999999"/>
    <n v="379"/>
    <n v="427"/>
    <m/>
    <m/>
    <m/>
    <m/>
    <m/>
    <n v="1"/>
    <m/>
    <m/>
    <m/>
    <m/>
    <m/>
  </r>
  <r>
    <s v="Vicepresidencia de Asuntos Corporativos"/>
    <s v="Gerencia de Asuntos Publicos"/>
    <x v="23"/>
    <s v="SSEE"/>
    <n v="0"/>
    <n v="0"/>
    <n v="0"/>
    <n v="0"/>
    <m/>
    <m/>
    <m/>
    <m/>
    <m/>
    <m/>
    <m/>
    <m/>
    <m/>
    <m/>
    <m/>
  </r>
  <r>
    <s v="Vicepresidencia de Asuntos Corporativos"/>
    <s v="Gerencia de Asuntos Publicos Regionales"/>
    <x v="23"/>
    <s v="SSEE"/>
    <n v="0"/>
    <n v="0"/>
    <n v="0"/>
    <n v="0"/>
    <m/>
    <m/>
    <m/>
    <m/>
    <m/>
    <m/>
    <m/>
    <m/>
    <m/>
    <m/>
    <m/>
  </r>
  <r>
    <s v="Vicepresidencia de Asuntos Corporativos"/>
    <s v="Gerencia de Comunicaciones"/>
    <x v="23"/>
    <s v="SSEE"/>
    <n v="0"/>
    <n v="0"/>
    <n v="0"/>
    <n v="0"/>
    <m/>
    <m/>
    <m/>
    <m/>
    <m/>
    <m/>
    <m/>
    <m/>
    <m/>
    <m/>
    <m/>
  </r>
  <r>
    <s v="Vicepresidencia de Asuntos Corporativos"/>
    <s v="Vicepresidencia de Asuntos Corporativos"/>
    <x v="23"/>
    <s v="SSEE"/>
    <n v="0"/>
    <n v="0"/>
    <n v="0"/>
    <n v="0"/>
    <m/>
    <m/>
    <m/>
    <m/>
    <m/>
    <m/>
    <m/>
    <m/>
    <m/>
    <m/>
    <m/>
  </r>
  <r>
    <s v="Vicepresidencia de Operaciones"/>
    <s v="Gerencia de Planta Concentradora"/>
    <x v="23"/>
    <s v="SSEE"/>
    <n v="7535"/>
    <n v="7535"/>
    <n v="42"/>
    <n v="42"/>
    <m/>
    <m/>
    <m/>
    <m/>
    <m/>
    <m/>
    <m/>
    <m/>
    <m/>
    <m/>
    <m/>
  </r>
  <r>
    <s v="Vicepresidencia de Operaciones"/>
    <s v="Gerencia de Servicios Técnicos"/>
    <x v="23"/>
    <s v="SSEE"/>
    <n v="12348"/>
    <n v="12348"/>
    <n v="69"/>
    <n v="69"/>
    <m/>
    <m/>
    <m/>
    <m/>
    <m/>
    <m/>
    <m/>
    <m/>
    <m/>
    <m/>
    <m/>
  </r>
  <r>
    <s v="Vicepresidencia de Operaciones"/>
    <s v="Vicepresidencia de Operaciones"/>
    <x v="23"/>
    <s v="SSEE"/>
    <n v="0"/>
    <n v="0"/>
    <n v="0"/>
    <n v="0"/>
    <m/>
    <m/>
    <m/>
    <m/>
    <m/>
    <m/>
    <m/>
    <m/>
    <m/>
    <m/>
    <m/>
  </r>
  <r>
    <s v="Vicepresidencia de Operaciones"/>
    <s v="Gerencia de Mantenimiento"/>
    <x v="23"/>
    <s v="SSEE"/>
    <n v="360"/>
    <n v="360"/>
    <n v="3"/>
    <n v="3"/>
    <m/>
    <m/>
    <m/>
    <m/>
    <m/>
    <n v="1"/>
    <m/>
    <m/>
    <m/>
    <m/>
    <m/>
  </r>
  <r>
    <s v="Vicepresidencia de Operaciones"/>
    <s v="Gerencia de Operaciones Mina"/>
    <x v="23"/>
    <s v="SSEE"/>
    <n v="175265.08000000002"/>
    <n v="155357.08000000002"/>
    <n v="789"/>
    <n v="711"/>
    <m/>
    <m/>
    <m/>
    <m/>
    <m/>
    <m/>
    <m/>
    <m/>
    <m/>
    <m/>
    <m/>
  </r>
  <r>
    <s v="Vicepresidencia de Proyectos"/>
    <s v="Vicepresidencia de Proyectos"/>
    <x v="23"/>
    <s v="SSEE"/>
    <n v="31429"/>
    <n v="31429"/>
    <n v="197"/>
    <n v="197"/>
    <m/>
    <m/>
    <m/>
    <m/>
    <m/>
    <m/>
    <m/>
    <m/>
    <m/>
    <m/>
    <n v="12"/>
  </r>
  <r>
    <s v="Vicepresidencia de Proyectos"/>
    <s v="Gerencia de Proyecto - 3er Molino Bolas"/>
    <x v="23"/>
    <s v="SSEE"/>
    <n v="100010"/>
    <n v="100010"/>
    <n v="549"/>
    <n v="549"/>
    <m/>
    <m/>
    <m/>
    <n v="1"/>
    <m/>
    <m/>
    <m/>
    <m/>
    <m/>
    <m/>
    <m/>
  </r>
  <r>
    <s v="Vicepresidencia de Proyectos"/>
    <s v="Gerencia de Proyectos TSF"/>
    <x v="23"/>
    <s v="SSEE"/>
    <n v="120969.5"/>
    <n v="127809.5"/>
    <n v="729"/>
    <n v="759"/>
    <m/>
    <m/>
    <m/>
    <m/>
    <m/>
    <n v="3"/>
    <m/>
    <m/>
    <m/>
    <m/>
    <m/>
  </r>
  <r>
    <s v="Vicepresidencia de Proyectos"/>
    <s v="Gerencias de Construccion de Proyectos"/>
    <x v="23"/>
    <s v="SSEE"/>
    <n v="0"/>
    <n v="0"/>
    <n v="0"/>
    <n v="0"/>
    <m/>
    <m/>
    <m/>
    <m/>
    <m/>
    <m/>
    <m/>
    <m/>
    <m/>
    <m/>
    <m/>
  </r>
  <r>
    <s v="Vicepresidencia de Proyectos"/>
    <s v="Gerencia de Proyecto de Minas y Otros"/>
    <x v="23"/>
    <s v="SSEE"/>
    <n v="0"/>
    <n v="0"/>
    <n v="0"/>
    <n v="0"/>
    <m/>
    <m/>
    <m/>
    <m/>
    <m/>
    <m/>
    <m/>
    <m/>
    <m/>
    <m/>
    <m/>
  </r>
  <r>
    <s v="Vicepresidencia de Proyectos"/>
    <s v="Gerencia de Implementación de Proyectos"/>
    <x v="23"/>
    <s v="SSEE"/>
    <n v="105498"/>
    <n v="105498"/>
    <n v="468"/>
    <n v="468"/>
    <m/>
    <m/>
    <m/>
    <m/>
    <m/>
    <n v="2"/>
    <m/>
    <m/>
    <m/>
    <m/>
    <m/>
  </r>
  <r>
    <s v="Vicepresidencia de Recursos Humanos"/>
    <s v="Gerencia de Recursos Humanos"/>
    <x v="23"/>
    <s v="SSEE"/>
    <n v="308"/>
    <n v="308"/>
    <n v="2"/>
    <n v="2"/>
    <m/>
    <m/>
    <m/>
    <m/>
    <m/>
    <m/>
    <m/>
    <m/>
    <m/>
    <m/>
    <m/>
  </r>
  <r>
    <s v="Vicepresidencia de Recursos Humanos"/>
    <s v="Vicepresidencia de Recursos Humanos"/>
    <x v="23"/>
    <s v="SSEE"/>
    <n v="0"/>
    <n v="0"/>
    <n v="0"/>
    <n v="0"/>
    <m/>
    <m/>
    <m/>
    <m/>
    <m/>
    <m/>
    <m/>
    <m/>
    <m/>
    <m/>
    <m/>
  </r>
  <r>
    <s v="Vicepresidencia de Recursos Humanos"/>
    <s v="Gerencia de Desarrollo y Capacitación"/>
    <x v="23"/>
    <s v="SSEE"/>
    <n v="0"/>
    <n v="0"/>
    <n v="0"/>
    <n v="0"/>
    <m/>
    <m/>
    <m/>
    <m/>
    <m/>
    <m/>
    <m/>
    <m/>
    <m/>
    <m/>
    <m/>
  </r>
  <r>
    <s v="Vicepresidencia de SHE"/>
    <s v="Gerencia de Medio Ambiente"/>
    <x v="23"/>
    <s v="SSEE"/>
    <n v="27036"/>
    <n v="27036"/>
    <n v="135"/>
    <n v="135"/>
    <m/>
    <m/>
    <m/>
    <m/>
    <m/>
    <m/>
    <m/>
    <m/>
    <m/>
    <m/>
    <m/>
  </r>
  <r>
    <s v="Vicepresidencia de SHE"/>
    <s v="Gerencia de Seguridad y Salud"/>
    <x v="23"/>
    <s v="SSEE"/>
    <n v="10892"/>
    <n v="10892"/>
    <n v="61"/>
    <n v="61"/>
    <m/>
    <m/>
    <m/>
    <m/>
    <m/>
    <m/>
    <m/>
    <m/>
    <m/>
    <m/>
    <m/>
  </r>
  <r>
    <s v="Vicepresidencia de SHE"/>
    <s v="Vicepresidencia de SHE"/>
    <x v="23"/>
    <s v="SSEE"/>
    <n v="0"/>
    <n v="0"/>
    <n v="0"/>
    <n v="0"/>
    <m/>
    <m/>
    <m/>
    <m/>
    <m/>
    <m/>
    <m/>
    <m/>
    <m/>
    <m/>
    <m/>
  </r>
  <r>
    <s v="Vicepresidencia de Asuntos Legales"/>
    <s v="Gerencia de Adquisición de Tierras y Reasentamiento"/>
    <x v="23"/>
    <s v="SSEE"/>
    <n v="0"/>
    <n v="0"/>
    <n v="0"/>
    <n v="0"/>
    <m/>
    <m/>
    <m/>
    <m/>
    <m/>
    <m/>
    <m/>
    <m/>
    <m/>
    <m/>
    <m/>
  </r>
  <r>
    <s v="Vicepresidencia de Asuntos Legales"/>
    <s v="Gerencia de Asuntos Legales Mineros"/>
    <x v="23"/>
    <s v="SSEE"/>
    <n v="0"/>
    <n v="0"/>
    <n v="0"/>
    <n v="0"/>
    <m/>
    <m/>
    <m/>
    <m/>
    <m/>
    <m/>
    <m/>
    <m/>
    <m/>
    <m/>
    <m/>
  </r>
  <r>
    <s v="Vicepresidencia de Asuntos Legales"/>
    <s v="Vicepresidencia de Asuntos Legales"/>
    <x v="23"/>
    <s v="SSEE"/>
    <n v="0"/>
    <n v="0"/>
    <n v="0"/>
    <n v="0"/>
    <m/>
    <m/>
    <m/>
    <m/>
    <m/>
    <m/>
    <m/>
    <m/>
    <m/>
    <m/>
    <m/>
  </r>
  <r>
    <s v="Vicepresidencia de Desarrollo"/>
    <s v="Gerencia de Challcobamba"/>
    <x v="23"/>
    <s v="SSEE"/>
    <n v="0"/>
    <n v="0"/>
    <n v="0"/>
    <n v="0"/>
    <m/>
    <m/>
    <m/>
    <m/>
    <m/>
    <m/>
    <m/>
    <m/>
    <m/>
    <m/>
    <m/>
  </r>
  <r>
    <s v="Vicepresidencia de Desarrollo"/>
    <s v="Gerencia de Desarrollo de Recursos"/>
    <x v="23"/>
    <s v="SSEE"/>
    <n v="50856"/>
    <n v="50856"/>
    <n v="287"/>
    <n v="287"/>
    <m/>
    <m/>
    <m/>
    <m/>
    <m/>
    <m/>
    <m/>
    <m/>
    <m/>
    <m/>
    <m/>
  </r>
  <r>
    <s v="Vicepresidencia de Desarrollo"/>
    <s v="Gerencia de Estudios"/>
    <x v="23"/>
    <s v="SSEE"/>
    <n v="0"/>
    <n v="0"/>
    <n v="0"/>
    <n v="0"/>
    <m/>
    <m/>
    <m/>
    <m/>
    <m/>
    <m/>
    <m/>
    <m/>
    <m/>
    <m/>
    <m/>
  </r>
  <r>
    <s v="Vicepresidencia de Desarrollo"/>
    <s v="Gerencia de Ingenieria"/>
    <x v="23"/>
    <s v="SSEE"/>
    <n v="0"/>
    <n v="0"/>
    <n v="0"/>
    <n v="0"/>
    <m/>
    <m/>
    <m/>
    <m/>
    <m/>
    <m/>
    <m/>
    <m/>
    <m/>
    <m/>
    <m/>
  </r>
  <r>
    <s v="Vicepresidencia de Desarrollo"/>
    <s v="Gerencia de Permisos Ambientales"/>
    <x v="23"/>
    <s v="SSEE"/>
    <n v="2168"/>
    <n v="2168"/>
    <n v="27"/>
    <n v="27"/>
    <m/>
    <m/>
    <m/>
    <m/>
    <m/>
    <m/>
    <m/>
    <m/>
    <m/>
    <m/>
    <m/>
  </r>
  <r>
    <s v="Vicepresidencia de Desarrollo"/>
    <s v="Gerencia de Servicios a Proyectos"/>
    <x v="23"/>
    <s v="SSEE"/>
    <n v="0"/>
    <n v="0"/>
    <n v="0"/>
    <n v="0"/>
    <m/>
    <m/>
    <m/>
    <m/>
    <m/>
    <m/>
    <m/>
    <m/>
    <m/>
    <m/>
    <m/>
  </r>
  <r>
    <s v="Vicepresidencia de Desarrollo"/>
    <s v="Gerencia Regional de Servicios Técnicos"/>
    <x v="23"/>
    <s v="SSEE"/>
    <n v="0"/>
    <n v="0"/>
    <n v="0"/>
    <n v="0"/>
    <m/>
    <m/>
    <m/>
    <m/>
    <m/>
    <m/>
    <m/>
    <m/>
    <m/>
    <m/>
    <m/>
  </r>
  <r>
    <s v="Vicepresidencia de Desarrollo"/>
    <s v="Vicepresidencia de Desarrollo"/>
    <x v="23"/>
    <s v="SSEE"/>
    <n v="0"/>
    <n v="0"/>
    <n v="0"/>
    <n v="0"/>
    <m/>
    <m/>
    <m/>
    <m/>
    <m/>
    <m/>
    <m/>
    <m/>
    <m/>
    <m/>
    <m/>
  </r>
  <r>
    <s v="Vicepresidencia de Desarrollo"/>
    <s v="Gerencia de Servicios y Soporte a Proyectos"/>
    <x v="23"/>
    <s v="SSEE"/>
    <n v="0"/>
    <n v="0"/>
    <n v="0"/>
    <n v="0"/>
    <m/>
    <m/>
    <m/>
    <m/>
    <m/>
    <m/>
    <m/>
    <m/>
    <m/>
    <m/>
    <m/>
  </r>
  <r>
    <s v="Vicepresidencia de Excelencia Operacional"/>
    <s v="Vicepresidencia de Excelencia Operacional"/>
    <x v="23"/>
    <s v="SSEE"/>
    <n v="0"/>
    <n v="0"/>
    <n v="0"/>
    <n v="0"/>
    <m/>
    <m/>
    <m/>
    <m/>
    <m/>
    <m/>
    <m/>
    <m/>
    <m/>
    <m/>
    <m/>
  </r>
  <r>
    <s v="Vicepresidencia de Excelencia Operacional"/>
    <s v="Gerencia de Excelencia Operacional 2"/>
    <x v="23"/>
    <s v="SSEE"/>
    <n v="0"/>
    <n v="0"/>
    <n v="0"/>
    <n v="0"/>
    <m/>
    <m/>
    <m/>
    <m/>
    <m/>
    <m/>
    <m/>
    <m/>
    <m/>
    <m/>
    <m/>
  </r>
  <r>
    <s v="Vicepresidencia de Excelencia Operacional"/>
    <s v="Gerencia de Excelencia Operacional 3"/>
    <x v="23"/>
    <s v="SSEE"/>
    <n v="0"/>
    <n v="0"/>
    <n v="0"/>
    <n v="0"/>
    <m/>
    <m/>
    <m/>
    <m/>
    <m/>
    <m/>
    <m/>
    <m/>
    <m/>
    <m/>
    <m/>
  </r>
  <r>
    <s v="Vicepresidencia de Excelencia Operacional"/>
    <s v="Gerencia de Excelencia Operacional 1"/>
    <x v="23"/>
    <s v="SSEE"/>
    <n v="0"/>
    <n v="0"/>
    <n v="0"/>
    <n v="0"/>
    <m/>
    <m/>
    <m/>
    <m/>
    <m/>
    <m/>
    <m/>
    <m/>
    <m/>
    <m/>
    <m/>
  </r>
  <r>
    <s v="Global Business Services &amp; Technology"/>
    <s v="Technology"/>
    <x v="23"/>
    <s v="SSEE"/>
    <n v="0"/>
    <n v="0"/>
    <n v="0"/>
    <n v="0"/>
    <m/>
    <m/>
    <m/>
    <m/>
    <m/>
    <m/>
    <m/>
    <m/>
    <m/>
    <m/>
    <m/>
  </r>
  <r>
    <s v="Global Business Services &amp; Technology"/>
    <s v="Global Business Services"/>
    <x v="23"/>
    <s v="SSEE"/>
    <n v="0"/>
    <n v="0"/>
    <n v="0"/>
    <n v="0"/>
    <m/>
    <m/>
    <m/>
    <m/>
    <m/>
    <m/>
    <m/>
    <m/>
    <m/>
    <m/>
    <m/>
  </r>
  <r>
    <s v="Group Explorations Management"/>
    <s v="Group Explorations Management"/>
    <x v="23"/>
    <s v="SSEE"/>
    <n v="0"/>
    <n v="0"/>
    <n v="0"/>
    <n v="0"/>
    <m/>
    <m/>
    <m/>
    <m/>
    <m/>
    <m/>
    <m/>
    <m/>
    <m/>
    <m/>
    <m/>
  </r>
  <r>
    <s v="Gerencia de Logística y Servicios de Sitio"/>
    <s v="Gerencia de Logística y Servicios de Sitio"/>
    <x v="23"/>
    <s v="SSEE"/>
    <n v="206717"/>
    <n v="115899"/>
    <n v="953"/>
    <n v="541"/>
    <m/>
    <m/>
    <m/>
    <m/>
    <n v="2"/>
    <n v="1"/>
    <m/>
    <m/>
    <m/>
    <m/>
    <m/>
  </r>
  <r>
    <s v="Vicepresidencia de Relaciones Comunitarias"/>
    <s v="Vicepresidencia de Relaciones Comunitarias"/>
    <x v="23"/>
    <s v="SSEE"/>
    <n v="0"/>
    <n v="0"/>
    <n v="0"/>
    <n v="0"/>
    <m/>
    <m/>
    <m/>
    <m/>
    <m/>
    <m/>
    <m/>
    <m/>
    <m/>
    <m/>
    <m/>
  </r>
  <r>
    <s v="Vicepresidencia de Relaciones Comunitarias"/>
    <s v="Gerencia de Relaciones Comunitarias Site"/>
    <x v="23"/>
    <s v="SSEE"/>
    <n v="0"/>
    <n v="0"/>
    <n v="0"/>
    <n v="0"/>
    <m/>
    <m/>
    <m/>
    <m/>
    <m/>
    <m/>
    <m/>
    <m/>
    <m/>
    <m/>
    <m/>
  </r>
  <r>
    <s v="Vicepresidencia de Relaciones Comunitarias"/>
    <s v="Gerencia de Relaciones Comunitarias Zona Sur"/>
    <x v="23"/>
    <s v="SSEE"/>
    <n v="0"/>
    <n v="0"/>
    <n v="0"/>
    <n v="0"/>
    <m/>
    <m/>
    <m/>
    <m/>
    <m/>
    <m/>
    <m/>
    <m/>
    <m/>
    <m/>
    <m/>
  </r>
  <r>
    <s v="Vicepresidencia de Relaciones Comunitarias"/>
    <s v="Gerencia de Estudios Sociales"/>
    <x v="23"/>
    <s v="SSEE"/>
    <n v="0"/>
    <n v="0"/>
    <n v="0"/>
    <n v="0"/>
    <m/>
    <m/>
    <m/>
    <m/>
    <m/>
    <m/>
    <m/>
    <m/>
    <m/>
    <m/>
    <m/>
  </r>
  <r>
    <s v="Gerencia de Protección Interna"/>
    <s v="Gerencia de Protección Interna"/>
    <x v="23"/>
    <s v="SSEE"/>
    <n v="2136"/>
    <n v="2136"/>
    <n v="13"/>
    <n v="13"/>
    <m/>
    <m/>
    <m/>
    <m/>
    <m/>
    <m/>
    <m/>
    <m/>
    <m/>
    <m/>
    <m/>
  </r>
  <r>
    <s v="Gerencia General Operaciones Las Bambas"/>
    <s v="Gerencia General Operaciones Las Bambas"/>
    <x v="23"/>
    <s v="SSEE"/>
    <n v="0"/>
    <n v="0"/>
    <n v="0"/>
    <n v="0"/>
    <m/>
    <m/>
    <m/>
    <m/>
    <m/>
    <m/>
    <m/>
    <m/>
    <m/>
    <m/>
    <m/>
  </r>
  <r>
    <s v="Presidencia las Bambas"/>
    <s v="Presidencia las Bambas"/>
    <x v="24"/>
    <s v="Las Bambas"/>
    <n v="435"/>
    <n v="435"/>
    <n v="2"/>
    <n v="2"/>
    <m/>
    <m/>
    <m/>
    <m/>
    <m/>
    <m/>
    <m/>
    <m/>
    <m/>
    <m/>
    <m/>
  </r>
  <r>
    <s v="Vicepresidencia Comercial"/>
    <s v="Gerencia de Personal"/>
    <x v="24"/>
    <s v="Las Bambas"/>
    <n v="576"/>
    <n v="576"/>
    <n v="3"/>
    <n v="3"/>
    <m/>
    <m/>
    <m/>
    <m/>
    <m/>
    <m/>
    <m/>
    <m/>
    <m/>
    <m/>
    <m/>
  </r>
  <r>
    <s v="Vicepresidencia Comercial"/>
    <s v="Technology"/>
    <x v="24"/>
    <s v="Las Bambas"/>
    <n v="3477"/>
    <n v="3477"/>
    <n v="18"/>
    <n v="18"/>
    <m/>
    <m/>
    <m/>
    <m/>
    <m/>
    <m/>
    <m/>
    <m/>
    <m/>
    <m/>
    <m/>
  </r>
  <r>
    <s v="Vicepresidencia Comercial"/>
    <s v="Global Business Services"/>
    <x v="24"/>
    <s v="Las Bambas"/>
    <n v="4394.97"/>
    <n v="4394.97"/>
    <n v="22"/>
    <n v="22"/>
    <m/>
    <m/>
    <m/>
    <m/>
    <m/>
    <m/>
    <m/>
    <m/>
    <m/>
    <m/>
    <m/>
  </r>
  <r>
    <s v="Vicepresidencia Comercial"/>
    <s v="Gerencia de Protección Interna"/>
    <x v="24"/>
    <s v="Las Bambas"/>
    <n v="3013.5"/>
    <n v="3013.5"/>
    <n v="16"/>
    <n v="16"/>
    <m/>
    <m/>
    <m/>
    <m/>
    <m/>
    <m/>
    <m/>
    <m/>
    <m/>
    <m/>
    <m/>
  </r>
  <r>
    <s v="Vicepresidencia Comercial"/>
    <s v="Gerencia General Operaciones Las Bambas"/>
    <x v="24"/>
    <s v="Las Bambas"/>
    <n v="613.5"/>
    <n v="613.5"/>
    <n v="3"/>
    <n v="3"/>
    <m/>
    <m/>
    <m/>
    <m/>
    <m/>
    <m/>
    <m/>
    <m/>
    <m/>
    <m/>
    <m/>
  </r>
  <r>
    <s v="Vicepresidencia de Abastecimiento"/>
    <s v="Gerencia SHE"/>
    <x v="24"/>
    <s v="Las Bambas"/>
    <n v="8992.25"/>
    <n v="8992.25"/>
    <n v="46"/>
    <n v="46"/>
    <m/>
    <m/>
    <m/>
    <m/>
    <m/>
    <m/>
    <m/>
    <m/>
    <m/>
    <m/>
    <m/>
  </r>
  <r>
    <s v="Vicepresidencia de Abastecimiento"/>
    <s v="Gerencia de Logistica"/>
    <x v="24"/>
    <s v="Las Bambas"/>
    <n v="13111.5"/>
    <n v="13111.5"/>
    <n v="71"/>
    <n v="71"/>
    <m/>
    <m/>
    <m/>
    <m/>
    <m/>
    <m/>
    <m/>
    <m/>
    <m/>
    <m/>
    <m/>
  </r>
  <r>
    <s v="Vicepresidencia de Abastecimiento"/>
    <s v="Gerencia de Relaciones Comunitarias"/>
    <x v="24"/>
    <s v="Las Bambas"/>
    <n v="14719.891304347826"/>
    <n v="14719.891304347826"/>
    <n v="83"/>
    <n v="83"/>
    <m/>
    <m/>
    <m/>
    <m/>
    <m/>
    <m/>
    <m/>
    <m/>
    <m/>
    <m/>
    <m/>
  </r>
  <r>
    <s v="Vicepresidencia de Abastecimiento"/>
    <s v="Gerencia de Abastecimiento"/>
    <x v="24"/>
    <s v="Las Bambas"/>
    <n v="8344"/>
    <n v="8344"/>
    <n v="47"/>
    <n v="47"/>
    <m/>
    <m/>
    <m/>
    <m/>
    <m/>
    <m/>
    <m/>
    <m/>
    <m/>
    <m/>
    <m/>
  </r>
  <r>
    <s v="Vicepresidencia de Asuntos Corporativos"/>
    <s v="Gerencia de Asuntos Legales"/>
    <x v="24"/>
    <s v="Las Bambas"/>
    <n v="3291"/>
    <n v="3291"/>
    <n v="16"/>
    <n v="16"/>
    <m/>
    <m/>
    <m/>
    <m/>
    <m/>
    <m/>
    <m/>
    <m/>
    <m/>
    <m/>
    <m/>
  </r>
  <r>
    <s v="Vicepresidencia de Asuntos Corporativos"/>
    <s v="Gerencia General de Asuntos Corporativos &amp; Legales"/>
    <x v="24"/>
    <s v="Las Bambas"/>
    <n v="756"/>
    <n v="756"/>
    <n v="4"/>
    <n v="4"/>
    <m/>
    <m/>
    <m/>
    <m/>
    <m/>
    <m/>
    <m/>
    <m/>
    <m/>
    <m/>
    <m/>
  </r>
  <r>
    <s v="Vicepresidencia de Asuntos Corporativos"/>
    <s v="Gerencia de Asuntos Corporativos"/>
    <x v="24"/>
    <s v="Las Bambas"/>
    <n v="3607.5"/>
    <n v="3607.5"/>
    <n v="19"/>
    <n v="19"/>
    <m/>
    <m/>
    <m/>
    <m/>
    <m/>
    <m/>
    <m/>
    <m/>
    <m/>
    <m/>
    <m/>
  </r>
  <r>
    <s v="Vicepresidencia de Asuntos Corporativos"/>
    <s v="Gerencia de Desarrollo de Recursos"/>
    <x v="24"/>
    <s v="Las Bambas"/>
    <n v="5993"/>
    <n v="5993"/>
    <n v="34"/>
    <n v="34"/>
    <m/>
    <m/>
    <m/>
    <m/>
    <m/>
    <m/>
    <m/>
    <m/>
    <m/>
    <m/>
    <m/>
  </r>
  <r>
    <s v="Vicepresidencia de Operaciones"/>
    <s v="Gerencia de Planta Concentradora"/>
    <x v="24"/>
    <s v="Las Bambas"/>
    <n v="36960.75"/>
    <n v="36960.75"/>
    <n v="218"/>
    <n v="218"/>
    <m/>
    <m/>
    <m/>
    <m/>
    <m/>
    <n v="2"/>
    <m/>
    <m/>
    <m/>
    <m/>
    <m/>
  </r>
  <r>
    <s v="Vicepresidencia de Operaciones"/>
    <s v="Gerencia de Servicios Técnicos"/>
    <x v="24"/>
    <s v="Las Bambas"/>
    <n v="15096.75"/>
    <n v="15096.75"/>
    <n v="84"/>
    <n v="84"/>
    <m/>
    <m/>
    <m/>
    <m/>
    <m/>
    <n v="1"/>
    <m/>
    <m/>
    <m/>
    <m/>
    <m/>
  </r>
  <r>
    <s v="Vicepresidencia de Operaciones"/>
    <s v="Gerencia Senior de Operaciones"/>
    <x v="24"/>
    <s v="Las Bambas"/>
    <n v="462"/>
    <n v="462"/>
    <n v="2"/>
    <n v="2"/>
    <m/>
    <m/>
    <m/>
    <m/>
    <m/>
    <m/>
    <m/>
    <m/>
    <m/>
    <m/>
    <m/>
  </r>
  <r>
    <s v="Vicepresidencia de Operaciones"/>
    <s v="Gerencia de Mantenimiento"/>
    <x v="24"/>
    <s v="Las Bambas"/>
    <n v="63740.5"/>
    <n v="63740.5"/>
    <n v="379"/>
    <n v="379"/>
    <m/>
    <m/>
    <m/>
    <m/>
    <n v="1"/>
    <m/>
    <m/>
    <m/>
    <m/>
    <m/>
    <m/>
  </r>
  <r>
    <s v="Vicepresidencia de Operaciones"/>
    <s v="Gerencia de Operaciones Mina"/>
    <x v="24"/>
    <s v="Las Bambas"/>
    <n v="149899.82142857142"/>
    <n v="149899.82142857142"/>
    <n v="863"/>
    <n v="863"/>
    <m/>
    <m/>
    <n v="1"/>
    <m/>
    <m/>
    <m/>
    <m/>
    <m/>
    <m/>
    <m/>
    <n v="19"/>
  </r>
  <r>
    <s v="Vicepresidencia de Proyectos"/>
    <s v="Gerencia de Estudios"/>
    <x v="24"/>
    <s v="Las Bambas"/>
    <n v="1179"/>
    <n v="1179"/>
    <n v="6"/>
    <n v="6"/>
    <m/>
    <m/>
    <m/>
    <m/>
    <m/>
    <m/>
    <m/>
    <m/>
    <m/>
    <m/>
    <m/>
  </r>
  <r>
    <s v="Vicepresidencia de Proyectos"/>
    <s v="Gerencia de Servicios a Proyectos e Ingenieria"/>
    <x v="24"/>
    <s v="Las Bambas"/>
    <n v="5037"/>
    <n v="5037"/>
    <n v="26"/>
    <n v="26"/>
    <m/>
    <m/>
    <m/>
    <m/>
    <m/>
    <m/>
    <m/>
    <m/>
    <m/>
    <m/>
    <m/>
  </r>
  <r>
    <s v="Vicepresidencia de Proyectos"/>
    <s v="Gerencia de Desarrollo"/>
    <x v="24"/>
    <s v="Las Bambas"/>
    <n v="1474.5"/>
    <n v="1474.5"/>
    <n v="7"/>
    <n v="7"/>
    <m/>
    <m/>
    <m/>
    <m/>
    <m/>
    <m/>
    <m/>
    <m/>
    <m/>
    <m/>
    <m/>
  </r>
  <r>
    <s v="Vicepresidencia de Proyectos"/>
    <s v="Gerencia General de Desarrollo"/>
    <x v="24"/>
    <s v="Las Bambas"/>
    <n v="297"/>
    <n v="297"/>
    <n v="2"/>
    <n v="2"/>
    <m/>
    <m/>
    <m/>
    <m/>
    <m/>
    <m/>
    <m/>
    <m/>
    <m/>
    <m/>
    <m/>
  </r>
  <r>
    <s v="Vicepresidencia de Proyectos"/>
    <s v="Gerencia de Desarrollo de Proyecto"/>
    <x v="24"/>
    <s v="Las Bambas"/>
    <n v="369"/>
    <n v="369"/>
    <n v="2"/>
    <n v="2"/>
    <m/>
    <m/>
    <m/>
    <m/>
    <m/>
    <m/>
    <m/>
    <m/>
    <m/>
    <m/>
    <m/>
  </r>
  <r>
    <s v="Vicepresidencia de Proyectos"/>
    <s v="Gerencia de Proyectos"/>
    <x v="24"/>
    <s v="Las Bambas"/>
    <n v="5484"/>
    <n v="5484"/>
    <n v="29"/>
    <n v="29"/>
    <m/>
    <m/>
    <m/>
    <m/>
    <m/>
    <m/>
    <m/>
    <m/>
    <m/>
    <m/>
    <m/>
  </r>
  <r>
    <s v="Vicepresidencia de Recursos Humanos"/>
    <s v="Gerencia Senior de Proyectos"/>
    <x v="24"/>
    <s v="Las Bambas"/>
    <n v="231"/>
    <n v="231"/>
    <n v="1"/>
    <n v="1"/>
    <m/>
    <m/>
    <m/>
    <m/>
    <m/>
    <m/>
    <m/>
    <m/>
    <m/>
    <m/>
    <m/>
  </r>
  <r>
    <s v="Vicepresidencia de Recursos Humanos"/>
    <s v="Gerencia de Excelencia Operacional"/>
    <x v="24"/>
    <s v="Las Bambas"/>
    <n v="2398.5"/>
    <n v="2398.5"/>
    <n v="12"/>
    <n v="12"/>
    <m/>
    <m/>
    <m/>
    <m/>
    <m/>
    <m/>
    <m/>
    <m/>
    <m/>
    <m/>
    <m/>
  </r>
  <r>
    <s v="Vicepresidencia de Recursos Humanos"/>
    <s v="Gerencia de Planeamiento Estrategico"/>
    <x v="24"/>
    <s v="Las Bambas"/>
    <n v="3339"/>
    <n v="3339"/>
    <n v="18"/>
    <n v="18"/>
    <m/>
    <m/>
    <m/>
    <m/>
    <m/>
    <m/>
    <m/>
    <m/>
    <m/>
    <m/>
    <m/>
  </r>
  <r>
    <s v="Vicepresidencia de SHE"/>
    <s v="Gerencia Senior de Planeamiento Estrategico y Excelencia Operacional"/>
    <x v="24"/>
    <s v="Las Bambas"/>
    <n v="189"/>
    <n v="189"/>
    <n v="1"/>
    <n v="1"/>
    <m/>
    <m/>
    <m/>
    <m/>
    <m/>
    <m/>
    <m/>
    <m/>
    <m/>
    <m/>
    <m/>
  </r>
  <r>
    <s v="Vicepresidencia de SHE"/>
    <s v="Gerencia de Recursos Humanos"/>
    <x v="24"/>
    <s v="Las Bambas"/>
    <n v="4078.5"/>
    <n v="4078.5"/>
    <n v="22"/>
    <n v="22"/>
    <m/>
    <m/>
    <m/>
    <m/>
    <m/>
    <m/>
    <m/>
    <m/>
    <m/>
    <m/>
    <m/>
  </r>
  <r>
    <s v="Vicepresidencia de SHE"/>
    <s v="Gerencia de Impuestos y Contraloria"/>
    <x v="24"/>
    <s v="Las Bambas"/>
    <n v="1320"/>
    <n v="1320"/>
    <n v="8"/>
    <n v="8"/>
    <m/>
    <m/>
    <m/>
    <m/>
    <m/>
    <m/>
    <m/>
    <m/>
    <m/>
    <m/>
    <m/>
  </r>
  <r>
    <s v="Vicepresidencia de Asuntos Legales"/>
    <s v="Gerencia de Finanzas y Evaluacion de Negocios"/>
    <x v="24"/>
    <s v="Las Bambas"/>
    <n v="2386"/>
    <n v="2386"/>
    <n v="12"/>
    <n v="12"/>
    <m/>
    <m/>
    <m/>
    <m/>
    <m/>
    <m/>
    <m/>
    <m/>
    <m/>
    <m/>
    <m/>
  </r>
  <r>
    <s v="Vicepresidencia de Asuntos Legales"/>
    <s v="Gerencia General Comercial, Finanzas y Soporte de Negocios"/>
    <x v="24"/>
    <s v="Las Bambas"/>
    <n v="171"/>
    <n v="171"/>
    <n v="1"/>
    <n v="1"/>
    <m/>
    <m/>
    <m/>
    <m/>
    <m/>
    <m/>
    <m/>
    <m/>
    <m/>
    <m/>
    <m/>
  </r>
  <r>
    <s v="Presidencia las Bambas"/>
    <s v="Presidencia las Bambas"/>
    <x v="24"/>
    <s v="SSEE"/>
    <n v="0"/>
    <n v="0"/>
    <n v="0"/>
    <n v="0"/>
    <m/>
    <m/>
    <m/>
    <m/>
    <m/>
    <m/>
    <m/>
    <m/>
    <m/>
    <m/>
    <m/>
  </r>
  <r>
    <s v="Vicepresidencia Comercial"/>
    <s v="Gerencia General Comercial, Finanzas y Soporte de Negocios"/>
    <x v="24"/>
    <s v="SSEE"/>
    <n v="0"/>
    <n v="0"/>
    <n v="0"/>
    <n v="0"/>
    <m/>
    <m/>
    <m/>
    <m/>
    <m/>
    <m/>
    <m/>
    <m/>
    <m/>
    <m/>
    <m/>
  </r>
  <r>
    <s v="Vicepresidencia Comercial"/>
    <s v="Gerencia de Impuestos y Contraloria"/>
    <x v="24"/>
    <s v="SSEE"/>
    <n v="0"/>
    <n v="0"/>
    <n v="0"/>
    <n v="0"/>
    <m/>
    <m/>
    <m/>
    <m/>
    <m/>
    <m/>
    <m/>
    <m/>
    <m/>
    <m/>
    <m/>
  </r>
  <r>
    <s v="Vicepresidencia Comercial"/>
    <s v="Gerencia General Comercial, Finanzas y Soporte de Negocios"/>
    <x v="24"/>
    <s v="SSEE"/>
    <n v="0"/>
    <n v="0"/>
    <n v="0"/>
    <n v="0"/>
    <m/>
    <m/>
    <m/>
    <m/>
    <m/>
    <m/>
    <m/>
    <m/>
    <m/>
    <m/>
    <m/>
  </r>
  <r>
    <s v="Vicepresidencia Comercial"/>
    <s v="Gerencia de Finanzas y Evaluacion de Negocios"/>
    <x v="24"/>
    <s v="SSEE"/>
    <n v="0"/>
    <n v="0"/>
    <n v="0"/>
    <n v="0"/>
    <m/>
    <m/>
    <m/>
    <m/>
    <m/>
    <m/>
    <m/>
    <m/>
    <m/>
    <m/>
    <m/>
  </r>
  <r>
    <s v="Vicepresidencia de Abastecimiento"/>
    <s v="Gerencia de Procura - Proyectos"/>
    <x v="24"/>
    <s v="SSEE"/>
    <n v="93497"/>
    <n v="93497"/>
    <n v="401"/>
    <n v="401"/>
    <m/>
    <m/>
    <m/>
    <m/>
    <m/>
    <m/>
    <m/>
    <m/>
    <m/>
    <m/>
    <m/>
  </r>
  <r>
    <s v="Vicepresidencia de Abastecimiento"/>
    <s v="Gerencia de Abastecimiento"/>
    <x v="24"/>
    <s v="SSEE"/>
    <n v="90848"/>
    <n v="22460.400000000001"/>
    <n v="443"/>
    <n v="443"/>
    <m/>
    <m/>
    <m/>
    <m/>
    <m/>
    <m/>
    <m/>
    <m/>
    <m/>
    <m/>
    <m/>
  </r>
  <r>
    <s v="Vicepresidencia de Operaciones"/>
    <s v="Gerencia de Planta Concentradora"/>
    <x v="24"/>
    <s v="SSEE"/>
    <n v="10586"/>
    <n v="7847"/>
    <n v="62"/>
    <n v="49"/>
    <m/>
    <m/>
    <m/>
    <m/>
    <n v="1"/>
    <m/>
    <m/>
    <m/>
    <m/>
    <m/>
    <m/>
  </r>
  <r>
    <s v="Vicepresidencia de Operaciones"/>
    <s v="Gerencia de Servicios Técnicos"/>
    <x v="24"/>
    <s v="SSEE"/>
    <n v="20538"/>
    <n v="20538"/>
    <n v="87"/>
    <n v="87"/>
    <m/>
    <m/>
    <m/>
    <m/>
    <m/>
    <m/>
    <m/>
    <m/>
    <m/>
    <n v="4"/>
    <m/>
  </r>
  <r>
    <s v="Vicepresidencia de Operaciones"/>
    <s v="Gerencia de Mantenimiento"/>
    <x v="24"/>
    <s v="SSEE"/>
    <n v="95823"/>
    <n v="93364.800000000003"/>
    <n v="638"/>
    <n v="638"/>
    <m/>
    <m/>
    <m/>
    <m/>
    <m/>
    <n v="4"/>
    <m/>
    <m/>
    <m/>
    <m/>
    <m/>
  </r>
  <r>
    <s v="Vicepresidencia de Operaciones"/>
    <s v="Gerencia de Operaciones Mina"/>
    <x v="24"/>
    <s v="SSEE"/>
    <n v="144439"/>
    <n v="144439"/>
    <n v="648"/>
    <n v="648"/>
    <m/>
    <m/>
    <m/>
    <m/>
    <n v="1"/>
    <n v="1"/>
    <m/>
    <m/>
    <m/>
    <m/>
    <m/>
  </r>
  <r>
    <s v="Vicepresidencia de Proyectos"/>
    <s v="Gerencia de Proyecto - 3er Molino Bolas"/>
    <x v="24"/>
    <s v="SSEE"/>
    <n v="119141"/>
    <n v="119141"/>
    <n v="635"/>
    <n v="635"/>
    <m/>
    <m/>
    <m/>
    <m/>
    <m/>
    <m/>
    <m/>
    <m/>
    <m/>
    <m/>
    <m/>
  </r>
  <r>
    <s v="Vicepresidencia de Proyectos"/>
    <s v="Gerencia de Proyectos TSF"/>
    <x v="24"/>
    <s v="SSEE"/>
    <n v="133240.5"/>
    <n v="133240.5"/>
    <n v="833"/>
    <n v="833"/>
    <m/>
    <m/>
    <m/>
    <m/>
    <m/>
    <n v="3"/>
    <m/>
    <m/>
    <m/>
    <n v="3"/>
    <m/>
  </r>
  <r>
    <s v="Vicepresidencia de Proyectos"/>
    <s v="Gerencia de Proyectos"/>
    <x v="24"/>
    <s v="SSEE"/>
    <n v="0"/>
    <n v="0"/>
    <n v="0"/>
    <n v="0"/>
    <m/>
    <m/>
    <m/>
    <m/>
    <n v="3"/>
    <m/>
    <m/>
    <m/>
    <m/>
    <m/>
    <m/>
  </r>
  <r>
    <s v="Vicepresidencia de Recursos Humanos"/>
    <s v="Gerencia de Recursos Humanos"/>
    <x v="24"/>
    <s v="SSEE"/>
    <n v="409.5"/>
    <n v="409.5"/>
    <n v="2"/>
    <n v="2"/>
    <m/>
    <m/>
    <m/>
    <m/>
    <m/>
    <m/>
    <m/>
    <m/>
    <m/>
    <m/>
    <m/>
  </r>
  <r>
    <s v="Vicepresidencia de SHE"/>
    <s v="Gerencia SHE"/>
    <x v="24"/>
    <s v="SSEE"/>
    <n v="10224"/>
    <n v="10224"/>
    <n v="56"/>
    <n v="56"/>
    <m/>
    <m/>
    <m/>
    <m/>
    <m/>
    <n v="1"/>
    <m/>
    <m/>
    <m/>
    <m/>
    <m/>
  </r>
  <r>
    <s v="Vicepresidencia de Desarrollo"/>
    <s v="Gerencia de Servicios a Proyectos e Ingenieria"/>
    <x v="24"/>
    <s v="SSEE"/>
    <n v="9576"/>
    <n v="9576"/>
    <n v="53"/>
    <n v="53"/>
    <m/>
    <m/>
    <m/>
    <m/>
    <m/>
    <m/>
    <m/>
    <m/>
    <m/>
    <m/>
    <m/>
  </r>
  <r>
    <s v="Vicepresidencia de Desarrollo"/>
    <s v="Gerencia de Desarrollo de Recursos"/>
    <x v="24"/>
    <s v="SSEE"/>
    <n v="44808"/>
    <n v="44808"/>
    <n v="200"/>
    <n v="200"/>
    <m/>
    <m/>
    <m/>
    <m/>
    <m/>
    <m/>
    <m/>
    <m/>
    <m/>
    <m/>
    <m/>
  </r>
  <r>
    <s v="Vicepresidencia de Desarrollo"/>
    <s v="Gerencia de Estudios"/>
    <x v="24"/>
    <s v="SSEE"/>
    <n v="0"/>
    <n v="0"/>
    <n v="0"/>
    <n v="0"/>
    <m/>
    <m/>
    <m/>
    <m/>
    <m/>
    <m/>
    <m/>
    <m/>
    <m/>
    <m/>
    <m/>
  </r>
  <r>
    <s v="Vicepresidencia de Desarrollo"/>
    <s v="Gerencia de Permisos Ambientales"/>
    <x v="24"/>
    <s v="SSEE"/>
    <n v="1728"/>
    <n v="1728"/>
    <n v="10"/>
    <n v="10"/>
    <m/>
    <m/>
    <m/>
    <m/>
    <m/>
    <m/>
    <m/>
    <m/>
    <m/>
    <m/>
    <m/>
  </r>
  <r>
    <s v="Global Business Services &amp; Technology"/>
    <s v="Global Business Services"/>
    <x v="24"/>
    <s v="SSEE"/>
    <n v="7410"/>
    <n v="7038"/>
    <n v="32"/>
    <n v="31"/>
    <m/>
    <m/>
    <m/>
    <m/>
    <m/>
    <m/>
    <m/>
    <m/>
    <m/>
    <m/>
    <m/>
  </r>
  <r>
    <s v="Gerencia de Logística y Servicios de Sitio"/>
    <s v="Gerencia de Logística y Servicios de Sitio"/>
    <x v="24"/>
    <s v="SSEE"/>
    <n v="364024"/>
    <n v="141560.4"/>
    <n v="1638"/>
    <n v="1229"/>
    <m/>
    <m/>
    <m/>
    <m/>
    <m/>
    <n v="2"/>
    <m/>
    <m/>
    <m/>
    <m/>
    <m/>
  </r>
  <r>
    <s v="Gerencia de Protección Interna"/>
    <s v="Gerencia de Protección Interna"/>
    <x v="24"/>
    <s v="SSEE"/>
    <n v="67907"/>
    <n v="67907"/>
    <n v="286"/>
    <n v="286"/>
    <m/>
    <m/>
    <m/>
    <m/>
    <m/>
    <m/>
    <m/>
    <m/>
    <m/>
    <m/>
    <m/>
  </r>
  <r>
    <s v="Presidencia las Bambas"/>
    <s v="Presidencia las Bambas"/>
    <x v="25"/>
    <s v="Las Bambas"/>
    <n v="42.096774193548384"/>
    <n v="42.096774193548384"/>
    <m/>
    <m/>
    <m/>
    <m/>
    <m/>
    <m/>
    <m/>
    <m/>
    <m/>
    <m/>
    <m/>
    <m/>
    <m/>
  </r>
  <r>
    <s v="Vicepresidencia Comercial"/>
    <s v="Gerencia de Personal"/>
    <x v="25"/>
    <s v="Las Bambas"/>
    <n v="55.741935483870968"/>
    <n v="55.741935483870968"/>
    <m/>
    <m/>
    <m/>
    <m/>
    <m/>
    <m/>
    <m/>
    <m/>
    <m/>
    <m/>
    <m/>
    <m/>
    <m/>
  </r>
  <r>
    <s v="Vicepresidencia Comercial"/>
    <s v="Technology"/>
    <x v="25"/>
    <s v="Las Bambas"/>
    <n v="336.48387096774195"/>
    <n v="336.48387096774195"/>
    <m/>
    <m/>
    <m/>
    <m/>
    <m/>
    <m/>
    <m/>
    <m/>
    <m/>
    <m/>
    <m/>
    <m/>
    <m/>
  </r>
  <r>
    <s v="Vicepresidencia Comercial"/>
    <s v="Global Business Services"/>
    <x v="25"/>
    <s v="Las Bambas"/>
    <n v="425.31967741935483"/>
    <n v="425.31967741935483"/>
    <m/>
    <m/>
    <m/>
    <m/>
    <m/>
    <m/>
    <m/>
    <m/>
    <m/>
    <m/>
    <m/>
    <m/>
    <m/>
  </r>
  <r>
    <s v="Vicepresidencia Comercial"/>
    <s v="Gerencia de Protección Interna"/>
    <x v="25"/>
    <s v="Las Bambas"/>
    <n v="291.62903225806451"/>
    <n v="291.62903225806451"/>
    <m/>
    <m/>
    <m/>
    <m/>
    <m/>
    <m/>
    <m/>
    <m/>
    <m/>
    <m/>
    <m/>
    <m/>
    <m/>
  </r>
  <r>
    <s v="Vicepresidencia Comercial"/>
    <s v="Gerencia General Operaciones Las Bambas"/>
    <x v="25"/>
    <s v="Las Bambas"/>
    <n v="59.37096774193548"/>
    <n v="59.37096774193548"/>
    <m/>
    <m/>
    <m/>
    <m/>
    <m/>
    <m/>
    <m/>
    <m/>
    <m/>
    <m/>
    <m/>
    <m/>
    <m/>
  </r>
  <r>
    <s v="Vicepresidencia de Abastecimiento"/>
    <s v="Gerencia SHE"/>
    <x v="25"/>
    <s v="Las Bambas"/>
    <n v="870.2177419354839"/>
    <n v="870.2177419354839"/>
    <m/>
    <m/>
    <m/>
    <m/>
    <m/>
    <m/>
    <m/>
    <m/>
    <m/>
    <m/>
    <m/>
    <m/>
    <m/>
  </r>
  <r>
    <s v="Vicepresidencia de Abastecimiento"/>
    <s v="Gerencia de Logistica"/>
    <x v="25"/>
    <s v="Las Bambas"/>
    <n v="1268.8548387096773"/>
    <n v="1268.8548387096773"/>
    <m/>
    <m/>
    <m/>
    <m/>
    <m/>
    <m/>
    <m/>
    <m/>
    <m/>
    <m/>
    <m/>
    <m/>
    <m/>
  </r>
  <r>
    <s v="Vicepresidencia de Abastecimiento"/>
    <s v="Gerencia de Relaciones Comunitarias"/>
    <x v="25"/>
    <s v="Las Bambas"/>
    <n v="1424.5056100981767"/>
    <n v="1424.5056100981767"/>
    <m/>
    <m/>
    <m/>
    <m/>
    <m/>
    <m/>
    <m/>
    <m/>
    <m/>
    <m/>
    <m/>
    <m/>
    <m/>
  </r>
  <r>
    <s v="Vicepresidencia de Abastecimiento"/>
    <s v="Gerencia de Abastecimiento"/>
    <x v="25"/>
    <s v="Las Bambas"/>
    <n v="807.48387096774195"/>
    <n v="807.48387096774195"/>
    <m/>
    <m/>
    <m/>
    <m/>
    <m/>
    <m/>
    <m/>
    <m/>
    <m/>
    <m/>
    <m/>
    <m/>
    <m/>
  </r>
  <r>
    <s v="Vicepresidencia de Asuntos Corporativos"/>
    <s v="Gerencia de Asuntos Legales"/>
    <x v="25"/>
    <s v="Las Bambas"/>
    <n v="318.48387096774195"/>
    <n v="318.48387096774195"/>
    <m/>
    <m/>
    <m/>
    <m/>
    <m/>
    <m/>
    <m/>
    <m/>
    <m/>
    <m/>
    <m/>
    <m/>
    <m/>
  </r>
  <r>
    <s v="Vicepresidencia de Asuntos Corporativos"/>
    <s v="Gerencia General de Asuntos Corporativos &amp; Legales"/>
    <x v="25"/>
    <s v="Las Bambas"/>
    <n v="73.161290322580641"/>
    <n v="73.161290322580641"/>
    <m/>
    <m/>
    <m/>
    <m/>
    <m/>
    <m/>
    <m/>
    <m/>
    <m/>
    <m/>
    <m/>
    <m/>
    <m/>
  </r>
  <r>
    <s v="Vicepresidencia de Asuntos Corporativos"/>
    <s v="Gerencia de Asuntos Corporativos"/>
    <x v="25"/>
    <s v="Las Bambas"/>
    <n v="349.11290322580646"/>
    <n v="349.11290322580646"/>
    <m/>
    <m/>
    <m/>
    <m/>
    <m/>
    <m/>
    <m/>
    <m/>
    <m/>
    <m/>
    <m/>
    <m/>
    <m/>
  </r>
  <r>
    <s v="Vicepresidencia de Asuntos Corporativos"/>
    <s v="Gerencia de Desarrollo de Recursos"/>
    <x v="25"/>
    <s v="Las Bambas"/>
    <n v="579.9677419354839"/>
    <n v="579.9677419354839"/>
    <m/>
    <m/>
    <m/>
    <m/>
    <m/>
    <m/>
    <m/>
    <m/>
    <m/>
    <m/>
    <m/>
    <m/>
    <m/>
  </r>
  <r>
    <s v="Vicepresidencia de Operaciones"/>
    <s v="Gerencia de Planta Concentradora"/>
    <x v="25"/>
    <s v="Las Bambas"/>
    <n v="3576.8467741935483"/>
    <n v="3576.8467741935483"/>
    <m/>
    <m/>
    <m/>
    <m/>
    <m/>
    <m/>
    <m/>
    <m/>
    <m/>
    <m/>
    <m/>
    <m/>
    <m/>
  </r>
  <r>
    <s v="Vicepresidencia de Operaciones"/>
    <s v="Gerencia de Servicios Técnicos"/>
    <x v="25"/>
    <s v="Las Bambas"/>
    <n v="1460.9758064516129"/>
    <n v="1460.9758064516129"/>
    <m/>
    <m/>
    <m/>
    <m/>
    <m/>
    <m/>
    <m/>
    <m/>
    <m/>
    <m/>
    <m/>
    <m/>
    <m/>
  </r>
  <r>
    <s v="Vicepresidencia de Operaciones"/>
    <s v="Gerencia Senior de Operaciones"/>
    <x v="25"/>
    <s v="Las Bambas"/>
    <n v="44.70967741935484"/>
    <n v="44.70967741935484"/>
    <m/>
    <m/>
    <m/>
    <m/>
    <m/>
    <m/>
    <m/>
    <m/>
    <m/>
    <m/>
    <m/>
    <m/>
    <m/>
  </r>
  <r>
    <s v="Vicepresidencia de Operaciones"/>
    <s v="Gerencia de Mantenimiento"/>
    <x v="25"/>
    <s v="Las Bambas"/>
    <n v="6168.4354838709678"/>
    <n v="6168.4354838709678"/>
    <m/>
    <m/>
    <m/>
    <m/>
    <m/>
    <m/>
    <m/>
    <m/>
    <m/>
    <m/>
    <m/>
    <m/>
    <m/>
  </r>
  <r>
    <s v="Vicepresidencia de Operaciones"/>
    <s v="Gerencia de Operaciones Mina"/>
    <x v="25"/>
    <s v="Las Bambas"/>
    <n v="14506.434331797234"/>
    <n v="14506.434331797234"/>
    <m/>
    <m/>
    <m/>
    <m/>
    <m/>
    <m/>
    <m/>
    <m/>
    <m/>
    <m/>
    <m/>
    <m/>
    <m/>
  </r>
  <r>
    <s v="Vicepresidencia de Proyectos"/>
    <s v="Gerencia de Estudios"/>
    <x v="25"/>
    <s v="Las Bambas"/>
    <n v="114.09677419354838"/>
    <n v="114.09677419354838"/>
    <m/>
    <m/>
    <m/>
    <m/>
    <m/>
    <m/>
    <m/>
    <m/>
    <m/>
    <m/>
    <m/>
    <m/>
    <m/>
  </r>
  <r>
    <s v="Vicepresidencia de Proyectos"/>
    <s v="Gerencia de Servicios a Proyectos e Ingenieria"/>
    <x v="25"/>
    <s v="Las Bambas"/>
    <n v="487.45161290322579"/>
    <n v="487.45161290322579"/>
    <m/>
    <m/>
    <m/>
    <m/>
    <m/>
    <m/>
    <m/>
    <m/>
    <m/>
    <m/>
    <m/>
    <m/>
    <m/>
  </r>
  <r>
    <s v="Vicepresidencia de Proyectos"/>
    <s v="Gerencia de Desarrollo"/>
    <x v="25"/>
    <s v="Las Bambas"/>
    <n v="142.69354838709677"/>
    <n v="142.69354838709677"/>
    <m/>
    <m/>
    <m/>
    <m/>
    <m/>
    <m/>
    <m/>
    <m/>
    <m/>
    <m/>
    <m/>
    <m/>
    <m/>
  </r>
  <r>
    <s v="Vicepresidencia de Proyectos"/>
    <s v="Gerencia General de Desarrollo"/>
    <x v="25"/>
    <s v="Las Bambas"/>
    <n v="28.741935483870968"/>
    <n v="28.741935483870968"/>
    <m/>
    <m/>
    <m/>
    <m/>
    <m/>
    <m/>
    <m/>
    <m/>
    <m/>
    <m/>
    <m/>
    <m/>
    <m/>
  </r>
  <r>
    <s v="Vicepresidencia de Proyectos"/>
    <s v="Gerencia de Desarrollo de Proyecto"/>
    <x v="25"/>
    <s v="Las Bambas"/>
    <n v="35.70967741935484"/>
    <n v="35.70967741935484"/>
    <m/>
    <m/>
    <m/>
    <m/>
    <m/>
    <m/>
    <m/>
    <m/>
    <m/>
    <m/>
    <m/>
    <m/>
    <m/>
  </r>
  <r>
    <s v="Vicepresidencia de Proyectos"/>
    <s v="Gerencia de Proyectos"/>
    <x v="25"/>
    <s v="Las Bambas"/>
    <n v="530.70967741935488"/>
    <n v="530.70967741935488"/>
    <m/>
    <m/>
    <m/>
    <m/>
    <m/>
    <m/>
    <m/>
    <m/>
    <m/>
    <m/>
    <m/>
    <m/>
    <m/>
  </r>
  <r>
    <s v="Vicepresidencia de Recursos Humanos"/>
    <s v="Gerencia Senior de Proyectos"/>
    <x v="25"/>
    <s v="Las Bambas"/>
    <n v="22.35483870967742"/>
    <n v="22.35483870967742"/>
    <m/>
    <m/>
    <m/>
    <m/>
    <m/>
    <m/>
    <m/>
    <m/>
    <m/>
    <m/>
    <m/>
    <m/>
    <m/>
  </r>
  <r>
    <s v="Vicepresidencia de Recursos Humanos"/>
    <s v="Gerencia de Excelencia Operacional"/>
    <x v="25"/>
    <s v="Las Bambas"/>
    <n v="232.11290322580646"/>
    <n v="232.11290322580646"/>
    <m/>
    <m/>
    <m/>
    <m/>
    <m/>
    <m/>
    <m/>
    <m/>
    <m/>
    <m/>
    <m/>
    <m/>
    <m/>
  </r>
  <r>
    <s v="Vicepresidencia de Recursos Humanos"/>
    <s v="Gerencia de Planeamiento Estrategico"/>
    <x v="25"/>
    <s v="Las Bambas"/>
    <n v="323.12903225806451"/>
    <n v="323.12903225806451"/>
    <m/>
    <m/>
    <m/>
    <m/>
    <m/>
    <m/>
    <m/>
    <m/>
    <m/>
    <m/>
    <m/>
    <m/>
    <m/>
  </r>
  <r>
    <s v="Vicepresidencia de SHE"/>
    <s v="Gerencia Senior de Planeamiento Estrategico y Excelencia Operacional"/>
    <x v="25"/>
    <s v="Las Bambas"/>
    <n v="18.29032258064516"/>
    <n v="18.29032258064516"/>
    <m/>
    <m/>
    <m/>
    <m/>
    <m/>
    <m/>
    <m/>
    <m/>
    <m/>
    <m/>
    <m/>
    <m/>
    <m/>
  </r>
  <r>
    <s v="Vicepresidencia de SHE"/>
    <s v="Gerencia de Recursos Humanos"/>
    <x v="25"/>
    <s v="Las Bambas"/>
    <n v="394.69354838709677"/>
    <n v="394.69354838709677"/>
    <m/>
    <m/>
    <m/>
    <m/>
    <m/>
    <m/>
    <m/>
    <m/>
    <m/>
    <m/>
    <m/>
    <m/>
    <m/>
  </r>
  <r>
    <s v="Vicepresidencia de SHE"/>
    <s v="Gerencia de Impuestos y Contraloria"/>
    <x v="25"/>
    <s v="Las Bambas"/>
    <n v="127.74193548387096"/>
    <n v="127.74193548387096"/>
    <m/>
    <m/>
    <m/>
    <m/>
    <m/>
    <m/>
    <m/>
    <m/>
    <m/>
    <m/>
    <m/>
    <m/>
    <m/>
  </r>
  <r>
    <s v="Vicepresidencia de Asuntos Legales"/>
    <s v="Gerencia de Finanzas y Evaluacion de Negocios"/>
    <x v="25"/>
    <s v="Las Bambas"/>
    <n v="230.90322580645162"/>
    <n v="230.90322580645162"/>
    <m/>
    <m/>
    <m/>
    <m/>
    <m/>
    <m/>
    <m/>
    <m/>
    <m/>
    <m/>
    <m/>
    <m/>
    <m/>
  </r>
  <r>
    <s v="Vicepresidencia de Asuntos Legales"/>
    <s v="Gerencia General Comercial, Finanzas y Soporte de Negocios"/>
    <x v="25"/>
    <s v="Las Bambas"/>
    <n v="16.548387096774192"/>
    <n v="16.548387096774192"/>
    <m/>
    <m/>
    <m/>
    <m/>
    <m/>
    <m/>
    <m/>
    <m/>
    <m/>
    <m/>
    <m/>
    <m/>
    <m/>
  </r>
  <r>
    <s v="Presidencia las Bambas"/>
    <s v="Presidencia las Bambas"/>
    <x v="25"/>
    <s v="SSEE"/>
    <n v="0"/>
    <n v="0"/>
    <m/>
    <m/>
    <m/>
    <m/>
    <m/>
    <m/>
    <m/>
    <m/>
    <m/>
    <m/>
    <m/>
    <m/>
    <m/>
  </r>
  <r>
    <s v="Vicepresidencia Comercial"/>
    <s v="Gerencia General Comercial, Finanzas y Soporte de Negocios"/>
    <x v="25"/>
    <s v="SSEE"/>
    <n v="0"/>
    <n v="0"/>
    <m/>
    <m/>
    <m/>
    <m/>
    <m/>
    <m/>
    <m/>
    <m/>
    <m/>
    <m/>
    <m/>
    <m/>
    <m/>
  </r>
  <r>
    <s v="Vicepresidencia Comercial"/>
    <s v="Gerencia de Impuestos y Contraloria"/>
    <x v="25"/>
    <s v="SSEE"/>
    <n v="0"/>
    <n v="0"/>
    <m/>
    <m/>
    <m/>
    <m/>
    <m/>
    <m/>
    <m/>
    <m/>
    <m/>
    <m/>
    <m/>
    <m/>
    <m/>
  </r>
  <r>
    <s v="Vicepresidencia Comercial"/>
    <s v="Gerencia General Comercial, Finanzas y Soporte de Negocios"/>
    <x v="25"/>
    <s v="SSEE"/>
    <n v="0"/>
    <n v="0"/>
    <m/>
    <m/>
    <m/>
    <m/>
    <m/>
    <m/>
    <m/>
    <m/>
    <m/>
    <m/>
    <m/>
    <m/>
    <m/>
  </r>
  <r>
    <s v="Vicepresidencia Comercial"/>
    <s v="Gerencia de Finanzas y Evaluacion de Negocios"/>
    <x v="25"/>
    <s v="SSEE"/>
    <n v="0"/>
    <n v="0"/>
    <m/>
    <m/>
    <m/>
    <m/>
    <m/>
    <m/>
    <m/>
    <m/>
    <m/>
    <m/>
    <m/>
    <m/>
    <m/>
  </r>
  <r>
    <s v="Vicepresidencia de Abastecimiento"/>
    <s v="Gerencia de Procura - Proyectos"/>
    <x v="25"/>
    <s v="SSEE"/>
    <n v="9048.0967741935492"/>
    <n v="9048.0967741935492"/>
    <m/>
    <m/>
    <m/>
    <m/>
    <m/>
    <m/>
    <m/>
    <m/>
    <m/>
    <m/>
    <m/>
    <m/>
    <m/>
  </r>
  <r>
    <s v="Vicepresidencia de Abastecimiento"/>
    <s v="Gerencia de Abastecimiento"/>
    <x v="25"/>
    <s v="SSEE"/>
    <n v="8791.7419354838712"/>
    <n v="2173.5870967741939"/>
    <m/>
    <m/>
    <m/>
    <m/>
    <m/>
    <m/>
    <m/>
    <m/>
    <m/>
    <m/>
    <m/>
    <m/>
    <m/>
  </r>
  <r>
    <s v="Vicepresidencia de Operaciones"/>
    <s v="Gerencia de Planta Concentradora"/>
    <x v="25"/>
    <s v="SSEE"/>
    <n v="1024.4516129032259"/>
    <n v="759.38709677419354"/>
    <m/>
    <m/>
    <m/>
    <m/>
    <m/>
    <m/>
    <m/>
    <m/>
    <m/>
    <m/>
    <m/>
    <m/>
    <m/>
  </r>
  <r>
    <s v="Vicepresidencia de Operaciones"/>
    <s v="Gerencia de Servicios Técnicos"/>
    <x v="25"/>
    <s v="SSEE"/>
    <n v="1987.5483870967741"/>
    <n v="1987.5483870967741"/>
    <m/>
    <m/>
    <m/>
    <m/>
    <m/>
    <m/>
    <m/>
    <m/>
    <m/>
    <m/>
    <m/>
    <m/>
    <m/>
  </r>
  <r>
    <s v="Vicepresidencia de Operaciones"/>
    <s v="Gerencia de Mantenimiento"/>
    <x v="25"/>
    <s v="SSEE"/>
    <n v="9273.1935483870966"/>
    <n v="9035.3032258064522"/>
    <m/>
    <m/>
    <m/>
    <m/>
    <m/>
    <m/>
    <n v="1"/>
    <m/>
    <m/>
    <m/>
    <m/>
    <m/>
    <m/>
  </r>
  <r>
    <s v="Vicepresidencia de Operaciones"/>
    <s v="Gerencia de Operaciones Mina"/>
    <x v="25"/>
    <s v="SSEE"/>
    <n v="13977.967741935483"/>
    <n v="13977.967741935483"/>
    <m/>
    <m/>
    <m/>
    <m/>
    <m/>
    <m/>
    <m/>
    <m/>
    <m/>
    <m/>
    <m/>
    <m/>
    <m/>
  </r>
  <r>
    <s v="Vicepresidencia de Proyectos"/>
    <s v="Gerencia de Proyecto - 3er Molino Bolas"/>
    <x v="25"/>
    <s v="SSEE"/>
    <n v="11529.774193548386"/>
    <n v="11529.774193548386"/>
    <m/>
    <m/>
    <m/>
    <m/>
    <m/>
    <m/>
    <m/>
    <m/>
    <m/>
    <m/>
    <m/>
    <m/>
    <m/>
  </r>
  <r>
    <s v="Vicepresidencia de Proyectos"/>
    <s v="Gerencia de Proyectos TSF"/>
    <x v="25"/>
    <s v="SSEE"/>
    <n v="12894.241935483871"/>
    <n v="12894.241935483871"/>
    <m/>
    <m/>
    <m/>
    <m/>
    <m/>
    <m/>
    <m/>
    <m/>
    <m/>
    <m/>
    <m/>
    <m/>
    <m/>
  </r>
  <r>
    <s v="Vicepresidencia de Proyectos"/>
    <s v="Gerencia de Proyectos"/>
    <x v="25"/>
    <s v="SSEE"/>
    <n v="0"/>
    <n v="0"/>
    <m/>
    <m/>
    <m/>
    <m/>
    <m/>
    <m/>
    <m/>
    <m/>
    <m/>
    <m/>
    <m/>
    <m/>
    <m/>
  </r>
  <r>
    <s v="Vicepresidencia de Recursos Humanos"/>
    <s v="Gerencia de Recursos Humanos"/>
    <x v="25"/>
    <s v="SSEE"/>
    <n v="39.62903225806452"/>
    <n v="39.62903225806452"/>
    <m/>
    <m/>
    <m/>
    <m/>
    <m/>
    <m/>
    <m/>
    <m/>
    <m/>
    <m/>
    <m/>
    <m/>
    <m/>
  </r>
  <r>
    <s v="Vicepresidencia de SHE"/>
    <s v="Gerencia SHE"/>
    <x v="25"/>
    <s v="SSEE"/>
    <n v="989.41935483870964"/>
    <n v="989.41935483870964"/>
    <m/>
    <m/>
    <m/>
    <m/>
    <m/>
    <m/>
    <m/>
    <m/>
    <m/>
    <m/>
    <m/>
    <m/>
    <m/>
  </r>
  <r>
    <s v="Vicepresidencia de Desarrollo"/>
    <s v="Gerencia de Servicios a Proyectos e Ingenieria"/>
    <x v="25"/>
    <s v="SSEE"/>
    <n v="926.70967741935488"/>
    <n v="926.70967741935488"/>
    <m/>
    <m/>
    <m/>
    <m/>
    <m/>
    <m/>
    <m/>
    <m/>
    <m/>
    <m/>
    <m/>
    <m/>
    <m/>
  </r>
  <r>
    <s v="Vicepresidencia de Desarrollo"/>
    <s v="Gerencia de Desarrollo de Recursos"/>
    <x v="25"/>
    <s v="SSEE"/>
    <n v="4336.2580645161288"/>
    <n v="4336.2580645161288"/>
    <m/>
    <m/>
    <m/>
    <m/>
    <m/>
    <m/>
    <m/>
    <m/>
    <m/>
    <m/>
    <m/>
    <m/>
    <m/>
  </r>
  <r>
    <s v="Vicepresidencia de Desarrollo"/>
    <s v="Gerencia de Estudios"/>
    <x v="25"/>
    <s v="SSEE"/>
    <n v="0"/>
    <n v="0"/>
    <m/>
    <m/>
    <m/>
    <m/>
    <m/>
    <m/>
    <m/>
    <m/>
    <m/>
    <m/>
    <m/>
    <m/>
    <m/>
  </r>
  <r>
    <s v="Vicepresidencia de Desarrollo"/>
    <s v="Gerencia de Permisos Ambientales"/>
    <x v="25"/>
    <s v="SSEE"/>
    <n v="167.2258064516129"/>
    <n v="167.2258064516129"/>
    <m/>
    <m/>
    <m/>
    <m/>
    <m/>
    <m/>
    <m/>
    <m/>
    <m/>
    <m/>
    <m/>
    <m/>
    <m/>
  </r>
  <r>
    <s v="Global Business Services &amp; Technology"/>
    <s v="Global Business Services"/>
    <x v="25"/>
    <s v="SSEE"/>
    <n v="717.09677419354841"/>
    <n v="681.09677419354841"/>
    <m/>
    <m/>
    <m/>
    <m/>
    <m/>
    <m/>
    <m/>
    <m/>
    <m/>
    <m/>
    <m/>
    <m/>
    <m/>
  </r>
  <r>
    <s v="Gerencia de Logística y Servicios de Sitio"/>
    <s v="Gerencia de Logística y Servicios de Sitio"/>
    <x v="25"/>
    <s v="SSEE"/>
    <n v="35228.129032258068"/>
    <n v="13699.393548387096"/>
    <m/>
    <m/>
    <m/>
    <m/>
    <m/>
    <m/>
    <m/>
    <m/>
    <m/>
    <m/>
    <m/>
    <m/>
    <m/>
  </r>
  <r>
    <s v="Gerencia de Protección Interna"/>
    <s v="Gerencia de Protección Interna"/>
    <x v="25"/>
    <s v="SSEE"/>
    <n v="6571.6451612903229"/>
    <n v="6571.6451612903229"/>
    <m/>
    <m/>
    <m/>
    <m/>
    <m/>
    <m/>
    <m/>
    <m/>
    <m/>
    <m/>
    <m/>
    <m/>
    <m/>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8">
  <r>
    <x v="0"/>
    <x v="0"/>
    <s v="Las Bambas"/>
    <n v="298712"/>
    <n v="298712"/>
    <n v="1821"/>
    <n v="1821"/>
    <m/>
    <m/>
    <m/>
    <n v="1"/>
    <n v="1"/>
  </r>
  <r>
    <x v="0"/>
    <x v="0"/>
    <s v="SSEE"/>
    <n v="1399046"/>
    <n v="1037086"/>
    <n v="8366"/>
    <n v="6321"/>
    <m/>
    <m/>
    <m/>
    <m/>
    <n v="1"/>
  </r>
  <r>
    <x v="0"/>
    <x v="1"/>
    <s v="Las Bambas"/>
    <n v="275205"/>
    <n v="275205"/>
    <n v="1849"/>
    <n v="1849"/>
    <m/>
    <m/>
    <m/>
    <m/>
    <n v="1"/>
  </r>
  <r>
    <x v="0"/>
    <x v="1"/>
    <s v="SSEE"/>
    <n v="1141278.05"/>
    <n v="832376"/>
    <n v="7716"/>
    <n v="6863"/>
    <m/>
    <m/>
    <m/>
    <m/>
    <m/>
  </r>
  <r>
    <x v="0"/>
    <x v="2"/>
    <s v="Las Bambas"/>
    <n v="319180.75"/>
    <n v="319180.75"/>
    <n v="1862"/>
    <n v="1862"/>
    <m/>
    <m/>
    <m/>
    <m/>
    <n v="1"/>
  </r>
  <r>
    <x v="0"/>
    <x v="2"/>
    <s v="SSEE"/>
    <n v="1214932.5"/>
    <n v="878397.85000000009"/>
    <n v="7335"/>
    <n v="6608"/>
    <m/>
    <m/>
    <m/>
    <m/>
    <m/>
  </r>
  <r>
    <x v="0"/>
    <x v="3"/>
    <s v="Las Bambas"/>
    <n v="317657"/>
    <n v="317657"/>
    <n v="1881"/>
    <n v="1881"/>
    <m/>
    <m/>
    <m/>
    <m/>
    <m/>
  </r>
  <r>
    <x v="0"/>
    <x v="3"/>
    <s v="SSEE"/>
    <n v="1555360"/>
    <n v="1170307.7"/>
    <n v="9893"/>
    <n v="9012"/>
    <m/>
    <m/>
    <m/>
    <m/>
    <m/>
  </r>
  <r>
    <x v="0"/>
    <x v="4"/>
    <s v="Las Bambas"/>
    <n v="332346"/>
    <n v="332346"/>
    <n v="1888"/>
    <n v="1888"/>
    <m/>
    <n v="1"/>
    <m/>
    <n v="1"/>
    <m/>
  </r>
  <r>
    <x v="0"/>
    <x v="4"/>
    <s v="SSEE"/>
    <n v="1339521"/>
    <n v="935379"/>
    <n v="7621"/>
    <n v="7155"/>
    <m/>
    <m/>
    <m/>
    <m/>
    <n v="2"/>
  </r>
  <r>
    <x v="0"/>
    <x v="5"/>
    <s v="Las Bambas"/>
    <n v="323831.75"/>
    <n v="323831.75"/>
    <n v="1909"/>
    <n v="1909"/>
    <m/>
    <n v="1"/>
    <m/>
    <m/>
    <n v="3"/>
  </r>
  <r>
    <x v="0"/>
    <x v="5"/>
    <s v="SSEE"/>
    <n v="1315611"/>
    <n v="940724.54999999993"/>
    <n v="7385"/>
    <n v="7155"/>
    <m/>
    <m/>
    <m/>
    <m/>
    <m/>
  </r>
  <r>
    <x v="0"/>
    <x v="6"/>
    <s v="Las Bambas"/>
    <n v="361847.25"/>
    <n v="361847.25"/>
    <n v="1907"/>
    <n v="1907"/>
    <m/>
    <m/>
    <m/>
    <m/>
    <m/>
  </r>
  <r>
    <x v="0"/>
    <x v="6"/>
    <s v="SSEE"/>
    <n v="1482257"/>
    <n v="1133284.95"/>
    <n v="9248"/>
    <n v="9083"/>
    <m/>
    <m/>
    <m/>
    <m/>
    <n v="1"/>
  </r>
  <r>
    <x v="0"/>
    <x v="7"/>
    <s v="Las Bambas"/>
    <n v="333041"/>
    <n v="333041"/>
    <n v="1905"/>
    <n v="1905"/>
    <m/>
    <m/>
    <m/>
    <m/>
    <n v="1"/>
  </r>
  <r>
    <x v="0"/>
    <x v="7"/>
    <s v="SSEE"/>
    <n v="1433013"/>
    <n v="1433013"/>
    <n v="8212"/>
    <n v="8212"/>
    <m/>
    <m/>
    <m/>
    <m/>
    <n v="1"/>
  </r>
  <r>
    <x v="0"/>
    <x v="8"/>
    <s v="Las Bambas"/>
    <n v="324155"/>
    <n v="324155"/>
    <n v="1903"/>
    <n v="1903"/>
    <m/>
    <m/>
    <m/>
    <m/>
    <m/>
  </r>
  <r>
    <x v="0"/>
    <x v="8"/>
    <s v="SSEE"/>
    <n v="1314211"/>
    <n v="1006814"/>
    <n v="8124"/>
    <n v="8124"/>
    <m/>
    <m/>
    <m/>
    <n v="1"/>
    <n v="3"/>
  </r>
  <r>
    <x v="0"/>
    <x v="9"/>
    <s v="Las Bambas"/>
    <n v="341342"/>
    <n v="341342"/>
    <n v="1897"/>
    <n v="1897"/>
    <m/>
    <m/>
    <m/>
    <m/>
    <m/>
  </r>
  <r>
    <x v="0"/>
    <x v="9"/>
    <s v="SSEE"/>
    <n v="1463012"/>
    <n v="1059010"/>
    <n v="8684"/>
    <n v="8684"/>
    <m/>
    <n v="1"/>
    <m/>
    <n v="1"/>
    <n v="3"/>
  </r>
  <r>
    <x v="0"/>
    <x v="10"/>
    <s v="Las Bambas"/>
    <n v="332069"/>
    <n v="332069"/>
    <n v="1908"/>
    <n v="1908"/>
    <m/>
    <m/>
    <m/>
    <m/>
    <n v="2"/>
  </r>
  <r>
    <x v="0"/>
    <x v="10"/>
    <s v="SSEE"/>
    <n v="1281798"/>
    <n v="1251944"/>
    <n v="7294"/>
    <n v="7294"/>
    <m/>
    <m/>
    <m/>
    <n v="1"/>
    <n v="1"/>
  </r>
  <r>
    <x v="0"/>
    <x v="11"/>
    <s v="Las Bambas"/>
    <n v="331817"/>
    <n v="331817"/>
    <n v="1917"/>
    <n v="1917"/>
    <m/>
    <m/>
    <m/>
    <m/>
    <m/>
  </r>
  <r>
    <x v="0"/>
    <x v="11"/>
    <s v="SSEE"/>
    <n v="1419251"/>
    <n v="1419251"/>
    <n v="9764"/>
    <n v="9764"/>
    <m/>
    <m/>
    <m/>
    <m/>
    <n v="3"/>
  </r>
  <r>
    <x v="1"/>
    <x v="12"/>
    <s v="Las Bambas"/>
    <n v="1858.5"/>
    <n v="1858.5"/>
    <n v="9"/>
    <n v="9"/>
    <m/>
    <m/>
    <m/>
    <m/>
    <m/>
  </r>
  <r>
    <x v="1"/>
    <x v="12"/>
    <s v="SSEE"/>
    <n v="0"/>
    <n v="0"/>
    <n v="0"/>
    <n v="0"/>
    <m/>
    <m/>
    <m/>
    <m/>
    <m/>
  </r>
  <r>
    <x v="2"/>
    <x v="12"/>
    <s v="Las Bambas"/>
    <n v="849"/>
    <n v="849"/>
    <n v="4"/>
    <n v="4"/>
    <m/>
    <m/>
    <m/>
    <m/>
    <m/>
  </r>
  <r>
    <x v="2"/>
    <x v="12"/>
    <s v="SSEE"/>
    <n v="0"/>
    <n v="0"/>
    <n v="0"/>
    <n v="0"/>
    <m/>
    <m/>
    <m/>
    <m/>
    <m/>
  </r>
  <r>
    <x v="3"/>
    <x v="12"/>
    <s v="Las Bambas"/>
    <n v="396"/>
    <n v="396"/>
    <n v="2"/>
    <n v="2"/>
    <m/>
    <m/>
    <m/>
    <m/>
    <m/>
  </r>
  <r>
    <x v="3"/>
    <x v="12"/>
    <s v="SSEE"/>
    <n v="552"/>
    <n v="552"/>
    <n v="2"/>
    <n v="2"/>
    <m/>
    <m/>
    <m/>
    <m/>
    <m/>
  </r>
  <r>
    <x v="4"/>
    <x v="12"/>
    <s v="Las Bambas"/>
    <n v="990"/>
    <n v="990"/>
    <n v="6"/>
    <n v="6"/>
    <m/>
    <m/>
    <m/>
    <m/>
    <m/>
  </r>
  <r>
    <x v="4"/>
    <x v="12"/>
    <s v="SSEE"/>
    <n v="0"/>
    <n v="0"/>
    <n v="0"/>
    <n v="0"/>
    <m/>
    <m/>
    <m/>
    <m/>
    <m/>
  </r>
  <r>
    <x v="5"/>
    <x v="12"/>
    <s v="Las Bambas"/>
    <n v="1954.5"/>
    <n v="1954.5"/>
    <n v="10"/>
    <n v="10"/>
    <m/>
    <m/>
    <m/>
    <m/>
    <m/>
  </r>
  <r>
    <x v="5"/>
    <x v="12"/>
    <s v="SSEE"/>
    <n v="4320"/>
    <n v="4320"/>
    <n v="43"/>
    <n v="43"/>
    <m/>
    <m/>
    <m/>
    <m/>
    <m/>
  </r>
  <r>
    <x v="6"/>
    <x v="12"/>
    <s v="Las Bambas"/>
    <n v="2745"/>
    <n v="2745"/>
    <n v="14"/>
    <n v="14"/>
    <m/>
    <m/>
    <m/>
    <m/>
    <m/>
  </r>
  <r>
    <x v="6"/>
    <x v="12"/>
    <s v="SSEE"/>
    <n v="0"/>
    <n v="0"/>
    <n v="0"/>
    <n v="0"/>
    <m/>
    <m/>
    <m/>
    <m/>
    <m/>
  </r>
  <r>
    <x v="7"/>
    <x v="12"/>
    <s v="Las Bambas"/>
    <n v="2502"/>
    <n v="2502"/>
    <n v="14"/>
    <n v="14"/>
    <m/>
    <m/>
    <m/>
    <m/>
    <m/>
  </r>
  <r>
    <x v="7"/>
    <x v="12"/>
    <s v="SSEE"/>
    <n v="0"/>
    <n v="0"/>
    <n v="0"/>
    <n v="0"/>
    <m/>
    <m/>
    <m/>
    <m/>
    <m/>
  </r>
  <r>
    <x v="8"/>
    <x v="12"/>
    <s v="Las Bambas"/>
    <n v="7098"/>
    <n v="7098"/>
    <n v="38"/>
    <n v="38"/>
    <m/>
    <m/>
    <m/>
    <m/>
    <m/>
  </r>
  <r>
    <x v="8"/>
    <x v="12"/>
    <s v="SSEE"/>
    <n v="51409"/>
    <n v="51409"/>
    <n v="259"/>
    <n v="259"/>
    <m/>
    <m/>
    <m/>
    <m/>
    <m/>
  </r>
  <r>
    <x v="9"/>
    <x v="12"/>
    <s v="Las Bambas"/>
    <n v="2739"/>
    <n v="2739"/>
    <n v="14"/>
    <n v="14"/>
    <m/>
    <m/>
    <m/>
    <m/>
    <m/>
  </r>
  <r>
    <x v="9"/>
    <x v="12"/>
    <s v="SSEE"/>
    <n v="0"/>
    <n v="0"/>
    <n v="0"/>
    <n v="0"/>
    <m/>
    <m/>
    <m/>
    <m/>
    <m/>
  </r>
  <r>
    <x v="10"/>
    <x v="12"/>
    <s v="Las Bambas"/>
    <n v="1687.5"/>
    <n v="1687.5"/>
    <n v="11"/>
    <n v="11"/>
    <m/>
    <m/>
    <m/>
    <m/>
    <m/>
  </r>
  <r>
    <x v="10"/>
    <x v="12"/>
    <s v="SSEE"/>
    <n v="0"/>
    <n v="0"/>
    <n v="0"/>
    <n v="0"/>
    <m/>
    <m/>
    <m/>
    <m/>
    <m/>
  </r>
  <r>
    <x v="11"/>
    <x v="12"/>
    <s v="Las Bambas"/>
    <n v="1708.5"/>
    <n v="1708.5"/>
    <n v="9"/>
    <n v="9"/>
    <m/>
    <m/>
    <m/>
    <m/>
    <m/>
  </r>
  <r>
    <x v="11"/>
    <x v="12"/>
    <s v="SSEE"/>
    <n v="0"/>
    <n v="0"/>
    <n v="0"/>
    <n v="0"/>
    <m/>
    <m/>
    <m/>
    <m/>
    <m/>
  </r>
  <r>
    <x v="12"/>
    <x v="12"/>
    <s v="Las Bambas"/>
    <n v="1626"/>
    <n v="1626"/>
    <n v="8"/>
    <n v="8"/>
    <m/>
    <m/>
    <m/>
    <m/>
    <m/>
  </r>
  <r>
    <x v="12"/>
    <x v="12"/>
    <s v="SSEE"/>
    <n v="0"/>
    <n v="0"/>
    <n v="0"/>
    <n v="0"/>
    <m/>
    <m/>
    <m/>
    <m/>
    <m/>
  </r>
  <r>
    <x v="13"/>
    <x v="12"/>
    <s v="Las Bambas"/>
    <n v="864"/>
    <n v="864"/>
    <n v="5"/>
    <n v="5"/>
    <m/>
    <m/>
    <m/>
    <m/>
    <m/>
  </r>
  <r>
    <x v="13"/>
    <x v="12"/>
    <s v="SSEE"/>
    <n v="0"/>
    <n v="0"/>
    <n v="0"/>
    <n v="0"/>
    <m/>
    <m/>
    <m/>
    <m/>
    <m/>
  </r>
  <r>
    <x v="14"/>
    <x v="12"/>
    <s v="Las Bambas"/>
    <n v="126"/>
    <n v="126"/>
    <n v="1"/>
    <n v="1"/>
    <m/>
    <m/>
    <m/>
    <m/>
    <m/>
  </r>
  <r>
    <x v="14"/>
    <x v="12"/>
    <s v="SSEE"/>
    <n v="93349"/>
    <n v="22376.400000000001"/>
    <n v="442"/>
    <n v="114"/>
    <m/>
    <m/>
    <m/>
    <m/>
    <m/>
  </r>
  <r>
    <x v="15"/>
    <x v="12"/>
    <s v="Las Bambas"/>
    <n v="13971.5"/>
    <n v="13971.5"/>
    <n v="72"/>
    <n v="72"/>
    <m/>
    <m/>
    <m/>
    <m/>
    <m/>
  </r>
  <r>
    <x v="15"/>
    <x v="12"/>
    <s v="SSEE"/>
    <n v="406638.48333333334"/>
    <n v="116179.15"/>
    <n v="2136"/>
    <n v="1950"/>
    <m/>
    <m/>
    <m/>
    <m/>
    <m/>
  </r>
  <r>
    <x v="16"/>
    <x v="12"/>
    <s v="Las Bambas"/>
    <n v="20896.25"/>
    <n v="20896.25"/>
    <n v="126"/>
    <n v="126"/>
    <m/>
    <m/>
    <m/>
    <m/>
    <m/>
  </r>
  <r>
    <x v="16"/>
    <x v="12"/>
    <s v="SSEE"/>
    <n v="177572"/>
    <n v="177572"/>
    <n v="1035"/>
    <n v="1035"/>
    <m/>
    <m/>
    <m/>
    <m/>
    <m/>
  </r>
  <r>
    <x v="16"/>
    <x v="12"/>
    <s v="Las Bambas"/>
    <n v="28722.25"/>
    <n v="28722.25"/>
    <n v="181"/>
    <n v="181"/>
    <m/>
    <m/>
    <m/>
    <m/>
    <m/>
  </r>
  <r>
    <x v="16"/>
    <x v="12"/>
    <s v="SSEE"/>
    <n v="74041"/>
    <n v="74041"/>
    <n v="1072"/>
    <n v="1072"/>
    <m/>
    <m/>
    <m/>
    <m/>
    <m/>
  </r>
  <r>
    <x v="17"/>
    <x v="12"/>
    <s v="Las Bambas"/>
    <n v="2667"/>
    <n v="2667"/>
    <n v="14"/>
    <n v="14"/>
    <m/>
    <m/>
    <m/>
    <m/>
    <m/>
  </r>
  <r>
    <x v="17"/>
    <x v="12"/>
    <s v="SSEE"/>
    <n v="2068"/>
    <n v="2068"/>
    <n v="19"/>
    <n v="19"/>
    <m/>
    <m/>
    <m/>
    <m/>
    <m/>
  </r>
  <r>
    <x v="18"/>
    <x v="12"/>
    <s v="Las Bambas"/>
    <n v="121690.75"/>
    <n v="121690.75"/>
    <n v="736"/>
    <n v="736"/>
    <m/>
    <m/>
    <m/>
    <m/>
    <m/>
  </r>
  <r>
    <x v="18"/>
    <x v="12"/>
    <s v="SSEE"/>
    <n v="70625"/>
    <n v="70625"/>
    <n v="367"/>
    <n v="367"/>
    <m/>
    <m/>
    <m/>
    <m/>
    <m/>
  </r>
  <r>
    <x v="19"/>
    <x v="12"/>
    <s v="Las Bambas"/>
    <n v="1249.5"/>
    <n v="1249.5"/>
    <n v="6"/>
    <n v="6"/>
    <m/>
    <m/>
    <m/>
    <m/>
    <m/>
  </r>
  <r>
    <x v="19"/>
    <x v="12"/>
    <s v="SSEE"/>
    <n v="1148"/>
    <n v="1148"/>
    <n v="12"/>
    <n v="12"/>
    <m/>
    <m/>
    <m/>
    <m/>
    <m/>
  </r>
  <r>
    <x v="20"/>
    <x v="12"/>
    <s v="Las Bambas"/>
    <n v="3618"/>
    <n v="3618"/>
    <n v="21"/>
    <n v="21"/>
    <m/>
    <m/>
    <m/>
    <m/>
    <m/>
  </r>
  <r>
    <x v="20"/>
    <x v="12"/>
    <s v="SSEE"/>
    <n v="129666"/>
    <n v="129666"/>
    <n v="598"/>
    <n v="598"/>
    <m/>
    <m/>
    <m/>
    <m/>
    <m/>
  </r>
  <r>
    <x v="21"/>
    <x v="12"/>
    <s v="Las Bambas"/>
    <n v="37138.25"/>
    <n v="37138.25"/>
    <n v="228"/>
    <n v="228"/>
    <m/>
    <m/>
    <n v="1"/>
    <m/>
    <m/>
  </r>
  <r>
    <x v="21"/>
    <x v="12"/>
    <s v="SSEE"/>
    <n v="14416"/>
    <n v="14416"/>
    <n v="104"/>
    <n v="104"/>
    <m/>
    <m/>
    <m/>
    <m/>
    <m/>
  </r>
  <r>
    <x v="22"/>
    <x v="12"/>
    <s v="Las Bambas"/>
    <n v="414"/>
    <n v="414"/>
    <n v="2"/>
    <n v="2"/>
    <m/>
    <m/>
    <m/>
    <m/>
    <m/>
  </r>
  <r>
    <x v="22"/>
    <x v="12"/>
    <s v="SSEE"/>
    <n v="0"/>
    <n v="0"/>
    <n v="0"/>
    <n v="0"/>
    <m/>
    <m/>
    <m/>
    <m/>
    <m/>
  </r>
  <r>
    <x v="23"/>
    <x v="12"/>
    <s v="Las Bambas"/>
    <n v="1386"/>
    <n v="1386"/>
    <n v="7"/>
    <n v="7"/>
    <m/>
    <m/>
    <m/>
    <m/>
    <m/>
  </r>
  <r>
    <x v="23"/>
    <x v="12"/>
    <s v="SSEE"/>
    <n v="28868"/>
    <n v="28868"/>
    <n v="138"/>
    <n v="138"/>
    <m/>
    <m/>
    <m/>
    <m/>
    <n v="1"/>
  </r>
  <r>
    <x v="24"/>
    <x v="12"/>
    <s v="Las Bambas"/>
    <n v="2730"/>
    <n v="2730"/>
    <n v="15"/>
    <n v="15"/>
    <m/>
    <m/>
    <m/>
    <m/>
    <m/>
  </r>
  <r>
    <x v="24"/>
    <x v="12"/>
    <s v="SSEE"/>
    <n v="2278"/>
    <n v="2278"/>
    <n v="13"/>
    <n v="13"/>
    <m/>
    <m/>
    <m/>
    <m/>
    <m/>
  </r>
  <r>
    <x v="25"/>
    <x v="12"/>
    <s v="Las Bambas"/>
    <n v="16727.75"/>
    <n v="16727.75"/>
    <n v="102"/>
    <n v="102"/>
    <m/>
    <m/>
    <m/>
    <m/>
    <m/>
  </r>
  <r>
    <x v="25"/>
    <x v="12"/>
    <s v="SSEE"/>
    <n v="0"/>
    <n v="0"/>
    <n v="0"/>
    <n v="0"/>
    <m/>
    <m/>
    <m/>
    <m/>
    <m/>
  </r>
  <r>
    <x v="26"/>
    <x v="12"/>
    <s v="Las Bambas"/>
    <n v="5932.5"/>
    <n v="5932.5"/>
    <n v="31"/>
    <n v="31"/>
    <m/>
    <m/>
    <m/>
    <m/>
    <m/>
  </r>
  <r>
    <x v="26"/>
    <x v="12"/>
    <s v="SSEE"/>
    <n v="9960"/>
    <n v="9960"/>
    <n v="57"/>
    <n v="57"/>
    <m/>
    <m/>
    <m/>
    <m/>
    <m/>
  </r>
  <r>
    <x v="27"/>
    <x v="12"/>
    <s v="Las Bambas"/>
    <n v="5425.5"/>
    <n v="5425.5"/>
    <n v="27"/>
    <n v="27"/>
    <m/>
    <m/>
    <m/>
    <m/>
    <m/>
  </r>
  <r>
    <x v="27"/>
    <x v="12"/>
    <s v="SSEE"/>
    <n v="0"/>
    <n v="0"/>
    <n v="0"/>
    <n v="0"/>
    <m/>
    <m/>
    <m/>
    <m/>
    <m/>
  </r>
  <r>
    <x v="28"/>
    <x v="12"/>
    <s v="Las Bambas"/>
    <n v="14895.5"/>
    <n v="14895.5"/>
    <n v="85"/>
    <n v="85"/>
    <m/>
    <m/>
    <m/>
    <m/>
    <m/>
  </r>
  <r>
    <x v="28"/>
    <x v="12"/>
    <s v="SSEE"/>
    <n v="45568"/>
    <n v="45568"/>
    <n v="266"/>
    <n v="266"/>
    <m/>
    <m/>
    <m/>
    <m/>
    <m/>
  </r>
  <r>
    <x v="29"/>
    <x v="12"/>
    <s v="Las Bambas"/>
    <n v="1350"/>
    <n v="1350"/>
    <n v="7"/>
    <n v="7"/>
    <m/>
    <m/>
    <m/>
    <m/>
    <m/>
  </r>
  <r>
    <x v="29"/>
    <x v="12"/>
    <s v="SSEE"/>
    <n v="0"/>
    <n v="0"/>
    <n v="0"/>
    <n v="0"/>
    <m/>
    <m/>
    <m/>
    <m/>
    <m/>
  </r>
  <r>
    <x v="30"/>
    <x v="12"/>
    <s v="Las Bambas"/>
    <n v="3555"/>
    <n v="3555"/>
    <n v="20"/>
    <n v="20"/>
    <m/>
    <m/>
    <m/>
    <m/>
    <m/>
  </r>
  <r>
    <x v="30"/>
    <x v="12"/>
    <s v="SSEE"/>
    <n v="0"/>
    <n v="0"/>
    <n v="0"/>
    <n v="0"/>
    <m/>
    <m/>
    <m/>
    <m/>
    <m/>
  </r>
  <r>
    <x v="31"/>
    <x v="12"/>
    <s v="Las Bambas"/>
    <n v="438"/>
    <n v="438"/>
    <n v="2"/>
    <n v="2"/>
    <m/>
    <m/>
    <m/>
    <m/>
    <m/>
  </r>
  <r>
    <x v="31"/>
    <x v="12"/>
    <s v="SSEE"/>
    <n v="0"/>
    <n v="0"/>
    <n v="0"/>
    <n v="0"/>
    <m/>
    <m/>
    <m/>
    <m/>
    <m/>
  </r>
  <r>
    <x v="32"/>
    <x v="12"/>
    <s v="Las Bambas"/>
    <n v="951.6521739130435"/>
    <n v="951.6521739130435"/>
    <n v="5"/>
    <n v="5"/>
    <m/>
    <m/>
    <m/>
    <m/>
    <m/>
  </r>
  <r>
    <x v="32"/>
    <x v="12"/>
    <s v="SSEE"/>
    <n v="0"/>
    <n v="0"/>
    <n v="0"/>
    <n v="0"/>
    <m/>
    <m/>
    <m/>
    <m/>
    <m/>
  </r>
  <r>
    <x v="33"/>
    <x v="12"/>
    <s v="Las Bambas"/>
    <n v="3875.75"/>
    <n v="3875.75"/>
    <n v="22"/>
    <n v="22"/>
    <m/>
    <m/>
    <m/>
    <m/>
    <m/>
  </r>
  <r>
    <x v="33"/>
    <x v="12"/>
    <s v="SSEE"/>
    <n v="8760"/>
    <n v="8760"/>
    <n v="53"/>
    <n v="53"/>
    <m/>
    <m/>
    <m/>
    <m/>
    <m/>
  </r>
  <r>
    <x v="34"/>
    <x v="12"/>
    <s v="Las Bambas"/>
    <n v="1369.5"/>
    <n v="1369.5"/>
    <n v="8"/>
    <n v="8"/>
    <m/>
    <m/>
    <m/>
    <m/>
    <m/>
  </r>
  <r>
    <x v="34"/>
    <x v="12"/>
    <s v="SSEE"/>
    <n v="0"/>
    <n v="0"/>
    <n v="0"/>
    <n v="0"/>
    <m/>
    <m/>
    <m/>
    <m/>
    <m/>
  </r>
  <r>
    <x v="35"/>
    <x v="12"/>
    <s v="Las Bambas"/>
    <n v="459"/>
    <n v="459"/>
    <n v="3"/>
    <n v="3"/>
    <m/>
    <m/>
    <m/>
    <m/>
    <m/>
  </r>
  <r>
    <x v="35"/>
    <x v="12"/>
    <s v="SSEE"/>
    <n v="0"/>
    <n v="0"/>
    <n v="0"/>
    <n v="0"/>
    <m/>
    <m/>
    <m/>
    <m/>
    <m/>
  </r>
  <r>
    <x v="36"/>
    <x v="12"/>
    <s v="Las Bambas"/>
    <n v="603"/>
    <n v="603"/>
    <n v="3"/>
    <n v="3"/>
    <m/>
    <m/>
    <m/>
    <m/>
    <m/>
  </r>
  <r>
    <x v="36"/>
    <x v="12"/>
    <s v="SSEE"/>
    <n v="0"/>
    <n v="0"/>
    <n v="0"/>
    <n v="0"/>
    <m/>
    <m/>
    <m/>
    <m/>
    <m/>
  </r>
  <r>
    <x v="37"/>
    <x v="12"/>
    <s v="Las Bambas"/>
    <n v="738"/>
    <n v="738"/>
    <n v="4"/>
    <n v="4"/>
    <m/>
    <m/>
    <m/>
    <m/>
    <m/>
  </r>
  <r>
    <x v="37"/>
    <x v="12"/>
    <s v="SSEE"/>
    <n v="0"/>
    <n v="0"/>
    <n v="0"/>
    <n v="0"/>
    <m/>
    <m/>
    <m/>
    <m/>
    <m/>
  </r>
  <r>
    <x v="38"/>
    <x v="12"/>
    <s v="Las Bambas"/>
    <n v="324"/>
    <n v="324"/>
    <n v="2"/>
    <n v="2"/>
    <m/>
    <m/>
    <m/>
    <m/>
    <m/>
  </r>
  <r>
    <x v="38"/>
    <x v="12"/>
    <s v="SSEE"/>
    <n v="0"/>
    <n v="0"/>
    <n v="0"/>
    <n v="0"/>
    <m/>
    <m/>
    <m/>
    <m/>
    <m/>
  </r>
  <r>
    <x v="39"/>
    <x v="12"/>
    <s v="Las Bambas"/>
    <n v="3483.5"/>
    <n v="3483.5"/>
    <n v="18"/>
    <n v="18"/>
    <m/>
    <m/>
    <m/>
    <m/>
    <m/>
  </r>
  <r>
    <x v="39"/>
    <x v="12"/>
    <s v="SSEE"/>
    <n v="0"/>
    <n v="0"/>
    <n v="0"/>
    <n v="0"/>
    <m/>
    <m/>
    <m/>
    <m/>
    <m/>
  </r>
  <r>
    <x v="40"/>
    <x v="12"/>
    <s v="Las Bambas"/>
    <n v="462"/>
    <n v="462"/>
    <n v="2"/>
    <n v="2"/>
    <m/>
    <m/>
    <m/>
    <m/>
    <m/>
  </r>
  <r>
    <x v="40"/>
    <x v="12"/>
    <s v="SSEE"/>
    <n v="0"/>
    <n v="0"/>
    <n v="0"/>
    <n v="0"/>
    <m/>
    <m/>
    <m/>
    <m/>
    <m/>
  </r>
  <r>
    <x v="41"/>
    <x v="12"/>
    <s v="Las Bambas"/>
    <n v="7324.5"/>
    <n v="7324.5"/>
    <n v="37"/>
    <n v="37"/>
    <m/>
    <m/>
    <m/>
    <m/>
    <m/>
  </r>
  <r>
    <x v="41"/>
    <x v="12"/>
    <s v="SSEE"/>
    <n v="152391.20000000001"/>
    <n v="152391.20000000001"/>
    <n v="1021"/>
    <n v="1021"/>
    <m/>
    <m/>
    <m/>
    <m/>
    <m/>
  </r>
  <r>
    <x v="42"/>
    <x v="12"/>
    <s v="Las Bambas"/>
    <n v="603"/>
    <n v="603"/>
    <n v="3"/>
    <n v="3"/>
    <m/>
    <m/>
    <m/>
    <m/>
    <m/>
  </r>
  <r>
    <x v="42"/>
    <x v="12"/>
    <s v="SSEE"/>
    <n v="0"/>
    <n v="0"/>
    <n v="0"/>
    <n v="0"/>
    <m/>
    <m/>
    <m/>
    <m/>
    <m/>
  </r>
  <r>
    <x v="43"/>
    <x v="12"/>
    <s v="Las Bambas"/>
    <n v="207"/>
    <n v="207"/>
    <n v="1"/>
    <n v="1"/>
    <m/>
    <m/>
    <m/>
    <m/>
    <m/>
  </r>
  <r>
    <x v="43"/>
    <x v="12"/>
    <s v="SSEE"/>
    <n v="0"/>
    <n v="0"/>
    <n v="0"/>
    <n v="0"/>
    <m/>
    <m/>
    <m/>
    <m/>
    <m/>
  </r>
  <r>
    <x v="44"/>
    <x v="12"/>
    <s v="Las Bambas"/>
    <n v="364.5"/>
    <n v="364.5"/>
    <n v="2"/>
    <n v="2"/>
    <m/>
    <m/>
    <m/>
    <m/>
    <m/>
  </r>
  <r>
    <x v="44"/>
    <x v="12"/>
    <s v="SSEE"/>
    <n v="0"/>
    <n v="0"/>
    <n v="0"/>
    <n v="0"/>
    <m/>
    <m/>
    <m/>
    <m/>
    <m/>
  </r>
  <r>
    <x v="1"/>
    <x v="13"/>
    <s v="Las Bambas"/>
    <n v="1680"/>
    <n v="1680"/>
    <n v="9"/>
    <n v="9"/>
    <m/>
    <m/>
    <m/>
    <m/>
    <m/>
  </r>
  <r>
    <x v="1"/>
    <x v="13"/>
    <s v="SSEE"/>
    <n v="0"/>
    <n v="0"/>
    <n v="0"/>
    <n v="0"/>
    <m/>
    <m/>
    <m/>
    <m/>
    <m/>
  </r>
  <r>
    <x v="2"/>
    <x v="13"/>
    <s v="Las Bambas"/>
    <n v="711"/>
    <n v="711"/>
    <n v="4"/>
    <n v="4"/>
    <m/>
    <m/>
    <m/>
    <m/>
    <m/>
  </r>
  <r>
    <x v="2"/>
    <x v="13"/>
    <s v="SSEE"/>
    <n v="0"/>
    <n v="0"/>
    <n v="0"/>
    <n v="0"/>
    <m/>
    <m/>
    <m/>
    <m/>
    <m/>
  </r>
  <r>
    <x v="3"/>
    <x v="13"/>
    <s v="Las Bambas"/>
    <n v="360"/>
    <n v="360"/>
    <n v="2"/>
    <n v="2"/>
    <m/>
    <m/>
    <m/>
    <m/>
    <m/>
  </r>
  <r>
    <x v="3"/>
    <x v="13"/>
    <s v="SSEE"/>
    <n v="380"/>
    <n v="380"/>
    <n v="2"/>
    <n v="2"/>
    <m/>
    <m/>
    <m/>
    <m/>
    <m/>
  </r>
  <r>
    <x v="4"/>
    <x v="13"/>
    <s v="Las Bambas"/>
    <n v="964.5"/>
    <n v="964.5"/>
    <n v="6"/>
    <n v="6"/>
    <m/>
    <m/>
    <m/>
    <m/>
    <m/>
  </r>
  <r>
    <x v="4"/>
    <x v="13"/>
    <s v="SSEE"/>
    <n v="0"/>
    <n v="0"/>
    <n v="0"/>
    <n v="0"/>
    <m/>
    <m/>
    <m/>
    <m/>
    <m/>
  </r>
  <r>
    <x v="5"/>
    <x v="13"/>
    <s v="Las Bambas"/>
    <n v="1846.5"/>
    <n v="1846.5"/>
    <n v="10"/>
    <n v="10"/>
    <m/>
    <m/>
    <m/>
    <m/>
    <m/>
  </r>
  <r>
    <x v="5"/>
    <x v="13"/>
    <s v="SSEE"/>
    <n v="0"/>
    <n v="0"/>
    <n v="0"/>
    <n v="0"/>
    <m/>
    <m/>
    <m/>
    <m/>
    <m/>
  </r>
  <r>
    <x v="6"/>
    <x v="13"/>
    <s v="Las Bambas"/>
    <n v="2535"/>
    <n v="2535"/>
    <n v="14"/>
    <n v="14"/>
    <m/>
    <m/>
    <m/>
    <m/>
    <m/>
  </r>
  <r>
    <x v="6"/>
    <x v="13"/>
    <s v="SSEE"/>
    <n v="0"/>
    <n v="0"/>
    <n v="0"/>
    <n v="0"/>
    <m/>
    <m/>
    <m/>
    <m/>
    <m/>
  </r>
  <r>
    <x v="7"/>
    <x v="13"/>
    <s v="Las Bambas"/>
    <n v="2331"/>
    <n v="2331"/>
    <n v="14"/>
    <n v="14"/>
    <m/>
    <m/>
    <m/>
    <m/>
    <m/>
  </r>
  <r>
    <x v="7"/>
    <x v="13"/>
    <s v="SSEE"/>
    <n v="672"/>
    <n v="672"/>
    <n v="4"/>
    <n v="4"/>
    <m/>
    <m/>
    <m/>
    <m/>
    <m/>
  </r>
  <r>
    <x v="8"/>
    <x v="13"/>
    <s v="Las Bambas"/>
    <n v="5803.75"/>
    <n v="5803.75"/>
    <n v="36"/>
    <n v="36"/>
    <m/>
    <m/>
    <m/>
    <m/>
    <m/>
  </r>
  <r>
    <x v="8"/>
    <x v="13"/>
    <s v="SSEE"/>
    <n v="48364"/>
    <n v="48364"/>
    <n v="273"/>
    <n v="273"/>
    <m/>
    <m/>
    <m/>
    <m/>
    <m/>
  </r>
  <r>
    <x v="9"/>
    <x v="13"/>
    <s v="Las Bambas"/>
    <n v="2259"/>
    <n v="2259"/>
    <n v="13"/>
    <n v="13"/>
    <m/>
    <m/>
    <m/>
    <m/>
    <m/>
  </r>
  <r>
    <x v="9"/>
    <x v="13"/>
    <s v="SSEE"/>
    <n v="0"/>
    <n v="0"/>
    <n v="0"/>
    <n v="0"/>
    <m/>
    <m/>
    <m/>
    <m/>
    <m/>
  </r>
  <r>
    <x v="10"/>
    <x v="13"/>
    <s v="Las Bambas"/>
    <n v="1933.5"/>
    <n v="1933.5"/>
    <n v="13"/>
    <n v="13"/>
    <m/>
    <m/>
    <m/>
    <m/>
    <m/>
  </r>
  <r>
    <x v="10"/>
    <x v="13"/>
    <s v="SSEE"/>
    <n v="0"/>
    <n v="0"/>
    <n v="0"/>
    <n v="0"/>
    <m/>
    <m/>
    <m/>
    <m/>
    <m/>
  </r>
  <r>
    <x v="11"/>
    <x v="13"/>
    <s v="Las Bambas"/>
    <n v="1545"/>
    <n v="1545"/>
    <n v="9"/>
    <n v="9"/>
    <m/>
    <m/>
    <m/>
    <m/>
    <m/>
  </r>
  <r>
    <x v="11"/>
    <x v="13"/>
    <s v="SSEE"/>
    <n v="0"/>
    <n v="0"/>
    <n v="0"/>
    <n v="0"/>
    <m/>
    <m/>
    <m/>
    <m/>
    <m/>
  </r>
  <r>
    <x v="12"/>
    <x v="13"/>
    <s v="Las Bambas"/>
    <n v="1198.5"/>
    <n v="1198.5"/>
    <n v="8"/>
    <n v="8"/>
    <m/>
    <m/>
    <m/>
    <m/>
    <m/>
  </r>
  <r>
    <x v="12"/>
    <x v="13"/>
    <s v="SSEE"/>
    <n v="0"/>
    <n v="0"/>
    <n v="0"/>
    <n v="0"/>
    <m/>
    <m/>
    <m/>
    <m/>
    <m/>
  </r>
  <r>
    <x v="13"/>
    <x v="13"/>
    <s v="Las Bambas"/>
    <n v="747"/>
    <n v="747"/>
    <n v="5"/>
    <n v="5"/>
    <m/>
    <m/>
    <m/>
    <m/>
    <m/>
  </r>
  <r>
    <x v="13"/>
    <x v="13"/>
    <s v="SSEE"/>
    <n v="0"/>
    <n v="0"/>
    <n v="0"/>
    <n v="0"/>
    <m/>
    <m/>
    <m/>
    <m/>
    <m/>
  </r>
  <r>
    <x v="14"/>
    <x v="13"/>
    <s v="Las Bambas"/>
    <n v="199.5"/>
    <n v="199.5"/>
    <n v="1"/>
    <n v="1"/>
    <m/>
    <m/>
    <m/>
    <m/>
    <m/>
  </r>
  <r>
    <x v="14"/>
    <x v="13"/>
    <s v="SSEE"/>
    <n v="83946"/>
    <n v="24934.6"/>
    <n v="421"/>
    <n v="133"/>
    <m/>
    <m/>
    <m/>
    <m/>
    <m/>
  </r>
  <r>
    <x v="15"/>
    <x v="13"/>
    <s v="Las Bambas"/>
    <n v="12400.75"/>
    <n v="12400.75"/>
    <n v="74"/>
    <n v="74"/>
    <m/>
    <m/>
    <m/>
    <m/>
    <m/>
  </r>
  <r>
    <x v="15"/>
    <x v="13"/>
    <s v="SSEE"/>
    <n v="433531.5"/>
    <n v="124456.35"/>
    <n v="2371"/>
    <n v="2332"/>
    <m/>
    <m/>
    <m/>
    <m/>
    <m/>
  </r>
  <r>
    <x v="16"/>
    <x v="13"/>
    <s v="Las Bambas"/>
    <n v="18913.75"/>
    <n v="18913.75"/>
    <n v="127"/>
    <n v="127"/>
    <m/>
    <m/>
    <m/>
    <m/>
    <m/>
  </r>
  <r>
    <x v="16"/>
    <x v="13"/>
    <s v="SSEE"/>
    <n v="178905"/>
    <n v="178905"/>
    <n v="1008"/>
    <n v="1008"/>
    <m/>
    <m/>
    <m/>
    <m/>
    <m/>
  </r>
  <r>
    <x v="16"/>
    <x v="13"/>
    <s v="Las Bambas"/>
    <n v="27337"/>
    <n v="27337"/>
    <n v="185"/>
    <n v="185"/>
    <m/>
    <m/>
    <m/>
    <n v="1"/>
    <m/>
  </r>
  <r>
    <x v="16"/>
    <x v="13"/>
    <s v="SSEE"/>
    <n v="76316.5"/>
    <n v="76316.5"/>
    <n v="769"/>
    <n v="769"/>
    <m/>
    <m/>
    <m/>
    <m/>
    <n v="1"/>
  </r>
  <r>
    <x v="17"/>
    <x v="13"/>
    <s v="Las Bambas"/>
    <n v="2415"/>
    <n v="2415"/>
    <n v="15"/>
    <n v="15"/>
    <m/>
    <m/>
    <m/>
    <m/>
    <m/>
  </r>
  <r>
    <x v="17"/>
    <x v="13"/>
    <s v="SSEE"/>
    <n v="12128"/>
    <n v="12128"/>
    <n v="83"/>
    <n v="83"/>
    <m/>
    <m/>
    <m/>
    <m/>
    <m/>
  </r>
  <r>
    <x v="18"/>
    <x v="13"/>
    <s v="Las Bambas"/>
    <n v="114388"/>
    <n v="114388"/>
    <n v="745"/>
    <n v="745"/>
    <m/>
    <m/>
    <m/>
    <m/>
    <m/>
  </r>
  <r>
    <x v="18"/>
    <x v="13"/>
    <s v="SSEE"/>
    <n v="59905"/>
    <n v="59905"/>
    <n v="306"/>
    <n v="306"/>
    <m/>
    <m/>
    <m/>
    <m/>
    <m/>
  </r>
  <r>
    <x v="19"/>
    <x v="13"/>
    <s v="Las Bambas"/>
    <n v="1146"/>
    <n v="1146"/>
    <n v="7"/>
    <n v="7"/>
    <m/>
    <m/>
    <m/>
    <m/>
    <m/>
  </r>
  <r>
    <x v="19"/>
    <x v="13"/>
    <s v="SSEE"/>
    <n v="160"/>
    <n v="160"/>
    <n v="4"/>
    <n v="4"/>
    <m/>
    <m/>
    <m/>
    <m/>
    <m/>
  </r>
  <r>
    <x v="20"/>
    <x v="13"/>
    <s v="Las Bambas"/>
    <n v="3016.5"/>
    <n v="3016.5"/>
    <n v="21"/>
    <n v="21"/>
    <m/>
    <m/>
    <m/>
    <m/>
    <m/>
  </r>
  <r>
    <x v="20"/>
    <x v="13"/>
    <s v="SSEE"/>
    <n v="0"/>
    <n v="0"/>
    <n v="0"/>
    <n v="0"/>
    <m/>
    <m/>
    <m/>
    <m/>
    <m/>
  </r>
  <r>
    <x v="21"/>
    <x v="13"/>
    <s v="Las Bambas"/>
    <n v="34619.5"/>
    <n v="34619.5"/>
    <n v="235"/>
    <n v="235"/>
    <m/>
    <m/>
    <m/>
    <m/>
    <m/>
  </r>
  <r>
    <x v="21"/>
    <x v="13"/>
    <s v="SSEE"/>
    <n v="16457"/>
    <n v="16457"/>
    <n v="116"/>
    <n v="116"/>
    <m/>
    <m/>
    <m/>
    <m/>
    <m/>
  </r>
  <r>
    <x v="22"/>
    <x v="13"/>
    <s v="Las Bambas"/>
    <n v="360"/>
    <n v="360"/>
    <n v="2"/>
    <n v="2"/>
    <m/>
    <m/>
    <m/>
    <m/>
    <m/>
  </r>
  <r>
    <x v="22"/>
    <x v="13"/>
    <s v="SSEE"/>
    <n v="0"/>
    <n v="0"/>
    <n v="0"/>
    <n v="0"/>
    <m/>
    <m/>
    <m/>
    <m/>
    <m/>
  </r>
  <r>
    <x v="23"/>
    <x v="13"/>
    <s v="Las Bambas"/>
    <n v="1123.5"/>
    <n v="1123.5"/>
    <n v="6"/>
    <n v="6"/>
    <m/>
    <m/>
    <m/>
    <m/>
    <m/>
  </r>
  <r>
    <x v="23"/>
    <x v="13"/>
    <s v="SSEE"/>
    <n v="28868"/>
    <n v="28868"/>
    <n v="138"/>
    <n v="138"/>
    <m/>
    <m/>
    <m/>
    <m/>
    <m/>
  </r>
  <r>
    <x v="24"/>
    <x v="13"/>
    <s v="Las Bambas"/>
    <n v="2856"/>
    <n v="2856"/>
    <n v="15"/>
    <n v="15"/>
    <m/>
    <m/>
    <m/>
    <m/>
    <m/>
  </r>
  <r>
    <x v="24"/>
    <x v="13"/>
    <s v="SSEE"/>
    <n v="1596"/>
    <n v="1596"/>
    <n v="11"/>
    <n v="11"/>
    <m/>
    <m/>
    <m/>
    <m/>
    <m/>
  </r>
  <r>
    <x v="25"/>
    <x v="13"/>
    <s v="Las Bambas"/>
    <n v="13674"/>
    <n v="13674"/>
    <n v="102"/>
    <n v="102"/>
    <m/>
    <m/>
    <m/>
    <m/>
    <m/>
  </r>
  <r>
    <x v="25"/>
    <x v="13"/>
    <s v="SSEE"/>
    <n v="0"/>
    <n v="0"/>
    <n v="0"/>
    <n v="0"/>
    <m/>
    <m/>
    <m/>
    <m/>
    <m/>
  </r>
  <r>
    <x v="26"/>
    <x v="13"/>
    <s v="Las Bambas"/>
    <n v="5208"/>
    <n v="5208"/>
    <n v="32"/>
    <n v="32"/>
    <m/>
    <m/>
    <m/>
    <m/>
    <m/>
  </r>
  <r>
    <x v="26"/>
    <x v="13"/>
    <s v="SSEE"/>
    <n v="9672"/>
    <n v="9672"/>
    <n v="56"/>
    <n v="56"/>
    <m/>
    <m/>
    <m/>
    <m/>
    <m/>
  </r>
  <r>
    <x v="27"/>
    <x v="13"/>
    <s v="Las Bambas"/>
    <n v="4618.5"/>
    <n v="4618.5"/>
    <n v="27"/>
    <n v="27"/>
    <m/>
    <m/>
    <m/>
    <m/>
    <m/>
  </r>
  <r>
    <x v="27"/>
    <x v="13"/>
    <s v="SSEE"/>
    <n v="0"/>
    <n v="0"/>
    <n v="0"/>
    <n v="0"/>
    <m/>
    <m/>
    <m/>
    <m/>
    <m/>
  </r>
  <r>
    <x v="28"/>
    <x v="13"/>
    <s v="Las Bambas"/>
    <n v="14395.5"/>
    <n v="14395.5"/>
    <n v="88"/>
    <n v="88"/>
    <m/>
    <m/>
    <m/>
    <m/>
    <m/>
  </r>
  <r>
    <x v="28"/>
    <x v="13"/>
    <s v="SSEE"/>
    <n v="48798"/>
    <n v="48798"/>
    <n v="254"/>
    <n v="254"/>
    <m/>
    <m/>
    <m/>
    <m/>
    <m/>
  </r>
  <r>
    <x v="29"/>
    <x v="13"/>
    <s v="Las Bambas"/>
    <n v="1377"/>
    <n v="1377"/>
    <n v="9"/>
    <n v="9"/>
    <m/>
    <m/>
    <m/>
    <m/>
    <m/>
  </r>
  <r>
    <x v="29"/>
    <x v="13"/>
    <s v="SSEE"/>
    <n v="0"/>
    <n v="0"/>
    <n v="0"/>
    <n v="0"/>
    <m/>
    <m/>
    <m/>
    <m/>
    <m/>
  </r>
  <r>
    <x v="30"/>
    <x v="13"/>
    <s v="Las Bambas"/>
    <n v="3375"/>
    <n v="3375"/>
    <n v="21"/>
    <n v="21"/>
    <m/>
    <m/>
    <m/>
    <m/>
    <m/>
  </r>
  <r>
    <x v="30"/>
    <x v="13"/>
    <s v="SSEE"/>
    <n v="190"/>
    <n v="190"/>
    <n v="1"/>
    <n v="1"/>
    <m/>
    <m/>
    <m/>
    <m/>
    <m/>
  </r>
  <r>
    <x v="31"/>
    <x v="13"/>
    <s v="Las Bambas"/>
    <n v="726"/>
    <n v="726"/>
    <n v="4"/>
    <n v="4"/>
    <m/>
    <m/>
    <m/>
    <m/>
    <m/>
  </r>
  <r>
    <x v="31"/>
    <x v="13"/>
    <s v="SSEE"/>
    <n v="0"/>
    <n v="0"/>
    <n v="0"/>
    <n v="0"/>
    <m/>
    <m/>
    <m/>
    <m/>
    <m/>
  </r>
  <r>
    <x v="32"/>
    <x v="13"/>
    <s v="Las Bambas"/>
    <n v="915"/>
    <n v="915"/>
    <n v="6"/>
    <n v="6"/>
    <m/>
    <m/>
    <m/>
    <m/>
    <m/>
  </r>
  <r>
    <x v="32"/>
    <x v="13"/>
    <s v="SSEE"/>
    <n v="0"/>
    <n v="0"/>
    <n v="0"/>
    <n v="0"/>
    <m/>
    <m/>
    <m/>
    <m/>
    <m/>
  </r>
  <r>
    <x v="33"/>
    <x v="13"/>
    <s v="Las Bambas"/>
    <n v="3745.5"/>
    <n v="3745.5"/>
    <n v="22"/>
    <n v="22"/>
    <m/>
    <m/>
    <m/>
    <m/>
    <m/>
  </r>
  <r>
    <x v="33"/>
    <x v="13"/>
    <s v="SSEE"/>
    <n v="11022.5"/>
    <n v="11022.5"/>
    <n v="57"/>
    <n v="57"/>
    <m/>
    <m/>
    <m/>
    <m/>
    <m/>
  </r>
  <r>
    <x v="34"/>
    <x v="13"/>
    <s v="Las Bambas"/>
    <n v="1326"/>
    <n v="1326"/>
    <n v="9"/>
    <n v="9"/>
    <m/>
    <m/>
    <m/>
    <m/>
    <m/>
  </r>
  <r>
    <x v="34"/>
    <x v="13"/>
    <s v="SSEE"/>
    <n v="0"/>
    <n v="0"/>
    <n v="0"/>
    <n v="0"/>
    <m/>
    <m/>
    <m/>
    <m/>
    <m/>
  </r>
  <r>
    <x v="35"/>
    <x v="13"/>
    <s v="Las Bambas"/>
    <n v="450"/>
    <n v="450"/>
    <n v="3"/>
    <n v="3"/>
    <m/>
    <m/>
    <m/>
    <m/>
    <m/>
  </r>
  <r>
    <x v="35"/>
    <x v="13"/>
    <s v="SSEE"/>
    <n v="0"/>
    <n v="0"/>
    <n v="0"/>
    <n v="0"/>
    <m/>
    <m/>
    <m/>
    <m/>
    <m/>
  </r>
  <r>
    <x v="36"/>
    <x v="13"/>
    <s v="Las Bambas"/>
    <n v="540"/>
    <n v="540"/>
    <n v="3"/>
    <n v="3"/>
    <m/>
    <m/>
    <m/>
    <m/>
    <m/>
  </r>
  <r>
    <x v="36"/>
    <x v="13"/>
    <s v="SSEE"/>
    <n v="0"/>
    <n v="0"/>
    <n v="0"/>
    <n v="0"/>
    <m/>
    <m/>
    <m/>
    <m/>
    <m/>
  </r>
  <r>
    <x v="37"/>
    <x v="13"/>
    <s v="Las Bambas"/>
    <n v="720"/>
    <n v="720"/>
    <n v="4"/>
    <n v="4"/>
    <m/>
    <m/>
    <m/>
    <m/>
    <m/>
  </r>
  <r>
    <x v="37"/>
    <x v="13"/>
    <s v="SSEE"/>
    <n v="0"/>
    <n v="0"/>
    <n v="0"/>
    <n v="0"/>
    <m/>
    <m/>
    <m/>
    <m/>
    <m/>
  </r>
  <r>
    <x v="38"/>
    <x v="13"/>
    <s v="Las Bambas"/>
    <n v="540"/>
    <n v="540"/>
    <n v="3"/>
    <n v="3"/>
    <m/>
    <m/>
    <m/>
    <m/>
    <m/>
  </r>
  <r>
    <x v="38"/>
    <x v="13"/>
    <s v="SSEE"/>
    <n v="0"/>
    <n v="0"/>
    <n v="0"/>
    <n v="0"/>
    <m/>
    <m/>
    <m/>
    <m/>
    <m/>
  </r>
  <r>
    <x v="39"/>
    <x v="13"/>
    <s v="Las Bambas"/>
    <n v="3100"/>
    <n v="3100"/>
    <n v="19"/>
    <n v="19"/>
    <m/>
    <m/>
    <m/>
    <m/>
    <m/>
  </r>
  <r>
    <x v="39"/>
    <x v="13"/>
    <s v="SSEE"/>
    <n v="0"/>
    <n v="0"/>
    <n v="0"/>
    <n v="0"/>
    <m/>
    <m/>
    <m/>
    <m/>
    <m/>
  </r>
  <r>
    <x v="40"/>
    <x v="13"/>
    <s v="Las Bambas"/>
    <n v="399"/>
    <n v="399"/>
    <n v="2"/>
    <n v="2"/>
    <m/>
    <m/>
    <m/>
    <m/>
    <m/>
  </r>
  <r>
    <x v="40"/>
    <x v="13"/>
    <s v="SSEE"/>
    <n v="0"/>
    <n v="0"/>
    <n v="0"/>
    <n v="0"/>
    <m/>
    <m/>
    <m/>
    <m/>
    <m/>
  </r>
  <r>
    <x v="41"/>
    <x v="13"/>
    <s v="Las Bambas"/>
    <n v="6552"/>
    <n v="6552"/>
    <n v="37"/>
    <n v="37"/>
    <m/>
    <m/>
    <m/>
    <m/>
    <m/>
  </r>
  <r>
    <x v="41"/>
    <x v="13"/>
    <s v="SSEE"/>
    <n v="328877"/>
    <n v="328877"/>
    <n v="2007"/>
    <n v="2007"/>
    <m/>
    <m/>
    <m/>
    <m/>
    <n v="1"/>
  </r>
  <r>
    <x v="42"/>
    <x v="13"/>
    <s v="Las Bambas"/>
    <n v="495"/>
    <n v="495"/>
    <n v="3"/>
    <n v="3"/>
    <m/>
    <m/>
    <m/>
    <m/>
    <m/>
  </r>
  <r>
    <x v="42"/>
    <x v="13"/>
    <s v="SSEE"/>
    <n v="0"/>
    <n v="0"/>
    <n v="0"/>
    <n v="0"/>
    <m/>
    <m/>
    <m/>
    <m/>
    <m/>
  </r>
  <r>
    <x v="43"/>
    <x v="13"/>
    <s v="Las Bambas"/>
    <n v="180"/>
    <n v="180"/>
    <n v="1"/>
    <n v="1"/>
    <m/>
    <m/>
    <m/>
    <m/>
    <m/>
  </r>
  <r>
    <x v="43"/>
    <x v="13"/>
    <s v="SSEE"/>
    <n v="0"/>
    <n v="0"/>
    <n v="0"/>
    <n v="0"/>
    <m/>
    <m/>
    <m/>
    <m/>
    <m/>
  </r>
  <r>
    <x v="44"/>
    <x v="13"/>
    <s v="Las Bambas"/>
    <n v="379.5"/>
    <n v="379.5"/>
    <n v="2"/>
    <n v="2"/>
    <m/>
    <m/>
    <m/>
    <m/>
    <m/>
  </r>
  <r>
    <x v="44"/>
    <x v="13"/>
    <s v="SSEE"/>
    <n v="0"/>
    <n v="0"/>
    <n v="0"/>
    <n v="0"/>
    <m/>
    <m/>
    <m/>
    <m/>
    <m/>
  </r>
  <r>
    <x v="1"/>
    <x v="14"/>
    <s v="Las Bambas"/>
    <n v="1659"/>
    <n v="1659"/>
    <n v="9"/>
    <n v="9"/>
    <m/>
    <m/>
    <m/>
    <m/>
    <m/>
  </r>
  <r>
    <x v="1"/>
    <x v="14"/>
    <s v="SSEE"/>
    <n v="0"/>
    <n v="0"/>
    <n v="0"/>
    <n v="0"/>
    <m/>
    <m/>
    <m/>
    <m/>
    <m/>
  </r>
  <r>
    <x v="2"/>
    <x v="14"/>
    <s v="Las Bambas"/>
    <n v="810"/>
    <n v="810"/>
    <n v="4"/>
    <n v="4"/>
    <m/>
    <m/>
    <m/>
    <m/>
    <m/>
  </r>
  <r>
    <x v="2"/>
    <x v="14"/>
    <s v="SSEE"/>
    <n v="0"/>
    <n v="0"/>
    <n v="0"/>
    <n v="0"/>
    <m/>
    <m/>
    <m/>
    <m/>
    <m/>
  </r>
  <r>
    <x v="3"/>
    <x v="14"/>
    <s v="Las Bambas"/>
    <n v="378"/>
    <n v="378"/>
    <n v="2"/>
    <n v="2"/>
    <m/>
    <m/>
    <m/>
    <m/>
    <m/>
  </r>
  <r>
    <x v="3"/>
    <x v="14"/>
    <s v="SSEE"/>
    <n v="0"/>
    <n v="0"/>
    <n v="0"/>
    <n v="0"/>
    <m/>
    <m/>
    <m/>
    <m/>
    <m/>
  </r>
  <r>
    <x v="4"/>
    <x v="14"/>
    <s v="Las Bambas"/>
    <n v="1155"/>
    <n v="1155"/>
    <n v="6"/>
    <n v="6"/>
    <m/>
    <m/>
    <m/>
    <m/>
    <m/>
  </r>
  <r>
    <x v="4"/>
    <x v="14"/>
    <s v="SSEE"/>
    <n v="0"/>
    <n v="0"/>
    <n v="0"/>
    <n v="0"/>
    <m/>
    <m/>
    <m/>
    <m/>
    <m/>
  </r>
  <r>
    <x v="5"/>
    <x v="14"/>
    <s v="Las Bambas"/>
    <n v="1806"/>
    <n v="1806"/>
    <n v="10"/>
    <n v="10"/>
    <m/>
    <m/>
    <m/>
    <m/>
    <m/>
  </r>
  <r>
    <x v="5"/>
    <x v="14"/>
    <s v="SSEE"/>
    <n v="0"/>
    <n v="0"/>
    <n v="0"/>
    <n v="0"/>
    <m/>
    <m/>
    <m/>
    <m/>
    <m/>
  </r>
  <r>
    <x v="6"/>
    <x v="14"/>
    <s v="Las Bambas"/>
    <n v="2656.5"/>
    <n v="2656.5"/>
    <n v="14"/>
    <n v="14"/>
    <m/>
    <m/>
    <m/>
    <m/>
    <m/>
  </r>
  <r>
    <x v="6"/>
    <x v="14"/>
    <s v="SSEE"/>
    <n v="0"/>
    <n v="0"/>
    <n v="0"/>
    <n v="0"/>
    <m/>
    <m/>
    <m/>
    <m/>
    <m/>
  </r>
  <r>
    <x v="7"/>
    <x v="14"/>
    <s v="Las Bambas"/>
    <n v="2457"/>
    <n v="2457"/>
    <n v="14"/>
    <n v="14"/>
    <m/>
    <m/>
    <m/>
    <m/>
    <m/>
  </r>
  <r>
    <x v="7"/>
    <x v="14"/>
    <s v="SSEE"/>
    <n v="0"/>
    <n v="0"/>
    <n v="0"/>
    <n v="0"/>
    <m/>
    <m/>
    <m/>
    <m/>
    <m/>
  </r>
  <r>
    <x v="8"/>
    <x v="14"/>
    <s v="Las Bambas"/>
    <n v="5856.5"/>
    <n v="5856.5"/>
    <n v="32"/>
    <n v="32"/>
    <m/>
    <m/>
    <m/>
    <m/>
    <m/>
  </r>
  <r>
    <x v="8"/>
    <x v="14"/>
    <s v="SSEE"/>
    <n v="32988"/>
    <n v="32988"/>
    <n v="183"/>
    <n v="183"/>
    <m/>
    <m/>
    <m/>
    <m/>
    <m/>
  </r>
  <r>
    <x v="9"/>
    <x v="14"/>
    <s v="Las Bambas"/>
    <n v="0"/>
    <n v="0"/>
    <n v="0"/>
    <n v="0"/>
    <m/>
    <m/>
    <m/>
    <m/>
    <m/>
  </r>
  <r>
    <x v="9"/>
    <x v="14"/>
    <s v="SSEE"/>
    <n v="0"/>
    <n v="0"/>
    <n v="0"/>
    <n v="0"/>
    <m/>
    <m/>
    <m/>
    <m/>
    <m/>
  </r>
  <r>
    <x v="10"/>
    <x v="14"/>
    <s v="Las Bambas"/>
    <n v="2514.681818181818"/>
    <n v="2514.681818181818"/>
    <n v="14"/>
    <n v="14"/>
    <m/>
    <m/>
    <m/>
    <m/>
    <m/>
  </r>
  <r>
    <x v="10"/>
    <x v="14"/>
    <s v="SSEE"/>
    <n v="0"/>
    <n v="0"/>
    <n v="0"/>
    <n v="0"/>
    <m/>
    <m/>
    <m/>
    <m/>
    <m/>
  </r>
  <r>
    <x v="11"/>
    <x v="14"/>
    <s v="Las Bambas"/>
    <n v="1953"/>
    <n v="1953"/>
    <n v="10"/>
    <n v="10"/>
    <m/>
    <m/>
    <m/>
    <m/>
    <m/>
  </r>
  <r>
    <x v="11"/>
    <x v="14"/>
    <s v="SSEE"/>
    <n v="0"/>
    <n v="0"/>
    <n v="0"/>
    <n v="0"/>
    <m/>
    <m/>
    <m/>
    <m/>
    <m/>
  </r>
  <r>
    <x v="12"/>
    <x v="14"/>
    <s v="Las Bambas"/>
    <n v="1458"/>
    <n v="1458"/>
    <n v="8"/>
    <n v="8"/>
    <m/>
    <m/>
    <m/>
    <m/>
    <m/>
  </r>
  <r>
    <x v="12"/>
    <x v="14"/>
    <s v="SSEE"/>
    <n v="0"/>
    <n v="0"/>
    <n v="0"/>
    <n v="0"/>
    <m/>
    <m/>
    <m/>
    <m/>
    <m/>
  </r>
  <r>
    <x v="13"/>
    <x v="14"/>
    <s v="Las Bambas"/>
    <n v="756"/>
    <n v="756"/>
    <n v="5"/>
    <n v="5"/>
    <m/>
    <m/>
    <m/>
    <m/>
    <m/>
  </r>
  <r>
    <x v="13"/>
    <x v="14"/>
    <s v="SSEE"/>
    <n v="0"/>
    <n v="0"/>
    <n v="0"/>
    <n v="0"/>
    <m/>
    <m/>
    <m/>
    <m/>
    <m/>
  </r>
  <r>
    <x v="14"/>
    <x v="14"/>
    <s v="Las Bambas"/>
    <n v="210"/>
    <n v="210"/>
    <n v="1"/>
    <n v="1"/>
    <m/>
    <m/>
    <m/>
    <m/>
    <m/>
  </r>
  <r>
    <x v="14"/>
    <x v="14"/>
    <s v="SSEE"/>
    <n v="84245"/>
    <n v="20225"/>
    <n v="384"/>
    <n v="96"/>
    <m/>
    <m/>
    <m/>
    <m/>
    <m/>
  </r>
  <r>
    <x v="15"/>
    <x v="14"/>
    <s v="Las Bambas"/>
    <n v="12397"/>
    <n v="12397"/>
    <n v="70"/>
    <n v="70"/>
    <m/>
    <m/>
    <m/>
    <m/>
    <m/>
  </r>
  <r>
    <x v="15"/>
    <x v="14"/>
    <s v="SSEE"/>
    <n v="412706.48330000002"/>
    <n v="182795"/>
    <n v="2489"/>
    <n v="2311"/>
    <m/>
    <m/>
    <m/>
    <m/>
    <m/>
  </r>
  <r>
    <x v="16"/>
    <x v="14"/>
    <s v="Las Bambas"/>
    <n v="21071.75"/>
    <n v="21071.75"/>
    <n v="127"/>
    <n v="127"/>
    <m/>
    <m/>
    <m/>
    <m/>
    <m/>
  </r>
  <r>
    <x v="16"/>
    <x v="14"/>
    <s v="SSEE"/>
    <n v="180893"/>
    <n v="180893"/>
    <n v="1039"/>
    <n v="1039"/>
    <m/>
    <m/>
    <m/>
    <m/>
    <m/>
  </r>
  <r>
    <x v="16"/>
    <x v="14"/>
    <s v="Las Bambas"/>
    <n v="30641.5"/>
    <n v="30641.5"/>
    <n v="184"/>
    <n v="184"/>
    <m/>
    <m/>
    <m/>
    <m/>
    <m/>
  </r>
  <r>
    <x v="16"/>
    <x v="14"/>
    <s v="SSEE"/>
    <n v="52176"/>
    <n v="52176"/>
    <n v="315"/>
    <n v="315"/>
    <m/>
    <m/>
    <m/>
    <m/>
    <m/>
  </r>
  <r>
    <x v="17"/>
    <x v="14"/>
    <s v="Las Bambas"/>
    <n v="2835"/>
    <n v="2835"/>
    <n v="15"/>
    <n v="15"/>
    <m/>
    <m/>
    <m/>
    <m/>
    <m/>
  </r>
  <r>
    <x v="17"/>
    <x v="14"/>
    <s v="SSEE"/>
    <n v="1368"/>
    <n v="1368"/>
    <n v="6"/>
    <n v="6"/>
    <m/>
    <m/>
    <m/>
    <m/>
    <m/>
  </r>
  <r>
    <x v="18"/>
    <x v="14"/>
    <s v="Las Bambas"/>
    <n v="125990.25"/>
    <n v="125990.25"/>
    <n v="743"/>
    <n v="743"/>
    <m/>
    <m/>
    <m/>
    <m/>
    <m/>
  </r>
  <r>
    <x v="18"/>
    <x v="14"/>
    <s v="SSEE"/>
    <n v="72381"/>
    <n v="72381"/>
    <n v="374"/>
    <n v="374"/>
    <m/>
    <m/>
    <m/>
    <m/>
    <m/>
  </r>
  <r>
    <x v="19"/>
    <x v="14"/>
    <s v="Las Bambas"/>
    <n v="1354.5"/>
    <n v="1354.5"/>
    <n v="7"/>
    <n v="7"/>
    <m/>
    <m/>
    <m/>
    <m/>
    <m/>
  </r>
  <r>
    <x v="19"/>
    <x v="14"/>
    <s v="SSEE"/>
    <n v="0"/>
    <n v="0"/>
    <n v="0"/>
    <n v="0"/>
    <m/>
    <m/>
    <m/>
    <m/>
    <m/>
  </r>
  <r>
    <x v="20"/>
    <x v="14"/>
    <s v="Las Bambas"/>
    <n v="4631.75"/>
    <n v="4631.75"/>
    <n v="26"/>
    <n v="26"/>
    <m/>
    <m/>
    <m/>
    <m/>
    <m/>
  </r>
  <r>
    <x v="20"/>
    <x v="14"/>
    <s v="SSEE"/>
    <n v="0"/>
    <n v="0"/>
    <n v="0"/>
    <n v="0"/>
    <m/>
    <m/>
    <m/>
    <m/>
    <m/>
  </r>
  <r>
    <x v="21"/>
    <x v="14"/>
    <s v="Las Bambas"/>
    <n v="39343.5"/>
    <n v="39343.5"/>
    <n v="235"/>
    <n v="235"/>
    <m/>
    <m/>
    <m/>
    <m/>
    <m/>
  </r>
  <r>
    <x v="21"/>
    <x v="14"/>
    <s v="SSEE"/>
    <n v="13089"/>
    <n v="13089"/>
    <n v="98"/>
    <n v="98"/>
    <m/>
    <m/>
    <m/>
    <m/>
    <m/>
  </r>
  <r>
    <x v="22"/>
    <x v="14"/>
    <s v="Las Bambas"/>
    <n v="378"/>
    <n v="378"/>
    <n v="2"/>
    <n v="2"/>
    <m/>
    <m/>
    <m/>
    <m/>
    <m/>
  </r>
  <r>
    <x v="22"/>
    <x v="14"/>
    <s v="SSEE"/>
    <n v="0"/>
    <n v="0"/>
    <n v="0"/>
    <n v="0"/>
    <m/>
    <m/>
    <m/>
    <m/>
    <m/>
  </r>
  <r>
    <x v="23"/>
    <x v="14"/>
    <s v="Las Bambas"/>
    <n v="1428"/>
    <n v="1428"/>
    <n v="8"/>
    <n v="8"/>
    <m/>
    <m/>
    <m/>
    <m/>
    <m/>
  </r>
  <r>
    <x v="23"/>
    <x v="14"/>
    <s v="SSEE"/>
    <n v="28868"/>
    <n v="28868"/>
    <n v="138"/>
    <n v="138"/>
    <m/>
    <m/>
    <m/>
    <m/>
    <m/>
  </r>
  <r>
    <x v="24"/>
    <x v="14"/>
    <s v="Las Bambas"/>
    <n v="2614.5"/>
    <n v="2614.5"/>
    <n v="14"/>
    <n v="14"/>
    <m/>
    <m/>
    <m/>
    <m/>
    <m/>
  </r>
  <r>
    <x v="24"/>
    <x v="14"/>
    <s v="SSEE"/>
    <n v="682"/>
    <n v="682"/>
    <n v="2"/>
    <n v="2"/>
    <m/>
    <m/>
    <m/>
    <m/>
    <m/>
  </r>
  <r>
    <x v="25"/>
    <x v="14"/>
    <s v="Las Bambas"/>
    <n v="18369.15625"/>
    <n v="18369.15625"/>
    <n v="95"/>
    <n v="95"/>
    <m/>
    <m/>
    <m/>
    <m/>
    <m/>
  </r>
  <r>
    <x v="25"/>
    <x v="14"/>
    <s v="SSEE"/>
    <n v="0"/>
    <n v="0"/>
    <n v="0"/>
    <n v="0"/>
    <m/>
    <m/>
    <m/>
    <m/>
    <m/>
  </r>
  <r>
    <x v="26"/>
    <x v="14"/>
    <s v="Las Bambas"/>
    <n v="6268.5"/>
    <n v="6268.5"/>
    <n v="33"/>
    <n v="33"/>
    <m/>
    <m/>
    <m/>
    <m/>
    <m/>
  </r>
  <r>
    <x v="26"/>
    <x v="14"/>
    <s v="SSEE"/>
    <n v="10056"/>
    <n v="10056"/>
    <n v="58"/>
    <n v="58"/>
    <m/>
    <m/>
    <m/>
    <m/>
    <m/>
  </r>
  <r>
    <x v="27"/>
    <x v="14"/>
    <s v="Las Bambas"/>
    <n v="5409"/>
    <n v="5409"/>
    <n v="27"/>
    <n v="27"/>
    <m/>
    <m/>
    <m/>
    <m/>
    <m/>
  </r>
  <r>
    <x v="27"/>
    <x v="14"/>
    <s v="SSEE"/>
    <n v="0"/>
    <n v="0"/>
    <n v="0"/>
    <n v="0"/>
    <m/>
    <m/>
    <m/>
    <m/>
    <m/>
  </r>
  <r>
    <x v="28"/>
    <x v="14"/>
    <s v="Las Bambas"/>
    <n v="15923"/>
    <n v="15923"/>
    <n v="88"/>
    <n v="88"/>
    <m/>
    <m/>
    <m/>
    <m/>
    <m/>
  </r>
  <r>
    <x v="28"/>
    <x v="14"/>
    <s v="SSEE"/>
    <n v="34102"/>
    <n v="34102"/>
    <n v="179"/>
    <n v="179"/>
    <m/>
    <m/>
    <m/>
    <m/>
    <m/>
  </r>
  <r>
    <x v="29"/>
    <x v="14"/>
    <s v="Las Bambas"/>
    <n v="2421"/>
    <n v="2421"/>
    <n v="15"/>
    <n v="15"/>
    <m/>
    <m/>
    <m/>
    <m/>
    <m/>
  </r>
  <r>
    <x v="29"/>
    <x v="14"/>
    <s v="SSEE"/>
    <n v="0"/>
    <n v="0"/>
    <n v="0"/>
    <n v="0"/>
    <m/>
    <m/>
    <m/>
    <m/>
    <m/>
  </r>
  <r>
    <x v="30"/>
    <x v="14"/>
    <s v="Las Bambas"/>
    <n v="3987"/>
    <n v="3987"/>
    <n v="24"/>
    <n v="24"/>
    <m/>
    <m/>
    <m/>
    <m/>
    <m/>
  </r>
  <r>
    <x v="30"/>
    <x v="14"/>
    <s v="SSEE"/>
    <n v="0"/>
    <n v="0"/>
    <n v="0"/>
    <n v="0"/>
    <m/>
    <m/>
    <m/>
    <m/>
    <m/>
  </r>
  <r>
    <x v="31"/>
    <x v="14"/>
    <s v="Las Bambas"/>
    <n v="661.5"/>
    <n v="661.5"/>
    <n v="3"/>
    <n v="3"/>
    <m/>
    <m/>
    <m/>
    <m/>
    <m/>
  </r>
  <r>
    <x v="31"/>
    <x v="14"/>
    <s v="SSEE"/>
    <n v="0"/>
    <n v="0"/>
    <n v="0"/>
    <n v="0"/>
    <m/>
    <m/>
    <m/>
    <m/>
    <m/>
  </r>
  <r>
    <x v="32"/>
    <x v="14"/>
    <s v="Las Bambas"/>
    <n v="585"/>
    <n v="585"/>
    <n v="6"/>
    <n v="6"/>
    <m/>
    <m/>
    <m/>
    <m/>
    <m/>
  </r>
  <r>
    <x v="32"/>
    <x v="14"/>
    <s v="SSEE"/>
    <n v="0"/>
    <n v="0"/>
    <n v="0"/>
    <n v="0"/>
    <m/>
    <m/>
    <m/>
    <m/>
    <m/>
  </r>
  <r>
    <x v="33"/>
    <x v="14"/>
    <s v="Las Bambas"/>
    <n v="4042.5"/>
    <n v="4042.5"/>
    <n v="22"/>
    <n v="22"/>
    <m/>
    <m/>
    <m/>
    <m/>
    <m/>
  </r>
  <r>
    <x v="33"/>
    <x v="14"/>
    <s v="SSEE"/>
    <n v="8728"/>
    <n v="8728"/>
    <n v="52"/>
    <n v="52"/>
    <m/>
    <m/>
    <m/>
    <m/>
    <m/>
  </r>
  <r>
    <x v="34"/>
    <x v="14"/>
    <s v="Las Bambas"/>
    <n v="1732.5"/>
    <n v="1732.5"/>
    <n v="9"/>
    <n v="9"/>
    <m/>
    <m/>
    <m/>
    <m/>
    <m/>
  </r>
  <r>
    <x v="34"/>
    <x v="14"/>
    <s v="SSEE"/>
    <n v="0"/>
    <n v="0"/>
    <n v="0"/>
    <n v="0"/>
    <m/>
    <m/>
    <m/>
    <m/>
    <m/>
  </r>
  <r>
    <x v="35"/>
    <x v="14"/>
    <s v="Las Bambas"/>
    <n v="567"/>
    <n v="567"/>
    <n v="3"/>
    <n v="3"/>
    <m/>
    <m/>
    <m/>
    <m/>
    <m/>
  </r>
  <r>
    <x v="35"/>
    <x v="14"/>
    <s v="SSEE"/>
    <n v="0"/>
    <n v="0"/>
    <n v="0"/>
    <n v="0"/>
    <m/>
    <m/>
    <m/>
    <m/>
    <m/>
  </r>
  <r>
    <x v="36"/>
    <x v="14"/>
    <s v="Las Bambas"/>
    <n v="567"/>
    <n v="567"/>
    <n v="3"/>
    <n v="3"/>
    <m/>
    <m/>
    <m/>
    <m/>
    <m/>
  </r>
  <r>
    <x v="36"/>
    <x v="14"/>
    <s v="SSEE"/>
    <n v="0"/>
    <n v="0"/>
    <n v="0"/>
    <n v="0"/>
    <m/>
    <m/>
    <m/>
    <m/>
    <m/>
  </r>
  <r>
    <x v="37"/>
    <x v="14"/>
    <s v="Las Bambas"/>
    <n v="801"/>
    <n v="801"/>
    <n v="5"/>
    <n v="5"/>
    <m/>
    <m/>
    <m/>
    <m/>
    <m/>
  </r>
  <r>
    <x v="37"/>
    <x v="14"/>
    <s v="SSEE"/>
    <n v="0"/>
    <n v="0"/>
    <n v="0"/>
    <n v="0"/>
    <m/>
    <m/>
    <m/>
    <m/>
    <m/>
  </r>
  <r>
    <x v="38"/>
    <x v="14"/>
    <s v="Las Bambas"/>
    <n v="567"/>
    <n v="567"/>
    <n v="3"/>
    <n v="3"/>
    <m/>
    <m/>
    <m/>
    <m/>
    <m/>
  </r>
  <r>
    <x v="38"/>
    <x v="14"/>
    <s v="SSEE"/>
    <n v="0"/>
    <n v="0"/>
    <n v="0"/>
    <n v="0"/>
    <m/>
    <m/>
    <m/>
    <m/>
    <m/>
  </r>
  <r>
    <x v="39"/>
    <x v="14"/>
    <s v="Las Bambas"/>
    <n v="3513.4642857142858"/>
    <n v="3513.4642857142858"/>
    <n v="19"/>
    <n v="19"/>
    <m/>
    <m/>
    <m/>
    <m/>
    <m/>
  </r>
  <r>
    <x v="39"/>
    <x v="14"/>
    <s v="SSEE"/>
    <n v="0"/>
    <n v="0"/>
    <n v="0"/>
    <n v="0"/>
    <m/>
    <m/>
    <m/>
    <m/>
    <m/>
  </r>
  <r>
    <x v="40"/>
    <x v="14"/>
    <s v="Las Bambas"/>
    <n v="420"/>
    <n v="420"/>
    <n v="2"/>
    <n v="2"/>
    <m/>
    <m/>
    <m/>
    <m/>
    <m/>
  </r>
  <r>
    <x v="40"/>
    <x v="14"/>
    <s v="SSEE"/>
    <n v="0"/>
    <n v="0"/>
    <n v="0"/>
    <n v="0"/>
    <m/>
    <m/>
    <m/>
    <m/>
    <m/>
  </r>
  <r>
    <x v="41"/>
    <x v="14"/>
    <s v="Las Bambas"/>
    <n v="7279.5"/>
    <n v="7279.5"/>
    <n v="37"/>
    <n v="37"/>
    <m/>
    <m/>
    <m/>
    <m/>
    <m/>
  </r>
  <r>
    <x v="41"/>
    <x v="14"/>
    <s v="SSEE"/>
    <n v="251382.5"/>
    <n v="251382.5"/>
    <n v="1784"/>
    <n v="1784"/>
    <m/>
    <m/>
    <m/>
    <m/>
    <m/>
  </r>
  <r>
    <x v="42"/>
    <x v="14"/>
    <s v="Las Bambas"/>
    <n v="567"/>
    <n v="567"/>
    <n v="3"/>
    <n v="3"/>
    <m/>
    <m/>
    <m/>
    <m/>
    <m/>
  </r>
  <r>
    <x v="42"/>
    <x v="14"/>
    <s v="SSEE"/>
    <n v="0"/>
    <n v="0"/>
    <n v="0"/>
    <n v="0"/>
    <m/>
    <m/>
    <m/>
    <m/>
    <m/>
  </r>
  <r>
    <x v="43"/>
    <x v="14"/>
    <s v="Las Bambas"/>
    <n v="2454"/>
    <n v="2454"/>
    <n v="14"/>
    <n v="14"/>
    <m/>
    <m/>
    <m/>
    <m/>
    <m/>
  </r>
  <r>
    <x v="43"/>
    <x v="14"/>
    <s v="SSEE"/>
    <n v="0"/>
    <n v="0"/>
    <n v="0"/>
    <n v="0"/>
    <m/>
    <m/>
    <m/>
    <m/>
    <m/>
  </r>
  <r>
    <x v="44"/>
    <x v="14"/>
    <s v="Las Bambas"/>
    <n v="162"/>
    <n v="162"/>
    <n v="1"/>
    <n v="1"/>
    <m/>
    <m/>
    <m/>
    <m/>
    <m/>
  </r>
  <r>
    <x v="44"/>
    <x v="14"/>
    <s v="SSEE"/>
    <n v="0"/>
    <n v="0"/>
    <n v="0"/>
    <n v="0"/>
    <m/>
    <m/>
    <m/>
    <m/>
    <m/>
  </r>
  <r>
    <x v="1"/>
    <x v="15"/>
    <s v="Las Bambas"/>
    <n v="1533"/>
    <n v="1533"/>
    <n v="9"/>
    <n v="9"/>
    <m/>
    <m/>
    <m/>
    <m/>
    <m/>
  </r>
  <r>
    <x v="1"/>
    <x v="15"/>
    <s v="SSEE"/>
    <n v="0"/>
    <n v="0"/>
    <n v="0"/>
    <n v="0"/>
    <m/>
    <m/>
    <m/>
    <m/>
    <m/>
  </r>
  <r>
    <x v="2"/>
    <x v="15"/>
    <s v="Las Bambas"/>
    <n v="723"/>
    <n v="723"/>
    <n v="4"/>
    <n v="4"/>
    <m/>
    <m/>
    <m/>
    <m/>
    <m/>
  </r>
  <r>
    <x v="2"/>
    <x v="15"/>
    <s v="SSEE"/>
    <n v="0"/>
    <n v="0"/>
    <n v="0"/>
    <n v="0"/>
    <m/>
    <m/>
    <m/>
    <m/>
    <m/>
  </r>
  <r>
    <x v="3"/>
    <x v="15"/>
    <s v="Las Bambas"/>
    <n v="351"/>
    <n v="351"/>
    <n v="2"/>
    <n v="2"/>
    <m/>
    <m/>
    <m/>
    <m/>
    <m/>
  </r>
  <r>
    <x v="3"/>
    <x v="15"/>
    <s v="SSEE"/>
    <n v="0"/>
    <n v="0"/>
    <n v="0"/>
    <n v="0"/>
    <m/>
    <m/>
    <m/>
    <m/>
    <m/>
  </r>
  <r>
    <x v="4"/>
    <x v="15"/>
    <s v="Las Bambas"/>
    <n v="1044"/>
    <n v="1044"/>
    <n v="6"/>
    <n v="6"/>
    <m/>
    <m/>
    <m/>
    <m/>
    <m/>
  </r>
  <r>
    <x v="4"/>
    <x v="15"/>
    <s v="SSEE"/>
    <n v="0"/>
    <n v="0"/>
    <n v="0"/>
    <n v="0"/>
    <m/>
    <m/>
    <m/>
    <m/>
    <m/>
  </r>
  <r>
    <x v="5"/>
    <x v="15"/>
    <s v="Las Bambas"/>
    <n v="1660.5"/>
    <n v="1660.5"/>
    <n v="10"/>
    <n v="10"/>
    <m/>
    <m/>
    <m/>
    <m/>
    <m/>
  </r>
  <r>
    <x v="5"/>
    <x v="15"/>
    <s v="SSEE"/>
    <n v="4956"/>
    <n v="4956"/>
    <n v="21"/>
    <n v="21"/>
    <m/>
    <m/>
    <m/>
    <m/>
    <m/>
  </r>
  <r>
    <x v="6"/>
    <x v="15"/>
    <s v="Las Bambas"/>
    <n v="2242.5"/>
    <n v="2242.5"/>
    <n v="14"/>
    <n v="14"/>
    <m/>
    <m/>
    <m/>
    <m/>
    <m/>
  </r>
  <r>
    <x v="6"/>
    <x v="15"/>
    <s v="SSEE"/>
    <n v="0"/>
    <n v="0"/>
    <n v="0"/>
    <n v="0"/>
    <m/>
    <m/>
    <m/>
    <m/>
    <m/>
  </r>
  <r>
    <x v="7"/>
    <x v="15"/>
    <s v="Las Bambas"/>
    <n v="2340"/>
    <n v="2340"/>
    <n v="14"/>
    <n v="14"/>
    <m/>
    <m/>
    <m/>
    <m/>
    <m/>
  </r>
  <r>
    <x v="7"/>
    <x v="15"/>
    <s v="SSEE"/>
    <n v="0"/>
    <n v="0"/>
    <n v="0"/>
    <n v="0"/>
    <m/>
    <m/>
    <m/>
    <m/>
    <m/>
  </r>
  <r>
    <x v="8"/>
    <x v="15"/>
    <s v="Las Bambas"/>
    <n v="4367.25"/>
    <n v="4367.25"/>
    <n v="32"/>
    <n v="32"/>
    <m/>
    <m/>
    <m/>
    <m/>
    <m/>
  </r>
  <r>
    <x v="8"/>
    <x v="15"/>
    <s v="SSEE"/>
    <n v="28464"/>
    <n v="28464"/>
    <n v="203"/>
    <n v="203"/>
    <m/>
    <m/>
    <m/>
    <m/>
    <m/>
  </r>
  <r>
    <x v="9"/>
    <x v="15"/>
    <s v="Las Bambas"/>
    <n v="0"/>
    <n v="0"/>
    <n v="0"/>
    <n v="0"/>
    <m/>
    <m/>
    <m/>
    <m/>
    <m/>
  </r>
  <r>
    <x v="9"/>
    <x v="15"/>
    <s v="SSEE"/>
    <n v="0"/>
    <n v="0"/>
    <n v="0"/>
    <n v="0"/>
    <m/>
    <m/>
    <m/>
    <m/>
    <m/>
  </r>
  <r>
    <x v="10"/>
    <x v="15"/>
    <s v="Las Bambas"/>
    <n v="1635"/>
    <n v="1635"/>
    <n v="14"/>
    <n v="14"/>
    <m/>
    <m/>
    <m/>
    <m/>
    <m/>
  </r>
  <r>
    <x v="10"/>
    <x v="15"/>
    <s v="SSEE"/>
    <n v="0"/>
    <n v="0"/>
    <n v="0"/>
    <n v="0"/>
    <m/>
    <m/>
    <m/>
    <m/>
    <m/>
  </r>
  <r>
    <x v="11"/>
    <x v="15"/>
    <s v="Las Bambas"/>
    <n v="1815"/>
    <n v="1815"/>
    <n v="10"/>
    <n v="10"/>
    <m/>
    <m/>
    <m/>
    <m/>
    <m/>
  </r>
  <r>
    <x v="11"/>
    <x v="15"/>
    <s v="SSEE"/>
    <n v="2160"/>
    <n v="2160"/>
    <n v="9"/>
    <n v="9"/>
    <m/>
    <m/>
    <m/>
    <m/>
    <m/>
  </r>
  <r>
    <x v="45"/>
    <x v="15"/>
    <s v="Las Bambas"/>
    <n v="750"/>
    <n v="750"/>
    <n v="5"/>
    <n v="5"/>
    <m/>
    <m/>
    <m/>
    <m/>
    <m/>
  </r>
  <r>
    <x v="45"/>
    <x v="15"/>
    <s v="SSEE"/>
    <n v="0"/>
    <n v="0"/>
    <n v="0"/>
    <n v="0"/>
    <m/>
    <m/>
    <m/>
    <m/>
    <m/>
  </r>
  <r>
    <x v="46"/>
    <x v="15"/>
    <s v="Las Bambas"/>
    <n v="1365.25"/>
    <n v="1365.25"/>
    <n v="11"/>
    <n v="11"/>
    <m/>
    <m/>
    <m/>
    <m/>
    <m/>
  </r>
  <r>
    <x v="46"/>
    <x v="15"/>
    <s v="SSEE"/>
    <n v="0"/>
    <n v="0"/>
    <n v="0"/>
    <n v="0"/>
    <m/>
    <m/>
    <m/>
    <m/>
    <m/>
  </r>
  <r>
    <x v="47"/>
    <x v="15"/>
    <s v="Las Bambas"/>
    <n v="279"/>
    <n v="279"/>
    <n v="2"/>
    <n v="2"/>
    <m/>
    <m/>
    <m/>
    <m/>
    <m/>
  </r>
  <r>
    <x v="47"/>
    <x v="15"/>
    <s v="SSEE"/>
    <n v="0"/>
    <n v="0"/>
    <n v="0"/>
    <n v="0"/>
    <m/>
    <m/>
    <m/>
    <m/>
    <m/>
  </r>
  <r>
    <x v="12"/>
    <x v="15"/>
    <s v="Las Bambas"/>
    <n v="1143"/>
    <n v="1143"/>
    <n v="8"/>
    <n v="8"/>
    <m/>
    <m/>
    <m/>
    <m/>
    <m/>
  </r>
  <r>
    <x v="12"/>
    <x v="15"/>
    <s v="SSEE"/>
    <n v="0"/>
    <n v="0"/>
    <n v="0"/>
    <n v="0"/>
    <m/>
    <m/>
    <m/>
    <m/>
    <m/>
  </r>
  <r>
    <x v="13"/>
    <x v="15"/>
    <s v="Las Bambas"/>
    <n v="648"/>
    <n v="648"/>
    <n v="5"/>
    <n v="5"/>
    <m/>
    <m/>
    <m/>
    <m/>
    <m/>
  </r>
  <r>
    <x v="13"/>
    <x v="15"/>
    <s v="SSEE"/>
    <n v="0"/>
    <n v="0"/>
    <n v="0"/>
    <n v="0"/>
    <m/>
    <m/>
    <m/>
    <m/>
    <m/>
  </r>
  <r>
    <x v="14"/>
    <x v="15"/>
    <s v="Las Bambas"/>
    <n v="220.5"/>
    <n v="220.5"/>
    <n v="1"/>
    <n v="1"/>
    <m/>
    <m/>
    <m/>
    <m/>
    <m/>
  </r>
  <r>
    <x v="14"/>
    <x v="15"/>
    <s v="SSEE"/>
    <n v="49350"/>
    <n v="10817"/>
    <n v="370"/>
    <n v="96"/>
    <m/>
    <m/>
    <m/>
    <m/>
    <m/>
  </r>
  <r>
    <x v="15"/>
    <x v="15"/>
    <s v="Las Bambas"/>
    <n v="9645.5"/>
    <n v="9645.5"/>
    <n v="70"/>
    <n v="70"/>
    <m/>
    <m/>
    <m/>
    <m/>
    <m/>
  </r>
  <r>
    <x v="15"/>
    <x v="15"/>
    <s v="SSEE"/>
    <n v="397930"/>
    <n v="165482.54999999999"/>
    <n v="2364"/>
    <n v="2168"/>
    <m/>
    <m/>
    <m/>
    <m/>
    <m/>
  </r>
  <r>
    <x v="16"/>
    <x v="15"/>
    <s v="Las Bambas"/>
    <n v="17750.5"/>
    <n v="17750.5"/>
    <n v="127"/>
    <n v="127"/>
    <m/>
    <m/>
    <m/>
    <m/>
    <m/>
  </r>
  <r>
    <x v="16"/>
    <x v="15"/>
    <s v="SSEE"/>
    <n v="138898"/>
    <n v="138898"/>
    <n v="1043"/>
    <n v="1043"/>
    <m/>
    <n v="1"/>
    <m/>
    <m/>
    <m/>
  </r>
  <r>
    <x v="16"/>
    <x v="15"/>
    <s v="Las Bambas"/>
    <n v="30742.5"/>
    <n v="30742.5"/>
    <n v="184"/>
    <n v="184"/>
    <m/>
    <m/>
    <m/>
    <m/>
    <m/>
  </r>
  <r>
    <x v="16"/>
    <x v="15"/>
    <s v="SSEE"/>
    <n v="57827"/>
    <n v="57827"/>
    <n v="648"/>
    <n v="648"/>
    <m/>
    <m/>
    <m/>
    <m/>
    <m/>
  </r>
  <r>
    <x v="17"/>
    <x v="15"/>
    <s v="Las Bambas"/>
    <n v="2635.5"/>
    <n v="2635.5"/>
    <n v="15"/>
    <n v="15"/>
    <m/>
    <m/>
    <m/>
    <m/>
    <m/>
  </r>
  <r>
    <x v="17"/>
    <x v="15"/>
    <s v="SSEE"/>
    <n v="11600"/>
    <n v="11600"/>
    <n v="105"/>
    <n v="105"/>
    <m/>
    <m/>
    <m/>
    <m/>
    <m/>
  </r>
  <r>
    <x v="18"/>
    <x v="15"/>
    <s v="Las Bambas"/>
    <n v="89212"/>
    <n v="89212"/>
    <n v="743"/>
    <n v="743"/>
    <m/>
    <m/>
    <m/>
    <m/>
    <m/>
  </r>
  <r>
    <x v="18"/>
    <x v="15"/>
    <s v="SSEE"/>
    <n v="64309"/>
    <n v="64309"/>
    <n v="363"/>
    <n v="363"/>
    <m/>
    <m/>
    <m/>
    <m/>
    <m/>
  </r>
  <r>
    <x v="19"/>
    <x v="15"/>
    <s v="Las Bambas"/>
    <n v="1131"/>
    <n v="1131"/>
    <n v="7"/>
    <n v="7"/>
    <m/>
    <m/>
    <m/>
    <m/>
    <m/>
  </r>
  <r>
    <x v="19"/>
    <x v="15"/>
    <s v="SSEE"/>
    <n v="0"/>
    <n v="0"/>
    <n v="0"/>
    <n v="0"/>
    <m/>
    <m/>
    <m/>
    <m/>
    <m/>
  </r>
  <r>
    <x v="20"/>
    <x v="15"/>
    <s v="Las Bambas"/>
    <n v="3929.25"/>
    <n v="3929.25"/>
    <n v="26"/>
    <n v="26"/>
    <m/>
    <m/>
    <m/>
    <m/>
    <m/>
  </r>
  <r>
    <x v="20"/>
    <x v="15"/>
    <s v="SSEE"/>
    <n v="0"/>
    <n v="0"/>
    <n v="0"/>
    <n v="0"/>
    <m/>
    <m/>
    <m/>
    <m/>
    <m/>
  </r>
  <r>
    <x v="21"/>
    <x v="15"/>
    <s v="Las Bambas"/>
    <n v="34712.25"/>
    <n v="34712.25"/>
    <n v="235"/>
    <n v="235"/>
    <m/>
    <m/>
    <m/>
    <m/>
    <m/>
  </r>
  <r>
    <x v="21"/>
    <x v="15"/>
    <s v="SSEE"/>
    <n v="12001"/>
    <n v="12001"/>
    <n v="117"/>
    <n v="117"/>
    <m/>
    <m/>
    <m/>
    <m/>
    <m/>
  </r>
  <r>
    <x v="22"/>
    <x v="15"/>
    <s v="Las Bambas"/>
    <n v="406.5"/>
    <n v="406.5"/>
    <n v="2"/>
    <n v="2"/>
    <m/>
    <m/>
    <m/>
    <m/>
    <m/>
  </r>
  <r>
    <x v="22"/>
    <x v="15"/>
    <s v="SSEE"/>
    <n v="0"/>
    <n v="0"/>
    <n v="0"/>
    <n v="0"/>
    <m/>
    <m/>
    <m/>
    <m/>
    <m/>
  </r>
  <r>
    <x v="23"/>
    <x v="15"/>
    <s v="Las Bambas"/>
    <n v="1281"/>
    <n v="1281"/>
    <n v="8"/>
    <n v="8"/>
    <m/>
    <m/>
    <m/>
    <m/>
    <m/>
  </r>
  <r>
    <x v="23"/>
    <x v="15"/>
    <s v="SSEE"/>
    <n v="25428"/>
    <n v="25428"/>
    <n v="135"/>
    <n v="135"/>
    <m/>
    <m/>
    <m/>
    <m/>
    <m/>
  </r>
  <r>
    <x v="24"/>
    <x v="15"/>
    <s v="Las Bambas"/>
    <n v="2160"/>
    <n v="2160"/>
    <n v="14"/>
    <n v="14"/>
    <m/>
    <m/>
    <m/>
    <m/>
    <m/>
  </r>
  <r>
    <x v="24"/>
    <x v="15"/>
    <s v="SSEE"/>
    <n v="1188"/>
    <n v="1188"/>
    <n v="7"/>
    <n v="7"/>
    <m/>
    <m/>
    <m/>
    <m/>
    <m/>
  </r>
  <r>
    <x v="25"/>
    <x v="15"/>
    <s v="Las Bambas"/>
    <n v="14240"/>
    <n v="14240"/>
    <n v="95"/>
    <n v="95"/>
    <m/>
    <m/>
    <m/>
    <m/>
    <m/>
  </r>
  <r>
    <x v="25"/>
    <x v="15"/>
    <s v="SSEE"/>
    <n v="0"/>
    <n v="0"/>
    <n v="0"/>
    <n v="0"/>
    <m/>
    <m/>
    <m/>
    <m/>
    <m/>
  </r>
  <r>
    <x v="26"/>
    <x v="15"/>
    <s v="Las Bambas"/>
    <n v="5082"/>
    <n v="5082"/>
    <n v="33"/>
    <n v="33"/>
    <m/>
    <m/>
    <m/>
    <m/>
    <m/>
  </r>
  <r>
    <x v="26"/>
    <x v="15"/>
    <s v="SSEE"/>
    <n v="7992"/>
    <n v="7992"/>
    <n v="57"/>
    <n v="57"/>
    <m/>
    <m/>
    <m/>
    <m/>
    <m/>
  </r>
  <r>
    <x v="27"/>
    <x v="15"/>
    <s v="Las Bambas"/>
    <n v="4485"/>
    <n v="4485"/>
    <n v="27"/>
    <n v="27"/>
    <m/>
    <m/>
    <m/>
    <m/>
    <m/>
  </r>
  <r>
    <x v="27"/>
    <x v="15"/>
    <s v="SSEE"/>
    <n v="0"/>
    <n v="0"/>
    <n v="0"/>
    <n v="0"/>
    <m/>
    <m/>
    <m/>
    <m/>
    <m/>
  </r>
  <r>
    <x v="28"/>
    <x v="15"/>
    <s v="Las Bambas"/>
    <n v="12210.717391304348"/>
    <n v="12210.717391304348"/>
    <n v="88"/>
    <n v="88"/>
    <m/>
    <m/>
    <m/>
    <m/>
    <m/>
  </r>
  <r>
    <x v="28"/>
    <x v="15"/>
    <s v="SSEE"/>
    <n v="27786"/>
    <n v="27786"/>
    <n v="180"/>
    <n v="180"/>
    <m/>
    <m/>
    <m/>
    <m/>
    <m/>
  </r>
  <r>
    <x v="48"/>
    <x v="15"/>
    <s v="Las Bambas"/>
    <n v="690"/>
    <n v="690"/>
    <n v="3"/>
    <n v="3"/>
    <m/>
    <m/>
    <m/>
    <m/>
    <m/>
  </r>
  <r>
    <x v="48"/>
    <x v="15"/>
    <s v="SSEE"/>
    <n v="0"/>
    <n v="0"/>
    <n v="0"/>
    <n v="0"/>
    <m/>
    <m/>
    <m/>
    <m/>
    <m/>
  </r>
  <r>
    <x v="29"/>
    <x v="15"/>
    <s v="Las Bambas"/>
    <n v="2907"/>
    <n v="2907"/>
    <n v="15"/>
    <n v="15"/>
    <m/>
    <m/>
    <m/>
    <m/>
    <m/>
  </r>
  <r>
    <x v="29"/>
    <x v="15"/>
    <s v="SSEE"/>
    <n v="0"/>
    <n v="0"/>
    <n v="0"/>
    <n v="0"/>
    <m/>
    <m/>
    <m/>
    <m/>
    <m/>
  </r>
  <r>
    <x v="30"/>
    <x v="15"/>
    <s v="Las Bambas"/>
    <n v="4030.5"/>
    <n v="4030.5"/>
    <n v="24"/>
    <n v="24"/>
    <m/>
    <m/>
    <m/>
    <m/>
    <m/>
  </r>
  <r>
    <x v="30"/>
    <x v="15"/>
    <s v="SSEE"/>
    <n v="5076"/>
    <n v="5076"/>
    <n v="57"/>
    <n v="57"/>
    <m/>
    <m/>
    <m/>
    <m/>
    <m/>
  </r>
  <r>
    <x v="31"/>
    <x v="15"/>
    <s v="Las Bambas"/>
    <n v="577.5"/>
    <n v="577.5"/>
    <n v="3"/>
    <n v="3"/>
    <m/>
    <m/>
    <m/>
    <m/>
    <m/>
  </r>
  <r>
    <x v="31"/>
    <x v="15"/>
    <s v="SSEE"/>
    <n v="0"/>
    <n v="0"/>
    <n v="0"/>
    <n v="0"/>
    <m/>
    <m/>
    <m/>
    <m/>
    <m/>
  </r>
  <r>
    <x v="32"/>
    <x v="15"/>
    <s v="Las Bambas"/>
    <n v="613.5"/>
    <n v="613.5"/>
    <n v="3"/>
    <n v="3"/>
    <m/>
    <m/>
    <m/>
    <m/>
    <m/>
  </r>
  <r>
    <x v="32"/>
    <x v="15"/>
    <s v="SSEE"/>
    <n v="0"/>
    <n v="0"/>
    <n v="0"/>
    <n v="0"/>
    <m/>
    <m/>
    <m/>
    <m/>
    <m/>
  </r>
  <r>
    <x v="33"/>
    <x v="15"/>
    <s v="Las Bambas"/>
    <n v="3780"/>
    <n v="3780"/>
    <n v="22"/>
    <n v="22"/>
    <m/>
    <m/>
    <m/>
    <m/>
    <m/>
  </r>
  <r>
    <x v="33"/>
    <x v="15"/>
    <s v="SSEE"/>
    <n v="0"/>
    <n v="0"/>
    <n v="0"/>
    <n v="0"/>
    <m/>
    <m/>
    <m/>
    <m/>
    <m/>
  </r>
  <r>
    <x v="34"/>
    <x v="15"/>
    <s v="Las Bambas"/>
    <n v="1518"/>
    <n v="1518"/>
    <n v="9"/>
    <n v="9"/>
    <m/>
    <m/>
    <m/>
    <m/>
    <m/>
  </r>
  <r>
    <x v="34"/>
    <x v="15"/>
    <s v="SSEE"/>
    <n v="0"/>
    <n v="0"/>
    <n v="0"/>
    <n v="0"/>
    <m/>
    <m/>
    <m/>
    <m/>
    <m/>
  </r>
  <r>
    <x v="35"/>
    <x v="15"/>
    <s v="Las Bambas"/>
    <n v="504"/>
    <n v="504"/>
    <n v="3"/>
    <n v="3"/>
    <m/>
    <m/>
    <m/>
    <m/>
    <m/>
  </r>
  <r>
    <x v="35"/>
    <x v="15"/>
    <s v="SSEE"/>
    <n v="0"/>
    <n v="0"/>
    <n v="0"/>
    <n v="0"/>
    <m/>
    <m/>
    <m/>
    <m/>
    <m/>
  </r>
  <r>
    <x v="36"/>
    <x v="15"/>
    <s v="Las Bambas"/>
    <n v="693"/>
    <n v="693"/>
    <n v="3"/>
    <n v="3"/>
    <m/>
    <m/>
    <m/>
    <m/>
    <m/>
  </r>
  <r>
    <x v="36"/>
    <x v="15"/>
    <s v="SSEE"/>
    <n v="0"/>
    <n v="0"/>
    <n v="0"/>
    <n v="0"/>
    <m/>
    <m/>
    <m/>
    <m/>
    <m/>
  </r>
  <r>
    <x v="37"/>
    <x v="15"/>
    <s v="Las Bambas"/>
    <n v="675"/>
    <n v="675"/>
    <n v="5"/>
    <n v="5"/>
    <m/>
    <m/>
    <m/>
    <m/>
    <m/>
  </r>
  <r>
    <x v="37"/>
    <x v="15"/>
    <s v="SSEE"/>
    <n v="0"/>
    <n v="0"/>
    <n v="0"/>
    <n v="0"/>
    <m/>
    <m/>
    <m/>
    <m/>
    <m/>
  </r>
  <r>
    <x v="38"/>
    <x v="15"/>
    <s v="Las Bambas"/>
    <n v="549"/>
    <n v="549"/>
    <n v="3"/>
    <n v="3"/>
    <m/>
    <m/>
    <m/>
    <m/>
    <m/>
  </r>
  <r>
    <x v="38"/>
    <x v="15"/>
    <s v="SSEE"/>
    <n v="0"/>
    <n v="0"/>
    <n v="0"/>
    <n v="0"/>
    <m/>
    <m/>
    <m/>
    <m/>
    <m/>
  </r>
  <r>
    <x v="39"/>
    <x v="15"/>
    <s v="Las Bambas"/>
    <n v="217.5"/>
    <n v="217.5"/>
    <n v="1"/>
    <n v="1"/>
    <m/>
    <m/>
    <m/>
    <m/>
    <m/>
  </r>
  <r>
    <x v="39"/>
    <x v="15"/>
    <s v="SSEE"/>
    <n v="0"/>
    <n v="0"/>
    <n v="0"/>
    <n v="0"/>
    <m/>
    <m/>
    <m/>
    <m/>
    <m/>
  </r>
  <r>
    <x v="40"/>
    <x v="15"/>
    <s v="Las Bambas"/>
    <n v="346.5"/>
    <n v="346.5"/>
    <n v="2"/>
    <n v="2"/>
    <m/>
    <m/>
    <m/>
    <m/>
    <m/>
  </r>
  <r>
    <x v="40"/>
    <x v="15"/>
    <s v="SSEE"/>
    <n v="0"/>
    <n v="0"/>
    <n v="0"/>
    <n v="0"/>
    <m/>
    <m/>
    <m/>
    <m/>
    <m/>
  </r>
  <r>
    <x v="41"/>
    <x v="15"/>
    <s v="Las Bambas"/>
    <n v="5626.5"/>
    <n v="5626.5"/>
    <n v="37"/>
    <n v="37"/>
    <m/>
    <m/>
    <m/>
    <m/>
    <m/>
  </r>
  <r>
    <x v="41"/>
    <x v="15"/>
    <s v="SSEE"/>
    <n v="153540"/>
    <n v="153540"/>
    <n v="1808"/>
    <n v="1808"/>
    <m/>
    <m/>
    <m/>
    <m/>
    <m/>
  </r>
  <r>
    <x v="42"/>
    <x v="15"/>
    <s v="Las Bambas"/>
    <n v="522"/>
    <n v="522"/>
    <n v="3"/>
    <n v="3"/>
    <m/>
    <m/>
    <m/>
    <m/>
    <m/>
  </r>
  <r>
    <x v="42"/>
    <x v="15"/>
    <s v="SSEE"/>
    <n v="0"/>
    <n v="0"/>
    <n v="0"/>
    <n v="0"/>
    <m/>
    <m/>
    <m/>
    <m/>
    <m/>
  </r>
  <r>
    <x v="43"/>
    <x v="15"/>
    <s v="Las Bambas"/>
    <n v="2191.5"/>
    <n v="2191.5"/>
    <n v="14"/>
    <n v="14"/>
    <m/>
    <m/>
    <m/>
    <m/>
    <m/>
  </r>
  <r>
    <x v="43"/>
    <x v="15"/>
    <s v="SSEE"/>
    <n v="0"/>
    <n v="0"/>
    <n v="0"/>
    <n v="0"/>
    <m/>
    <m/>
    <m/>
    <m/>
    <m/>
  </r>
  <r>
    <x v="44"/>
    <x v="15"/>
    <s v="Las Bambas"/>
    <n v="180"/>
    <n v="180"/>
    <n v="1"/>
    <n v="1"/>
    <m/>
    <m/>
    <m/>
    <m/>
    <m/>
  </r>
  <r>
    <x v="44"/>
    <x v="15"/>
    <s v="SSEE"/>
    <n v="0"/>
    <n v="0"/>
    <n v="0"/>
    <n v="0"/>
    <m/>
    <m/>
    <m/>
    <m/>
    <m/>
  </r>
  <r>
    <x v="1"/>
    <x v="16"/>
    <s v="Las Bambas"/>
    <n v="1732.5"/>
    <n v="1732.5"/>
    <n v="9"/>
    <n v="9"/>
    <m/>
    <m/>
    <m/>
    <m/>
    <m/>
  </r>
  <r>
    <x v="1"/>
    <x v="16"/>
    <s v="SSEE"/>
    <n v="0"/>
    <n v="0"/>
    <n v="0"/>
    <n v="0"/>
    <m/>
    <m/>
    <m/>
    <m/>
    <m/>
  </r>
  <r>
    <x v="2"/>
    <x v="16"/>
    <s v="Las Bambas"/>
    <n v="988.5"/>
    <n v="988.5"/>
    <n v="5"/>
    <n v="5"/>
    <m/>
    <m/>
    <m/>
    <m/>
    <m/>
  </r>
  <r>
    <x v="2"/>
    <x v="16"/>
    <s v="SSEE"/>
    <n v="0"/>
    <n v="0"/>
    <n v="0"/>
    <n v="0"/>
    <m/>
    <m/>
    <m/>
    <m/>
    <m/>
  </r>
  <r>
    <x v="3"/>
    <x v="16"/>
    <s v="Las Bambas"/>
    <n v="414"/>
    <n v="414"/>
    <n v="2"/>
    <n v="2"/>
    <m/>
    <m/>
    <m/>
    <m/>
    <m/>
  </r>
  <r>
    <x v="3"/>
    <x v="16"/>
    <s v="SSEE"/>
    <n v="0"/>
    <n v="0"/>
    <n v="0"/>
    <n v="0"/>
    <m/>
    <m/>
    <m/>
    <m/>
    <m/>
  </r>
  <r>
    <x v="4"/>
    <x v="16"/>
    <s v="Las Bambas"/>
    <n v="1279.5"/>
    <n v="1279.5"/>
    <n v="6"/>
    <n v="6"/>
    <m/>
    <m/>
    <m/>
    <m/>
    <m/>
  </r>
  <r>
    <x v="4"/>
    <x v="16"/>
    <s v="SSEE"/>
    <n v="0"/>
    <n v="0"/>
    <n v="0"/>
    <n v="0"/>
    <m/>
    <m/>
    <m/>
    <m/>
    <m/>
  </r>
  <r>
    <x v="5"/>
    <x v="16"/>
    <s v="Las Bambas"/>
    <n v="1764"/>
    <n v="1764"/>
    <n v="9"/>
    <n v="9"/>
    <m/>
    <m/>
    <m/>
    <m/>
    <m/>
  </r>
  <r>
    <x v="5"/>
    <x v="16"/>
    <s v="SSEE"/>
    <n v="4956"/>
    <n v="4956"/>
    <n v="21"/>
    <n v="21"/>
    <m/>
    <m/>
    <m/>
    <m/>
    <m/>
  </r>
  <r>
    <x v="6"/>
    <x v="16"/>
    <s v="Las Bambas"/>
    <n v="2880"/>
    <n v="2880"/>
    <n v="14"/>
    <n v="14"/>
    <m/>
    <m/>
    <m/>
    <m/>
    <m/>
  </r>
  <r>
    <x v="6"/>
    <x v="16"/>
    <s v="SSEE"/>
    <n v="0"/>
    <n v="0"/>
    <n v="0"/>
    <n v="0"/>
    <m/>
    <m/>
    <m/>
    <m/>
    <m/>
  </r>
  <r>
    <x v="49"/>
    <x v="16"/>
    <s v="Las Bambas"/>
    <n v="1191"/>
    <n v="1191"/>
    <n v="6"/>
    <n v="6"/>
    <m/>
    <m/>
    <m/>
    <m/>
    <m/>
  </r>
  <r>
    <x v="49"/>
    <x v="16"/>
    <s v="SSEE"/>
    <n v="0"/>
    <n v="0"/>
    <n v="0"/>
    <n v="0"/>
    <m/>
    <m/>
    <m/>
    <m/>
    <m/>
  </r>
  <r>
    <x v="7"/>
    <x v="16"/>
    <s v="SSEE"/>
    <n v="0"/>
    <n v="0"/>
    <n v="0"/>
    <n v="0"/>
    <m/>
    <m/>
    <m/>
    <m/>
    <m/>
  </r>
  <r>
    <x v="7"/>
    <x v="16"/>
    <s v="Las Bambas"/>
    <n v="2565"/>
    <n v="2565"/>
    <n v="14"/>
    <n v="14"/>
    <m/>
    <m/>
    <m/>
    <m/>
    <m/>
  </r>
  <r>
    <x v="8"/>
    <x v="16"/>
    <s v="SSEE"/>
    <n v="92686"/>
    <n v="92686"/>
    <n v="464"/>
    <n v="464"/>
    <m/>
    <m/>
    <m/>
    <m/>
    <m/>
  </r>
  <r>
    <x v="8"/>
    <x v="16"/>
    <s v="Las Bambas"/>
    <n v="5940.25"/>
    <n v="5940.25"/>
    <n v="31"/>
    <n v="31"/>
    <m/>
    <m/>
    <m/>
    <m/>
    <m/>
  </r>
  <r>
    <x v="9"/>
    <x v="16"/>
    <s v="SSEE"/>
    <n v="0"/>
    <n v="0"/>
    <n v="0"/>
    <n v="0"/>
    <m/>
    <m/>
    <m/>
    <m/>
    <m/>
  </r>
  <r>
    <x v="9"/>
    <x v="16"/>
    <s v="Las Bambas"/>
    <n v="0"/>
    <n v="0"/>
    <n v="0"/>
    <n v="0"/>
    <m/>
    <m/>
    <m/>
    <m/>
    <m/>
  </r>
  <r>
    <x v="10"/>
    <x v="16"/>
    <s v="SSEE"/>
    <n v="0"/>
    <n v="0"/>
    <n v="0"/>
    <n v="0"/>
    <m/>
    <m/>
    <m/>
    <m/>
    <m/>
  </r>
  <r>
    <x v="10"/>
    <x v="16"/>
    <s v="Las Bambas"/>
    <n v="2229"/>
    <n v="2229"/>
    <n v="12"/>
    <n v="12"/>
    <m/>
    <m/>
    <m/>
    <m/>
    <m/>
  </r>
  <r>
    <x v="11"/>
    <x v="16"/>
    <s v="SSEE"/>
    <n v="0"/>
    <n v="0"/>
    <n v="0"/>
    <n v="0"/>
    <m/>
    <m/>
    <m/>
    <m/>
    <m/>
  </r>
  <r>
    <x v="11"/>
    <x v="16"/>
    <s v="Las Bambas"/>
    <n v="2874"/>
    <n v="2874"/>
    <n v="15"/>
    <n v="15"/>
    <m/>
    <m/>
    <m/>
    <m/>
    <m/>
  </r>
  <r>
    <x v="45"/>
    <x v="16"/>
    <s v="SSEE"/>
    <n v="0"/>
    <n v="0"/>
    <n v="0"/>
    <n v="0"/>
    <m/>
    <m/>
    <m/>
    <m/>
    <m/>
  </r>
  <r>
    <x v="45"/>
    <x v="16"/>
    <s v="Las Bambas"/>
    <n v="889.5"/>
    <n v="889.5"/>
    <n v="5"/>
    <n v="5"/>
    <m/>
    <m/>
    <m/>
    <m/>
    <m/>
  </r>
  <r>
    <x v="46"/>
    <x v="16"/>
    <s v="SSEE"/>
    <n v="0"/>
    <n v="0"/>
    <n v="0"/>
    <n v="0"/>
    <m/>
    <m/>
    <m/>
    <m/>
    <m/>
  </r>
  <r>
    <x v="46"/>
    <x v="16"/>
    <s v="Las Bambas"/>
    <n v="2103"/>
    <n v="2103"/>
    <n v="11"/>
    <n v="11"/>
    <m/>
    <m/>
    <m/>
    <m/>
    <m/>
  </r>
  <r>
    <x v="47"/>
    <x v="16"/>
    <s v="SSEE"/>
    <n v="0"/>
    <n v="0"/>
    <n v="0"/>
    <n v="0"/>
    <m/>
    <m/>
    <m/>
    <m/>
    <m/>
  </r>
  <r>
    <x v="47"/>
    <x v="16"/>
    <s v="Las Bambas"/>
    <n v="429"/>
    <n v="429"/>
    <n v="2"/>
    <n v="2"/>
    <m/>
    <m/>
    <m/>
    <m/>
    <m/>
  </r>
  <r>
    <x v="12"/>
    <x v="16"/>
    <s v="SSEE"/>
    <n v="0"/>
    <n v="0"/>
    <n v="0"/>
    <n v="0"/>
    <m/>
    <m/>
    <m/>
    <m/>
    <m/>
  </r>
  <r>
    <x v="12"/>
    <x v="16"/>
    <s v="Las Bambas"/>
    <n v="1359"/>
    <n v="1359"/>
    <n v="8"/>
    <n v="8"/>
    <m/>
    <m/>
    <m/>
    <m/>
    <m/>
  </r>
  <r>
    <x v="13"/>
    <x v="16"/>
    <s v="SSEE"/>
    <n v="0"/>
    <n v="0"/>
    <n v="0"/>
    <n v="0"/>
    <m/>
    <m/>
    <m/>
    <m/>
    <m/>
  </r>
  <r>
    <x v="13"/>
    <x v="16"/>
    <s v="Las Bambas"/>
    <n v="630"/>
    <n v="630"/>
    <n v="5"/>
    <n v="5"/>
    <m/>
    <m/>
    <m/>
    <m/>
    <m/>
  </r>
  <r>
    <x v="14"/>
    <x v="16"/>
    <s v="SSEE"/>
    <n v="70573"/>
    <n v="22095"/>
    <n v="327"/>
    <n v="97"/>
    <m/>
    <m/>
    <m/>
    <m/>
    <m/>
  </r>
  <r>
    <x v="14"/>
    <x v="16"/>
    <s v="Las Bambas"/>
    <n v="231"/>
    <n v="231"/>
    <n v="1"/>
    <n v="1"/>
    <m/>
    <m/>
    <m/>
    <m/>
    <m/>
  </r>
  <r>
    <x v="15"/>
    <x v="16"/>
    <s v="SSEE"/>
    <n v="471666.3"/>
    <n v="181193.25000000003"/>
    <n v="2439"/>
    <n v="2198"/>
    <m/>
    <m/>
    <m/>
    <m/>
    <m/>
  </r>
  <r>
    <x v="15"/>
    <x v="16"/>
    <s v="Las Bambas"/>
    <n v="13641.75"/>
    <n v="13641.75"/>
    <n v="69"/>
    <n v="69"/>
    <m/>
    <m/>
    <m/>
    <m/>
    <m/>
  </r>
  <r>
    <x v="16"/>
    <x v="16"/>
    <s v="SSEE"/>
    <n v="196143"/>
    <n v="196143"/>
    <n v="1053"/>
    <n v="1053"/>
    <m/>
    <m/>
    <m/>
    <m/>
    <m/>
  </r>
  <r>
    <x v="16"/>
    <x v="16"/>
    <s v="Las Bambas"/>
    <n v="20849.25"/>
    <n v="20849.25"/>
    <n v="125"/>
    <n v="125"/>
    <m/>
    <m/>
    <m/>
    <m/>
    <m/>
  </r>
  <r>
    <x v="16"/>
    <x v="16"/>
    <s v="SSEE"/>
    <n v="26062"/>
    <n v="26062"/>
    <n v="157"/>
    <n v="157"/>
    <m/>
    <m/>
    <m/>
    <m/>
    <m/>
  </r>
  <r>
    <x v="16"/>
    <x v="16"/>
    <s v="Las Bambas"/>
    <n v="30534.5"/>
    <n v="30534.5"/>
    <n v="182"/>
    <n v="182"/>
    <m/>
    <m/>
    <m/>
    <m/>
    <m/>
  </r>
  <r>
    <x v="17"/>
    <x v="16"/>
    <s v="SSEE"/>
    <n v="18408"/>
    <n v="18408"/>
    <n v="117"/>
    <n v="117"/>
    <m/>
    <m/>
    <m/>
    <m/>
    <m/>
  </r>
  <r>
    <x v="17"/>
    <x v="16"/>
    <s v="Las Bambas"/>
    <n v="2908.5"/>
    <n v="2908.5"/>
    <n v="14"/>
    <n v="14"/>
    <m/>
    <m/>
    <m/>
    <m/>
    <m/>
  </r>
  <r>
    <x v="18"/>
    <x v="16"/>
    <s v="SSEE"/>
    <n v="162861"/>
    <n v="162861"/>
    <n v="727"/>
    <n v="727"/>
    <m/>
    <m/>
    <m/>
    <m/>
    <m/>
  </r>
  <r>
    <x v="18"/>
    <x v="16"/>
    <s v="Las Bambas"/>
    <n v="132826.75"/>
    <n v="132826.75"/>
    <n v="769"/>
    <n v="769"/>
    <m/>
    <m/>
    <m/>
    <m/>
    <n v="1"/>
  </r>
  <r>
    <x v="19"/>
    <x v="16"/>
    <s v="SSEE"/>
    <n v="932"/>
    <n v="932"/>
    <n v="9"/>
    <n v="8"/>
    <m/>
    <m/>
    <m/>
    <m/>
    <m/>
  </r>
  <r>
    <x v="19"/>
    <x v="16"/>
    <s v="Las Bambas"/>
    <n v="1276.5"/>
    <n v="1276.5"/>
    <n v="6"/>
    <n v="6"/>
    <m/>
    <m/>
    <m/>
    <m/>
    <m/>
  </r>
  <r>
    <x v="20"/>
    <x v="16"/>
    <s v="SSEE"/>
    <n v="0"/>
    <n v="0"/>
    <n v="0"/>
    <n v="0"/>
    <m/>
    <m/>
    <m/>
    <m/>
    <m/>
  </r>
  <r>
    <x v="20"/>
    <x v="16"/>
    <s v="Las Bambas"/>
    <n v="4652.75"/>
    <n v="4652.75"/>
    <n v="25"/>
    <n v="25"/>
    <m/>
    <m/>
    <m/>
    <m/>
    <m/>
  </r>
  <r>
    <x v="21"/>
    <x v="16"/>
    <s v="SSEE"/>
    <n v="25785.5"/>
    <n v="25785.5"/>
    <n v="133"/>
    <n v="133"/>
    <m/>
    <m/>
    <m/>
    <m/>
    <m/>
  </r>
  <r>
    <x v="21"/>
    <x v="16"/>
    <s v="Las Bambas"/>
    <n v="40778.5"/>
    <n v="40778.5"/>
    <n v="233"/>
    <n v="233"/>
    <m/>
    <m/>
    <m/>
    <m/>
    <m/>
  </r>
  <r>
    <x v="22"/>
    <x v="16"/>
    <s v="SSEE"/>
    <n v="0"/>
    <n v="0"/>
    <n v="0"/>
    <n v="0"/>
    <m/>
    <m/>
    <m/>
    <m/>
    <m/>
  </r>
  <r>
    <x v="22"/>
    <x v="16"/>
    <s v="Las Bambas"/>
    <n v="427.5"/>
    <n v="427.5"/>
    <n v="2"/>
    <n v="2"/>
    <m/>
    <m/>
    <m/>
    <m/>
    <m/>
  </r>
  <r>
    <x v="23"/>
    <x v="16"/>
    <s v="SSEE"/>
    <n v="22388"/>
    <n v="22388"/>
    <n v="121"/>
    <n v="121"/>
    <m/>
    <m/>
    <m/>
    <m/>
    <m/>
  </r>
  <r>
    <x v="23"/>
    <x v="16"/>
    <s v="Las Bambas"/>
    <n v="1344"/>
    <n v="1344"/>
    <n v="6"/>
    <n v="6"/>
    <m/>
    <m/>
    <m/>
    <m/>
    <m/>
  </r>
  <r>
    <x v="24"/>
    <x v="16"/>
    <s v="SSEE"/>
    <n v="0"/>
    <n v="0"/>
    <n v="0"/>
    <n v="0"/>
    <m/>
    <m/>
    <m/>
    <m/>
    <m/>
  </r>
  <r>
    <x v="24"/>
    <x v="16"/>
    <s v="Las Bambas"/>
    <n v="2895"/>
    <n v="2895"/>
    <n v="14"/>
    <n v="14"/>
    <m/>
    <m/>
    <m/>
    <m/>
    <m/>
  </r>
  <r>
    <x v="50"/>
    <x v="16"/>
    <s v="SSEE"/>
    <n v="0"/>
    <n v="0"/>
    <n v="0"/>
    <n v="0"/>
    <m/>
    <m/>
    <m/>
    <m/>
    <m/>
  </r>
  <r>
    <x v="50"/>
    <x v="16"/>
    <s v="Las Bambas"/>
    <n v="12088"/>
    <n v="12088"/>
    <n v="65"/>
    <n v="65"/>
    <m/>
    <m/>
    <m/>
    <m/>
    <m/>
  </r>
  <r>
    <x v="51"/>
    <x v="16"/>
    <s v="Las Bambas"/>
    <n v="6006"/>
    <n v="6006"/>
    <n v="30"/>
    <n v="30"/>
    <m/>
    <m/>
    <m/>
    <m/>
    <m/>
  </r>
  <r>
    <x v="51"/>
    <x v="16"/>
    <s v="SSEE"/>
    <n v="0"/>
    <n v="0"/>
    <n v="0"/>
    <n v="0"/>
    <m/>
    <m/>
    <m/>
    <m/>
    <m/>
  </r>
  <r>
    <x v="26"/>
    <x v="16"/>
    <s v="SSEE"/>
    <n v="0"/>
    <n v="0"/>
    <n v="0"/>
    <n v="0"/>
    <m/>
    <m/>
    <m/>
    <m/>
    <m/>
  </r>
  <r>
    <x v="26"/>
    <x v="16"/>
    <s v="Las Bambas"/>
    <n v="6048"/>
    <n v="6048"/>
    <n v="32"/>
    <n v="32"/>
    <m/>
    <m/>
    <m/>
    <m/>
    <m/>
  </r>
  <r>
    <x v="27"/>
    <x v="16"/>
    <s v="SSEE"/>
    <n v="204205"/>
    <n v="204205"/>
    <n v="1792"/>
    <n v="1792"/>
    <m/>
    <m/>
    <m/>
    <m/>
    <m/>
  </r>
  <r>
    <x v="27"/>
    <x v="16"/>
    <s v="Las Bambas"/>
    <n v="5296.5"/>
    <n v="5296.5"/>
    <n v="27"/>
    <n v="27"/>
    <m/>
    <m/>
    <m/>
    <m/>
    <m/>
  </r>
  <r>
    <x v="28"/>
    <x v="16"/>
    <s v="SSEE"/>
    <n v="9300"/>
    <n v="9300"/>
    <n v="43"/>
    <n v="43"/>
    <m/>
    <m/>
    <m/>
    <m/>
    <m/>
  </r>
  <r>
    <x v="28"/>
    <x v="16"/>
    <s v="Las Bambas"/>
    <n v="16094"/>
    <n v="16094"/>
    <n v="87"/>
    <n v="87"/>
    <m/>
    <m/>
    <m/>
    <m/>
    <m/>
  </r>
  <r>
    <x v="52"/>
    <x v="16"/>
    <s v="Las Bambas"/>
    <n v="27"/>
    <n v="27"/>
    <n v="1"/>
    <n v="1"/>
    <m/>
    <m/>
    <m/>
    <m/>
    <m/>
  </r>
  <r>
    <x v="52"/>
    <x v="16"/>
    <s v="SSEE"/>
    <n v="0"/>
    <n v="0"/>
    <n v="0"/>
    <n v="0"/>
    <m/>
    <m/>
    <m/>
    <m/>
    <m/>
  </r>
  <r>
    <x v="48"/>
    <x v="16"/>
    <s v="SSEE"/>
    <n v="0"/>
    <n v="0"/>
    <n v="0"/>
    <n v="0"/>
    <m/>
    <m/>
    <m/>
    <m/>
    <m/>
  </r>
  <r>
    <x v="48"/>
    <x v="16"/>
    <s v="Las Bambas"/>
    <n v="573"/>
    <n v="573"/>
    <n v="3"/>
    <n v="3"/>
    <m/>
    <m/>
    <m/>
    <m/>
    <m/>
  </r>
  <r>
    <x v="29"/>
    <x v="16"/>
    <s v="SSEE"/>
    <n v="0"/>
    <n v="0"/>
    <n v="0"/>
    <n v="0"/>
    <m/>
    <m/>
    <m/>
    <m/>
    <m/>
  </r>
  <r>
    <x v="29"/>
    <x v="16"/>
    <s v="Las Bambas"/>
    <n v="3006"/>
    <n v="3006"/>
    <n v="17"/>
    <n v="17"/>
    <m/>
    <m/>
    <m/>
    <m/>
    <m/>
  </r>
  <r>
    <x v="30"/>
    <x v="16"/>
    <s v="SSEE"/>
    <n v="0"/>
    <n v="0"/>
    <n v="0"/>
    <n v="0"/>
    <m/>
    <m/>
    <m/>
    <m/>
    <m/>
  </r>
  <r>
    <x v="30"/>
    <x v="16"/>
    <s v="Las Bambas"/>
    <n v="4023"/>
    <n v="4023"/>
    <n v="22"/>
    <n v="22"/>
    <m/>
    <m/>
    <m/>
    <m/>
    <m/>
  </r>
  <r>
    <x v="31"/>
    <x v="16"/>
    <s v="SSEE"/>
    <n v="0"/>
    <n v="0"/>
    <n v="0"/>
    <n v="0"/>
    <m/>
    <m/>
    <m/>
    <m/>
    <m/>
  </r>
  <r>
    <x v="31"/>
    <x v="16"/>
    <s v="Las Bambas"/>
    <n v="577.5"/>
    <n v="577.5"/>
    <n v="3"/>
    <n v="3"/>
    <m/>
    <m/>
    <m/>
    <m/>
    <m/>
  </r>
  <r>
    <x v="32"/>
    <x v="16"/>
    <s v="SSEE"/>
    <n v="0"/>
    <n v="0"/>
    <n v="0"/>
    <n v="0"/>
    <m/>
    <m/>
    <m/>
    <m/>
    <m/>
  </r>
  <r>
    <x v="32"/>
    <x v="16"/>
    <s v="Las Bambas"/>
    <n v="561"/>
    <n v="561"/>
    <n v="3"/>
    <n v="3"/>
    <m/>
    <m/>
    <m/>
    <m/>
    <m/>
  </r>
  <r>
    <x v="33"/>
    <x v="16"/>
    <s v="SSEE"/>
    <n v="3240"/>
    <n v="3240"/>
    <n v="22"/>
    <n v="22"/>
    <m/>
    <m/>
    <m/>
    <m/>
    <m/>
  </r>
  <r>
    <x v="33"/>
    <x v="16"/>
    <s v="Las Bambas"/>
    <n v="4329"/>
    <n v="4329"/>
    <n v="22"/>
    <n v="22"/>
    <m/>
    <m/>
    <m/>
    <m/>
    <m/>
  </r>
  <r>
    <x v="34"/>
    <x v="16"/>
    <s v="SSEE"/>
    <n v="552"/>
    <n v="552"/>
    <n v="2"/>
    <n v="2"/>
    <m/>
    <m/>
    <m/>
    <m/>
    <m/>
  </r>
  <r>
    <x v="34"/>
    <x v="16"/>
    <s v="Las Bambas"/>
    <n v="459"/>
    <n v="459"/>
    <n v="3"/>
    <n v="3"/>
    <m/>
    <m/>
    <m/>
    <m/>
    <m/>
  </r>
  <r>
    <x v="35"/>
    <x v="16"/>
    <s v="SSEE"/>
    <n v="0"/>
    <n v="0"/>
    <n v="0"/>
    <n v="0"/>
    <m/>
    <m/>
    <m/>
    <m/>
    <m/>
  </r>
  <r>
    <x v="35"/>
    <x v="16"/>
    <s v="Las Bambas"/>
    <n v="621"/>
    <n v="621"/>
    <n v="3"/>
    <n v="3"/>
    <m/>
    <m/>
    <m/>
    <m/>
    <m/>
  </r>
  <r>
    <x v="36"/>
    <x v="16"/>
    <s v="SSEE"/>
    <n v="0"/>
    <n v="0"/>
    <n v="0"/>
    <n v="0"/>
    <m/>
    <m/>
    <m/>
    <m/>
    <m/>
  </r>
  <r>
    <x v="36"/>
    <x v="16"/>
    <s v="Las Bambas"/>
    <n v="711"/>
    <n v="711"/>
    <n v="4"/>
    <n v="4"/>
    <m/>
    <m/>
    <m/>
    <m/>
    <m/>
  </r>
  <r>
    <x v="37"/>
    <x v="16"/>
    <s v="SSEE"/>
    <n v="0"/>
    <n v="0"/>
    <n v="0"/>
    <n v="0"/>
    <m/>
    <m/>
    <m/>
    <m/>
    <m/>
  </r>
  <r>
    <x v="37"/>
    <x v="16"/>
    <s v="Las Bambas"/>
    <n v="1035"/>
    <n v="1035"/>
    <n v="5"/>
    <n v="5"/>
    <m/>
    <m/>
    <m/>
    <m/>
    <m/>
  </r>
  <r>
    <x v="38"/>
    <x v="16"/>
    <s v="SSEE"/>
    <n v="0"/>
    <n v="0"/>
    <n v="0"/>
    <n v="0"/>
    <m/>
    <m/>
    <m/>
    <m/>
    <m/>
  </r>
  <r>
    <x v="38"/>
    <x v="16"/>
    <s v="Las Bambas"/>
    <n v="621"/>
    <n v="621"/>
    <n v="3"/>
    <n v="3"/>
    <m/>
    <m/>
    <m/>
    <m/>
    <m/>
  </r>
  <r>
    <x v="39"/>
    <x v="16"/>
    <s v="SSEE"/>
    <n v="0"/>
    <n v="0"/>
    <n v="0"/>
    <n v="0"/>
    <m/>
    <m/>
    <m/>
    <m/>
    <m/>
  </r>
  <r>
    <x v="39"/>
    <x v="16"/>
    <s v="Las Bambas"/>
    <n v="228"/>
    <n v="228"/>
    <n v="1"/>
    <n v="1"/>
    <m/>
    <m/>
    <m/>
    <m/>
    <m/>
  </r>
  <r>
    <x v="40"/>
    <x v="16"/>
    <s v="SSEE"/>
    <n v="0"/>
    <n v="0"/>
    <n v="0"/>
    <n v="0"/>
    <m/>
    <m/>
    <m/>
    <m/>
    <m/>
  </r>
  <r>
    <x v="40"/>
    <x v="16"/>
    <s v="Las Bambas"/>
    <n v="462"/>
    <n v="462"/>
    <n v="2"/>
    <n v="2"/>
    <m/>
    <m/>
    <m/>
    <m/>
    <m/>
  </r>
  <r>
    <x v="41"/>
    <x v="16"/>
    <s v="SSEE"/>
    <n v="0"/>
    <n v="0"/>
    <n v="0"/>
    <n v="0"/>
    <m/>
    <m/>
    <m/>
    <m/>
    <m/>
  </r>
  <r>
    <x v="41"/>
    <x v="16"/>
    <s v="Las Bambas"/>
    <n v="6163.5"/>
    <n v="6163.5"/>
    <n v="30"/>
    <n v="30"/>
    <m/>
    <m/>
    <m/>
    <m/>
    <m/>
  </r>
  <r>
    <x v="42"/>
    <x v="16"/>
    <s v="SSEE"/>
    <n v="0"/>
    <n v="0"/>
    <n v="0"/>
    <n v="0"/>
    <m/>
    <m/>
    <m/>
    <m/>
    <m/>
  </r>
  <r>
    <x v="42"/>
    <x v="16"/>
    <s v="Las Bambas"/>
    <n v="513"/>
    <n v="513"/>
    <n v="3"/>
    <n v="3"/>
    <m/>
    <m/>
    <m/>
    <m/>
    <m/>
  </r>
  <r>
    <x v="43"/>
    <x v="16"/>
    <s v="SSEE"/>
    <n v="0"/>
    <n v="0"/>
    <n v="0"/>
    <n v="0"/>
    <m/>
    <m/>
    <m/>
    <m/>
    <m/>
  </r>
  <r>
    <x v="43"/>
    <x v="16"/>
    <s v="Las Bambas"/>
    <n v="2775"/>
    <n v="2775"/>
    <n v="15"/>
    <n v="15"/>
    <m/>
    <m/>
    <m/>
    <m/>
    <m/>
  </r>
  <r>
    <x v="44"/>
    <x v="16"/>
    <s v="SSEE"/>
    <n v="0"/>
    <n v="0"/>
    <n v="0"/>
    <n v="0"/>
    <m/>
    <m/>
    <m/>
    <m/>
    <m/>
  </r>
  <r>
    <x v="44"/>
    <x v="16"/>
    <s v="Las Bambas"/>
    <n v="207"/>
    <n v="207"/>
    <n v="1"/>
    <n v="1"/>
    <m/>
    <m/>
    <m/>
    <m/>
    <m/>
  </r>
  <r>
    <x v="32"/>
    <x v="17"/>
    <s v="Las Bambas"/>
    <n v="558"/>
    <n v="558"/>
    <n v="3"/>
    <n v="3"/>
    <m/>
    <m/>
    <m/>
    <m/>
    <m/>
  </r>
  <r>
    <x v="12"/>
    <x v="17"/>
    <s v="Las Bambas"/>
    <n v="1395"/>
    <n v="1395"/>
    <n v="8"/>
    <n v="8"/>
    <m/>
    <m/>
    <m/>
    <m/>
    <m/>
  </r>
  <r>
    <x v="13"/>
    <x v="17"/>
    <s v="Las Bambas"/>
    <n v="540"/>
    <n v="540"/>
    <n v="5"/>
    <n v="5"/>
    <m/>
    <m/>
    <m/>
    <m/>
    <m/>
  </r>
  <r>
    <x v="34"/>
    <x v="17"/>
    <s v="Las Bambas"/>
    <n v="540"/>
    <n v="540"/>
    <n v="3"/>
    <n v="3"/>
    <m/>
    <m/>
    <m/>
    <m/>
    <m/>
  </r>
  <r>
    <x v="49"/>
    <x v="17"/>
    <s v="Las Bambas"/>
    <n v="1119"/>
    <n v="1119"/>
    <n v="6"/>
    <n v="6"/>
    <m/>
    <m/>
    <m/>
    <m/>
    <m/>
  </r>
  <r>
    <x v="7"/>
    <x v="17"/>
    <s v="Las Bambas"/>
    <n v="2340"/>
    <n v="2340"/>
    <n v="13"/>
    <n v="13"/>
    <m/>
    <m/>
    <m/>
    <m/>
    <m/>
  </r>
  <r>
    <x v="22"/>
    <x v="17"/>
    <s v="Las Bambas"/>
    <n v="390"/>
    <n v="390"/>
    <n v="2"/>
    <n v="2"/>
    <m/>
    <m/>
    <m/>
    <m/>
    <m/>
  </r>
  <r>
    <x v="35"/>
    <x v="17"/>
    <s v="Las Bambas"/>
    <n v="576"/>
    <n v="576"/>
    <n v="4"/>
    <n v="4"/>
    <m/>
    <m/>
    <m/>
    <m/>
    <m/>
  </r>
  <r>
    <x v="20"/>
    <x v="17"/>
    <s v="Las Bambas"/>
    <n v="4473"/>
    <n v="4473"/>
    <n v="24"/>
    <n v="24"/>
    <m/>
    <m/>
    <m/>
    <m/>
    <m/>
  </r>
  <r>
    <x v="3"/>
    <x v="17"/>
    <s v="Las Bambas"/>
    <n v="360"/>
    <n v="360"/>
    <n v="2"/>
    <n v="2"/>
    <m/>
    <m/>
    <m/>
    <m/>
    <m/>
  </r>
  <r>
    <x v="4"/>
    <x v="17"/>
    <s v="Las Bambas"/>
    <n v="1129.5"/>
    <n v="1129.5"/>
    <n v="6"/>
    <n v="6"/>
    <m/>
    <m/>
    <m/>
    <m/>
    <m/>
  </r>
  <r>
    <x v="6"/>
    <x v="17"/>
    <s v="Las Bambas"/>
    <n v="2734.5"/>
    <n v="2734.5"/>
    <n v="14"/>
    <n v="14"/>
    <m/>
    <m/>
    <m/>
    <m/>
    <m/>
  </r>
  <r>
    <x v="36"/>
    <x v="17"/>
    <s v="Las Bambas"/>
    <n v="720"/>
    <n v="720"/>
    <n v="4"/>
    <n v="4"/>
    <m/>
    <m/>
    <m/>
    <m/>
    <m/>
  </r>
  <r>
    <x v="21"/>
    <x v="17"/>
    <s v="Las Bambas"/>
    <n v="40661.526315789473"/>
    <n v="40661.526315789473"/>
    <n v="232"/>
    <n v="232"/>
    <m/>
    <m/>
    <m/>
    <m/>
    <m/>
  </r>
  <r>
    <x v="28"/>
    <x v="17"/>
    <s v="Las Bambas"/>
    <n v="16472.5"/>
    <n v="16472.5"/>
    <n v="88"/>
    <n v="88"/>
    <m/>
    <m/>
    <m/>
    <m/>
    <m/>
  </r>
  <r>
    <x v="40"/>
    <x v="17"/>
    <s v="Las Bambas"/>
    <n v="399"/>
    <n v="399"/>
    <n v="2"/>
    <n v="2"/>
    <m/>
    <m/>
    <m/>
    <m/>
    <m/>
  </r>
  <r>
    <x v="16"/>
    <x v="17"/>
    <s v="Las Bambas"/>
    <n v="52039.75"/>
    <n v="52039.75"/>
    <n v="301"/>
    <n v="301"/>
    <m/>
    <m/>
    <m/>
    <m/>
    <m/>
  </r>
  <r>
    <x v="18"/>
    <x v="17"/>
    <s v="Las Bambas"/>
    <n v="132287.25"/>
    <n v="132287.25"/>
    <n v="778"/>
    <n v="778"/>
    <m/>
    <n v="1"/>
    <m/>
    <m/>
    <m/>
  </r>
  <r>
    <x v="11"/>
    <x v="17"/>
    <s v="Las Bambas"/>
    <n v="378"/>
    <n v="378"/>
    <n v="2"/>
    <n v="2"/>
    <m/>
    <m/>
    <m/>
    <m/>
    <m/>
  </r>
  <r>
    <x v="41"/>
    <x v="17"/>
    <s v="Las Bambas"/>
    <n v="5365.5"/>
    <n v="5365.5"/>
    <n v="27"/>
    <n v="27"/>
    <m/>
    <m/>
    <m/>
    <m/>
    <m/>
  </r>
  <r>
    <x v="53"/>
    <x v="17"/>
    <s v="Las Bambas"/>
    <n v="969"/>
    <n v="969"/>
    <n v="5"/>
    <n v="5"/>
    <m/>
    <m/>
    <m/>
    <m/>
    <m/>
  </r>
  <r>
    <x v="24"/>
    <x v="17"/>
    <s v="Las Bambas"/>
    <n v="2764.5"/>
    <n v="2764.5"/>
    <n v="14"/>
    <n v="14"/>
    <m/>
    <m/>
    <m/>
    <m/>
    <m/>
  </r>
  <r>
    <x v="42"/>
    <x v="17"/>
    <s v="Las Bambas"/>
    <n v="540"/>
    <n v="540"/>
    <n v="3"/>
    <n v="3"/>
    <m/>
    <m/>
    <m/>
    <m/>
    <m/>
  </r>
  <r>
    <x v="10"/>
    <x v="17"/>
    <s v="Las Bambas"/>
    <n v="2139"/>
    <n v="2139"/>
    <n v="12"/>
    <n v="12"/>
    <m/>
    <m/>
    <m/>
    <m/>
    <m/>
  </r>
  <r>
    <x v="17"/>
    <x v="17"/>
    <s v="Las Bambas"/>
    <n v="2803.5"/>
    <n v="2803.5"/>
    <n v="14"/>
    <n v="14"/>
    <m/>
    <m/>
    <m/>
    <m/>
    <m/>
  </r>
  <r>
    <x v="26"/>
    <x v="17"/>
    <s v="Las Bambas"/>
    <n v="5323.5"/>
    <n v="5323.5"/>
    <n v="32"/>
    <n v="32"/>
    <m/>
    <m/>
    <m/>
    <m/>
    <m/>
  </r>
  <r>
    <x v="44"/>
    <x v="17"/>
    <s v="Las Bambas"/>
    <n v="180"/>
    <n v="180"/>
    <n v="1"/>
    <n v="1"/>
    <m/>
    <m/>
    <m/>
    <m/>
    <m/>
  </r>
  <r>
    <x v="1"/>
    <x v="17"/>
    <s v="Las Bambas"/>
    <n v="1669.5"/>
    <n v="1669.5"/>
    <n v="8"/>
    <n v="8"/>
    <m/>
    <m/>
    <m/>
    <m/>
    <m/>
  </r>
  <r>
    <x v="2"/>
    <x v="17"/>
    <s v="Las Bambas"/>
    <n v="1056"/>
    <n v="1056"/>
    <n v="6"/>
    <n v="6"/>
    <m/>
    <m/>
    <m/>
    <m/>
    <m/>
  </r>
  <r>
    <x v="37"/>
    <x v="17"/>
    <s v="Las Bambas"/>
    <n v="900"/>
    <n v="900"/>
    <n v="5"/>
    <n v="5"/>
    <m/>
    <m/>
    <m/>
    <m/>
    <m/>
  </r>
  <r>
    <x v="5"/>
    <x v="17"/>
    <s v="Las Bambas"/>
    <n v="1666.5"/>
    <n v="1666.5"/>
    <n v="9"/>
    <n v="9"/>
    <m/>
    <m/>
    <m/>
    <m/>
    <m/>
  </r>
  <r>
    <x v="8"/>
    <x v="17"/>
    <s v="Las Bambas"/>
    <n v="5760.25"/>
    <n v="5760.25"/>
    <n v="31"/>
    <n v="31"/>
    <m/>
    <m/>
    <m/>
    <m/>
    <m/>
  </r>
  <r>
    <x v="11"/>
    <x v="17"/>
    <s v="Las Bambas"/>
    <n v="1620"/>
    <n v="1620"/>
    <n v="9"/>
    <n v="9"/>
    <m/>
    <m/>
    <m/>
    <m/>
    <m/>
  </r>
  <r>
    <x v="14"/>
    <x v="17"/>
    <s v="Las Bambas"/>
    <n v="199.5"/>
    <n v="199.5"/>
    <n v="1"/>
    <n v="1"/>
    <m/>
    <m/>
    <m/>
    <m/>
    <m/>
  </r>
  <r>
    <x v="19"/>
    <x v="17"/>
    <s v="Las Bambas"/>
    <n v="1155"/>
    <n v="1155"/>
    <n v="7"/>
    <n v="7"/>
    <m/>
    <m/>
    <m/>
    <m/>
    <m/>
  </r>
  <r>
    <x v="27"/>
    <x v="17"/>
    <s v="Las Bambas"/>
    <n v="5262"/>
    <n v="5262"/>
    <n v="27"/>
    <n v="27"/>
    <m/>
    <m/>
    <m/>
    <m/>
    <m/>
  </r>
  <r>
    <x v="29"/>
    <x v="17"/>
    <s v="Las Bambas"/>
    <n v="3213"/>
    <n v="3213"/>
    <n v="18"/>
    <n v="18"/>
    <m/>
    <m/>
    <m/>
    <m/>
    <m/>
  </r>
  <r>
    <x v="38"/>
    <x v="17"/>
    <s v="Las Bambas"/>
    <n v="540"/>
    <n v="540"/>
    <n v="3"/>
    <n v="3"/>
    <m/>
    <m/>
    <m/>
    <m/>
    <m/>
  </r>
  <r>
    <x v="52"/>
    <x v="17"/>
    <s v="Las Bambas"/>
    <n v="180"/>
    <n v="180"/>
    <n v="1"/>
    <n v="1"/>
    <m/>
    <m/>
    <m/>
    <m/>
    <m/>
  </r>
  <r>
    <x v="39"/>
    <x v="17"/>
    <s v="Las Bambas"/>
    <n v="198"/>
    <n v="198"/>
    <n v="1"/>
    <n v="1"/>
    <m/>
    <m/>
    <m/>
    <m/>
    <m/>
  </r>
  <r>
    <x v="46"/>
    <x v="17"/>
    <s v="Las Bambas"/>
    <n v="2264.5"/>
    <n v="2264.5"/>
    <n v="12"/>
    <n v="12"/>
    <m/>
    <m/>
    <m/>
    <m/>
    <m/>
  </r>
  <r>
    <x v="47"/>
    <x v="17"/>
    <s v="Las Bambas"/>
    <n v="360"/>
    <n v="360"/>
    <n v="2"/>
    <n v="2"/>
    <m/>
    <m/>
    <m/>
    <m/>
    <m/>
  </r>
  <r>
    <x v="45"/>
    <x v="17"/>
    <s v="Las Bambas"/>
    <n v="948"/>
    <n v="948"/>
    <n v="5"/>
    <n v="5"/>
    <m/>
    <m/>
    <m/>
    <m/>
    <m/>
  </r>
  <r>
    <x v="33"/>
    <x v="17"/>
    <s v="Las Bambas"/>
    <n v="3889.5"/>
    <n v="3889.5"/>
    <n v="21"/>
    <n v="21"/>
    <m/>
    <m/>
    <m/>
    <m/>
    <m/>
  </r>
  <r>
    <x v="30"/>
    <x v="17"/>
    <s v="Las Bambas"/>
    <n v="3870"/>
    <n v="3870"/>
    <n v="23"/>
    <n v="23"/>
    <m/>
    <m/>
    <m/>
    <m/>
    <m/>
  </r>
  <r>
    <x v="31"/>
    <x v="17"/>
    <s v="Las Bambas"/>
    <n v="768"/>
    <n v="768"/>
    <n v="4"/>
    <n v="4"/>
    <m/>
    <m/>
    <m/>
    <m/>
    <m/>
  </r>
  <r>
    <x v="15"/>
    <x v="17"/>
    <s v="Las Bambas"/>
    <n v="12958.5"/>
    <n v="12958.5"/>
    <n v="68"/>
    <n v="68"/>
    <m/>
    <m/>
    <m/>
    <m/>
    <m/>
  </r>
  <r>
    <x v="43"/>
    <x v="17"/>
    <s v="Las Bambas"/>
    <n v="2238"/>
    <n v="2238"/>
    <n v="13"/>
    <n v="13"/>
    <m/>
    <m/>
    <m/>
    <m/>
    <m/>
  </r>
  <r>
    <x v="50"/>
    <x v="17"/>
    <s v="Las Bambas"/>
    <n v="10140.302631578947"/>
    <n v="10140.302631578947"/>
    <n v="63"/>
    <n v="63"/>
    <m/>
    <m/>
    <m/>
    <m/>
    <m/>
  </r>
  <r>
    <x v="51"/>
    <x v="17"/>
    <s v="Las Bambas"/>
    <n v="5628"/>
    <n v="5628"/>
    <n v="29"/>
    <n v="29"/>
    <m/>
    <m/>
    <m/>
    <m/>
    <m/>
  </r>
  <r>
    <x v="54"/>
    <x v="17"/>
    <s v="Las Bambas"/>
    <n v="409.5"/>
    <n v="409.5"/>
    <n v="2"/>
    <n v="2"/>
    <m/>
    <m/>
    <m/>
    <m/>
    <m/>
  </r>
  <r>
    <x v="23"/>
    <x v="17"/>
    <s v="Las Bambas"/>
    <n v="1197"/>
    <n v="1197"/>
    <n v="6"/>
    <n v="6"/>
    <m/>
    <m/>
    <m/>
    <m/>
    <m/>
  </r>
  <r>
    <x v="55"/>
    <x v="17"/>
    <s v="Las Bambas"/>
    <n v="559.5"/>
    <n v="559.5"/>
    <n v="3"/>
    <n v="3"/>
    <m/>
    <m/>
    <m/>
    <m/>
    <m/>
  </r>
  <r>
    <x v="32"/>
    <x v="17"/>
    <s v="SSEE"/>
    <n v="0"/>
    <n v="0"/>
    <n v="0"/>
    <n v="0"/>
    <m/>
    <m/>
    <m/>
    <m/>
    <m/>
  </r>
  <r>
    <x v="12"/>
    <x v="17"/>
    <s v="SSEE"/>
    <n v="0"/>
    <n v="0"/>
    <n v="0"/>
    <n v="0"/>
    <m/>
    <m/>
    <m/>
    <m/>
    <m/>
  </r>
  <r>
    <x v="13"/>
    <x v="17"/>
    <s v="SSEE"/>
    <n v="0"/>
    <n v="0"/>
    <n v="0"/>
    <n v="0"/>
    <m/>
    <m/>
    <m/>
    <m/>
    <m/>
  </r>
  <r>
    <x v="34"/>
    <x v="17"/>
    <s v="SSEE"/>
    <n v="480"/>
    <n v="480"/>
    <n v="2"/>
    <n v="2"/>
    <m/>
    <m/>
    <m/>
    <m/>
    <m/>
  </r>
  <r>
    <x v="49"/>
    <x v="17"/>
    <s v="SSEE"/>
    <n v="0"/>
    <n v="0"/>
    <n v="0"/>
    <n v="0"/>
    <m/>
    <m/>
    <m/>
    <m/>
    <m/>
  </r>
  <r>
    <x v="7"/>
    <x v="17"/>
    <s v="SSEE"/>
    <n v="0"/>
    <n v="0"/>
    <n v="0"/>
    <n v="0"/>
    <m/>
    <m/>
    <m/>
    <m/>
    <m/>
  </r>
  <r>
    <x v="22"/>
    <x v="17"/>
    <s v="SSEE"/>
    <n v="0"/>
    <n v="0"/>
    <n v="0"/>
    <n v="0"/>
    <m/>
    <m/>
    <m/>
    <m/>
    <m/>
  </r>
  <r>
    <x v="35"/>
    <x v="17"/>
    <s v="SSEE"/>
    <n v="0"/>
    <n v="0"/>
    <n v="0"/>
    <n v="0"/>
    <m/>
    <m/>
    <m/>
    <m/>
    <m/>
  </r>
  <r>
    <x v="20"/>
    <x v="17"/>
    <s v="SSEE"/>
    <n v="0"/>
    <n v="0"/>
    <n v="0"/>
    <n v="0"/>
    <m/>
    <m/>
    <m/>
    <m/>
    <m/>
  </r>
  <r>
    <x v="3"/>
    <x v="17"/>
    <s v="SSEE"/>
    <n v="0"/>
    <n v="0"/>
    <n v="0"/>
    <n v="0"/>
    <m/>
    <m/>
    <m/>
    <m/>
    <m/>
  </r>
  <r>
    <x v="4"/>
    <x v="17"/>
    <s v="SSEE"/>
    <n v="0"/>
    <n v="0"/>
    <n v="0"/>
    <n v="0"/>
    <m/>
    <m/>
    <m/>
    <m/>
    <m/>
  </r>
  <r>
    <x v="6"/>
    <x v="17"/>
    <s v="SSEE"/>
    <n v="0"/>
    <n v="0"/>
    <n v="0"/>
    <n v="0"/>
    <m/>
    <m/>
    <m/>
    <m/>
    <m/>
  </r>
  <r>
    <x v="36"/>
    <x v="17"/>
    <s v="SSEE"/>
    <n v="0"/>
    <n v="0"/>
    <n v="0"/>
    <n v="0"/>
    <m/>
    <m/>
    <m/>
    <m/>
    <m/>
  </r>
  <r>
    <x v="21"/>
    <x v="17"/>
    <s v="SSEE"/>
    <n v="10232"/>
    <n v="10232"/>
    <n v="51"/>
    <n v="51"/>
    <m/>
    <m/>
    <m/>
    <m/>
    <m/>
  </r>
  <r>
    <x v="28"/>
    <x v="17"/>
    <s v="SSEE"/>
    <n v="8040"/>
    <n v="8040"/>
    <n v="36"/>
    <n v="36"/>
    <m/>
    <m/>
    <m/>
    <m/>
    <m/>
  </r>
  <r>
    <x v="40"/>
    <x v="17"/>
    <s v="SSEE"/>
    <n v="0"/>
    <n v="0"/>
    <n v="0"/>
    <n v="0"/>
    <m/>
    <m/>
    <m/>
    <m/>
    <m/>
  </r>
  <r>
    <x v="16"/>
    <x v="17"/>
    <s v="SSEE"/>
    <n v="194652"/>
    <n v="194652"/>
    <n v="1052"/>
    <n v="1052"/>
    <m/>
    <m/>
    <m/>
    <m/>
    <m/>
  </r>
  <r>
    <x v="18"/>
    <x v="17"/>
    <s v="SSEE"/>
    <n v="174585"/>
    <n v="146167.79999999999"/>
    <n v="809"/>
    <n v="809"/>
    <m/>
    <m/>
    <m/>
    <m/>
    <m/>
  </r>
  <r>
    <x v="11"/>
    <x v="17"/>
    <s v="SSEE"/>
    <n v="0"/>
    <n v="0"/>
    <n v="0"/>
    <n v="0"/>
    <m/>
    <m/>
    <m/>
    <m/>
    <m/>
  </r>
  <r>
    <x v="41"/>
    <x v="17"/>
    <s v="SSEE"/>
    <n v="217744"/>
    <n v="217744"/>
    <n v="1897"/>
    <n v="1897"/>
    <m/>
    <n v="3"/>
    <m/>
    <m/>
    <m/>
  </r>
  <r>
    <x v="53"/>
    <x v="17"/>
    <s v="SSEE"/>
    <n v="6438"/>
    <n v="6438"/>
    <n v="50"/>
    <n v="50"/>
    <m/>
    <m/>
    <m/>
    <m/>
    <m/>
  </r>
  <r>
    <x v="24"/>
    <x v="17"/>
    <s v="SSEE"/>
    <n v="836"/>
    <n v="836"/>
    <n v="2"/>
    <n v="2"/>
    <m/>
    <m/>
    <m/>
    <m/>
    <m/>
  </r>
  <r>
    <x v="42"/>
    <x v="17"/>
    <s v="SSEE"/>
    <n v="0"/>
    <n v="0"/>
    <n v="0"/>
    <n v="0"/>
    <m/>
    <m/>
    <m/>
    <m/>
    <m/>
  </r>
  <r>
    <x v="10"/>
    <x v="17"/>
    <s v="SSEE"/>
    <n v="0"/>
    <n v="0"/>
    <n v="0"/>
    <n v="0"/>
    <m/>
    <m/>
    <m/>
    <m/>
    <m/>
  </r>
  <r>
    <x v="17"/>
    <x v="17"/>
    <s v="SSEE"/>
    <n v="18568"/>
    <n v="18568"/>
    <n v="125"/>
    <n v="125"/>
    <m/>
    <m/>
    <m/>
    <m/>
    <m/>
  </r>
  <r>
    <x v="26"/>
    <x v="17"/>
    <s v="SSEE"/>
    <n v="9924"/>
    <n v="9924"/>
    <n v="57"/>
    <n v="57"/>
    <m/>
    <m/>
    <m/>
    <m/>
    <m/>
  </r>
  <r>
    <x v="44"/>
    <x v="17"/>
    <s v="SSEE"/>
    <n v="0"/>
    <n v="0"/>
    <n v="0"/>
    <n v="0"/>
    <m/>
    <m/>
    <m/>
    <m/>
    <m/>
  </r>
  <r>
    <x v="1"/>
    <x v="17"/>
    <s v="SSEE"/>
    <n v="0"/>
    <n v="0"/>
    <n v="0"/>
    <n v="0"/>
    <m/>
    <m/>
    <m/>
    <m/>
    <m/>
  </r>
  <r>
    <x v="2"/>
    <x v="17"/>
    <s v="SSEE"/>
    <n v="0"/>
    <n v="0"/>
    <n v="0"/>
    <n v="0"/>
    <m/>
    <m/>
    <m/>
    <m/>
    <m/>
  </r>
  <r>
    <x v="37"/>
    <x v="17"/>
    <s v="SSEE"/>
    <n v="0"/>
    <n v="0"/>
    <n v="0"/>
    <n v="0"/>
    <m/>
    <m/>
    <m/>
    <m/>
    <m/>
  </r>
  <r>
    <x v="5"/>
    <x v="17"/>
    <s v="SSEE"/>
    <n v="2339"/>
    <n v="2339"/>
    <n v="49"/>
    <n v="49"/>
    <m/>
    <m/>
    <m/>
    <m/>
    <m/>
  </r>
  <r>
    <x v="8"/>
    <x v="17"/>
    <s v="SSEE"/>
    <n v="93303"/>
    <n v="93303"/>
    <n v="456"/>
    <n v="456"/>
    <m/>
    <m/>
    <m/>
    <m/>
    <n v="2"/>
  </r>
  <r>
    <x v="11"/>
    <x v="17"/>
    <s v="SSEE"/>
    <n v="0"/>
    <n v="0"/>
    <n v="0"/>
    <n v="0"/>
    <m/>
    <m/>
    <m/>
    <m/>
    <m/>
  </r>
  <r>
    <x v="14"/>
    <x v="17"/>
    <s v="SSEE"/>
    <n v="78774"/>
    <n v="27943"/>
    <n v="364"/>
    <n v="126"/>
    <m/>
    <m/>
    <m/>
    <m/>
    <m/>
  </r>
  <r>
    <x v="19"/>
    <x v="17"/>
    <s v="SSEE"/>
    <n v="1636"/>
    <n v="1636"/>
    <n v="16"/>
    <n v="16"/>
    <m/>
    <m/>
    <m/>
    <m/>
    <m/>
  </r>
  <r>
    <x v="27"/>
    <x v="17"/>
    <s v="SSEE"/>
    <n v="0"/>
    <n v="0"/>
    <n v="0"/>
    <n v="0"/>
    <m/>
    <m/>
    <m/>
    <m/>
    <m/>
  </r>
  <r>
    <x v="29"/>
    <x v="17"/>
    <s v="SSEE"/>
    <n v="0"/>
    <n v="0"/>
    <n v="0"/>
    <n v="0"/>
    <m/>
    <m/>
    <m/>
    <m/>
    <m/>
  </r>
  <r>
    <x v="38"/>
    <x v="17"/>
    <s v="SSEE"/>
    <n v="0"/>
    <n v="0"/>
    <n v="0"/>
    <n v="0"/>
    <m/>
    <m/>
    <m/>
    <m/>
    <m/>
  </r>
  <r>
    <x v="52"/>
    <x v="17"/>
    <s v="SSEE"/>
    <n v="0"/>
    <n v="0"/>
    <n v="0"/>
    <n v="0"/>
    <m/>
    <m/>
    <m/>
    <m/>
    <m/>
  </r>
  <r>
    <x v="39"/>
    <x v="17"/>
    <s v="SSEE"/>
    <n v="0"/>
    <n v="0"/>
    <n v="0"/>
    <n v="0"/>
    <m/>
    <m/>
    <m/>
    <m/>
    <m/>
  </r>
  <r>
    <x v="46"/>
    <x v="17"/>
    <s v="SSEE"/>
    <n v="0"/>
    <n v="0"/>
    <n v="0"/>
    <n v="0"/>
    <m/>
    <m/>
    <m/>
    <m/>
    <m/>
  </r>
  <r>
    <x v="47"/>
    <x v="17"/>
    <s v="SSEE"/>
    <n v="0"/>
    <n v="0"/>
    <n v="0"/>
    <n v="0"/>
    <m/>
    <m/>
    <m/>
    <m/>
    <m/>
  </r>
  <r>
    <x v="45"/>
    <x v="17"/>
    <s v="SSEE"/>
    <n v="0"/>
    <n v="0"/>
    <n v="0"/>
    <n v="0"/>
    <m/>
    <m/>
    <m/>
    <m/>
    <m/>
  </r>
  <r>
    <x v="33"/>
    <x v="17"/>
    <s v="SSEE"/>
    <n v="1740"/>
    <n v="1740"/>
    <n v="18"/>
    <n v="18"/>
    <m/>
    <m/>
    <m/>
    <m/>
    <m/>
  </r>
  <r>
    <x v="30"/>
    <x v="17"/>
    <s v="SSEE"/>
    <n v="0"/>
    <n v="0"/>
    <n v="0"/>
    <n v="0"/>
    <m/>
    <m/>
    <m/>
    <m/>
    <m/>
  </r>
  <r>
    <x v="31"/>
    <x v="17"/>
    <s v="SSEE"/>
    <n v="0"/>
    <n v="0"/>
    <n v="0"/>
    <n v="0"/>
    <m/>
    <m/>
    <m/>
    <m/>
    <m/>
  </r>
  <r>
    <x v="15"/>
    <x v="17"/>
    <s v="SSEE"/>
    <n v="142651.5"/>
    <n v="104398"/>
    <n v="721"/>
    <n v="489"/>
    <m/>
    <m/>
    <m/>
    <m/>
    <m/>
  </r>
  <r>
    <x v="43"/>
    <x v="17"/>
    <s v="SSEE"/>
    <n v="0"/>
    <n v="0"/>
    <n v="0"/>
    <n v="0"/>
    <m/>
    <m/>
    <m/>
    <m/>
    <m/>
  </r>
  <r>
    <x v="50"/>
    <x v="17"/>
    <s v="SSEE"/>
    <n v="0"/>
    <n v="0"/>
    <n v="0"/>
    <n v="0"/>
    <m/>
    <m/>
    <m/>
    <m/>
    <m/>
  </r>
  <r>
    <x v="51"/>
    <x v="17"/>
    <s v="SSEE"/>
    <n v="0"/>
    <n v="0"/>
    <n v="0"/>
    <n v="0"/>
    <m/>
    <m/>
    <m/>
    <m/>
    <m/>
  </r>
  <r>
    <x v="54"/>
    <x v="17"/>
    <s v="SSEE"/>
    <n v="0"/>
    <n v="0"/>
    <n v="0"/>
    <n v="0"/>
    <m/>
    <m/>
    <m/>
    <m/>
    <m/>
  </r>
  <r>
    <x v="23"/>
    <x v="17"/>
    <s v="SSEE"/>
    <n v="2360"/>
    <n v="2360"/>
    <n v="35"/>
    <n v="35"/>
    <m/>
    <m/>
    <m/>
    <m/>
    <m/>
  </r>
  <r>
    <x v="55"/>
    <x v="17"/>
    <s v="SSEE"/>
    <n v="0"/>
    <n v="0"/>
    <n v="0"/>
    <n v="0"/>
    <m/>
    <m/>
    <m/>
    <m/>
    <m/>
  </r>
  <r>
    <x v="32"/>
    <x v="18"/>
    <s v="Las Bambas"/>
    <n v="597"/>
    <n v="597"/>
    <n v="3"/>
    <n v="3"/>
    <m/>
    <m/>
    <m/>
    <m/>
    <m/>
  </r>
  <r>
    <x v="12"/>
    <x v="18"/>
    <s v="Las Bambas"/>
    <n v="1521"/>
    <n v="1521"/>
    <n v="8"/>
    <n v="8"/>
    <m/>
    <m/>
    <m/>
    <m/>
    <m/>
  </r>
  <r>
    <x v="13"/>
    <x v="18"/>
    <s v="Las Bambas"/>
    <n v="621"/>
    <n v="621"/>
    <n v="5"/>
    <n v="5"/>
    <m/>
    <m/>
    <m/>
    <m/>
    <m/>
  </r>
  <r>
    <x v="34"/>
    <x v="18"/>
    <s v="Las Bambas"/>
    <n v="549"/>
    <n v="549"/>
    <n v="3"/>
    <n v="3"/>
    <m/>
    <m/>
    <m/>
    <m/>
    <m/>
  </r>
  <r>
    <x v="49"/>
    <x v="18"/>
    <s v="Las Bambas"/>
    <n v="1126.5"/>
    <n v="1126.5"/>
    <n v="6"/>
    <n v="6"/>
    <m/>
    <m/>
    <m/>
    <m/>
    <m/>
  </r>
  <r>
    <x v="7"/>
    <x v="18"/>
    <s v="Las Bambas"/>
    <n v="2844"/>
    <n v="2844"/>
    <n v="15"/>
    <n v="15"/>
    <m/>
    <m/>
    <m/>
    <m/>
    <m/>
  </r>
  <r>
    <x v="22"/>
    <x v="18"/>
    <s v="Las Bambas"/>
    <n v="364.5"/>
    <n v="364.5"/>
    <n v="2"/>
    <n v="2"/>
    <m/>
    <m/>
    <m/>
    <m/>
    <m/>
  </r>
  <r>
    <x v="35"/>
    <x v="18"/>
    <s v="Las Bambas"/>
    <n v="756"/>
    <n v="756"/>
    <n v="4"/>
    <n v="4"/>
    <m/>
    <m/>
    <m/>
    <m/>
    <m/>
  </r>
  <r>
    <x v="20"/>
    <x v="18"/>
    <s v="Las Bambas"/>
    <n v="4468.5"/>
    <n v="4468.5"/>
    <n v="24"/>
    <n v="24"/>
    <m/>
    <m/>
    <m/>
    <m/>
    <m/>
  </r>
  <r>
    <x v="3"/>
    <x v="18"/>
    <s v="Las Bambas"/>
    <n v="414"/>
    <n v="414"/>
    <n v="2"/>
    <n v="2"/>
    <m/>
    <m/>
    <m/>
    <m/>
    <m/>
  </r>
  <r>
    <x v="4"/>
    <x v="18"/>
    <s v="Las Bambas"/>
    <n v="1234.5"/>
    <n v="1234.5"/>
    <n v="6"/>
    <n v="6"/>
    <m/>
    <m/>
    <m/>
    <m/>
    <m/>
  </r>
  <r>
    <x v="6"/>
    <x v="18"/>
    <s v="Las Bambas"/>
    <n v="2895"/>
    <n v="2895"/>
    <n v="14"/>
    <n v="14"/>
    <m/>
    <m/>
    <m/>
    <m/>
    <m/>
  </r>
  <r>
    <x v="36"/>
    <x v="18"/>
    <s v="Las Bambas"/>
    <n v="738"/>
    <n v="738"/>
    <n v="4"/>
    <n v="4"/>
    <m/>
    <m/>
    <m/>
    <m/>
    <m/>
  </r>
  <r>
    <x v="21"/>
    <x v="18"/>
    <s v="Las Bambas"/>
    <n v="39934.26315789474"/>
    <n v="39934.26315789474"/>
    <n v="232"/>
    <n v="232"/>
    <m/>
    <m/>
    <m/>
    <m/>
    <m/>
  </r>
  <r>
    <x v="28"/>
    <x v="18"/>
    <s v="Las Bambas"/>
    <n v="15763.5"/>
    <n v="15763.5"/>
    <n v="88"/>
    <n v="88"/>
    <m/>
    <m/>
    <m/>
    <m/>
    <m/>
  </r>
  <r>
    <x v="40"/>
    <x v="18"/>
    <s v="Las Bambas"/>
    <n v="462"/>
    <n v="462"/>
    <n v="2"/>
    <n v="2"/>
    <m/>
    <m/>
    <m/>
    <m/>
    <m/>
  </r>
  <r>
    <x v="16"/>
    <x v="18"/>
    <s v="Las Bambas"/>
    <n v="51902.75"/>
    <n v="51902.75"/>
    <n v="305"/>
    <n v="305"/>
    <m/>
    <m/>
    <m/>
    <n v="1"/>
    <m/>
  </r>
  <r>
    <x v="18"/>
    <x v="18"/>
    <s v="Las Bambas"/>
    <n v="135850.72222222222"/>
    <n v="135850.72222222222"/>
    <n v="788"/>
    <n v="788"/>
    <m/>
    <m/>
    <m/>
    <m/>
    <m/>
  </r>
  <r>
    <x v="11"/>
    <x v="18"/>
    <s v="Las Bambas"/>
    <n v="420"/>
    <n v="420"/>
    <n v="2"/>
    <n v="2"/>
    <m/>
    <m/>
    <m/>
    <m/>
    <m/>
  </r>
  <r>
    <x v="41"/>
    <x v="18"/>
    <s v="Las Bambas"/>
    <n v="5355"/>
    <n v="5355"/>
    <n v="27"/>
    <n v="27"/>
    <m/>
    <m/>
    <m/>
    <m/>
    <m/>
  </r>
  <r>
    <x v="53"/>
    <x v="18"/>
    <s v="Las Bambas"/>
    <n v="970.5"/>
    <n v="970.5"/>
    <n v="5"/>
    <n v="5"/>
    <m/>
    <m/>
    <m/>
    <m/>
    <m/>
  </r>
  <r>
    <x v="24"/>
    <x v="18"/>
    <s v="Las Bambas"/>
    <n v="2773.5"/>
    <n v="2773.5"/>
    <n v="14"/>
    <n v="14"/>
    <m/>
    <m/>
    <m/>
    <m/>
    <m/>
  </r>
  <r>
    <x v="42"/>
    <x v="18"/>
    <s v="Las Bambas"/>
    <n v="612"/>
    <n v="612"/>
    <n v="3"/>
    <n v="3"/>
    <m/>
    <m/>
    <m/>
    <m/>
    <m/>
  </r>
  <r>
    <x v="10"/>
    <x v="18"/>
    <s v="Las Bambas"/>
    <n v="2499"/>
    <n v="2499"/>
    <n v="12"/>
    <n v="12"/>
    <m/>
    <m/>
    <m/>
    <m/>
    <m/>
  </r>
  <r>
    <x v="17"/>
    <x v="18"/>
    <s v="Las Bambas"/>
    <n v="2719.5"/>
    <n v="2719.5"/>
    <n v="14"/>
    <n v="14"/>
    <m/>
    <m/>
    <m/>
    <m/>
    <m/>
  </r>
  <r>
    <x v="26"/>
    <x v="18"/>
    <s v="Las Bambas"/>
    <n v="5733"/>
    <n v="5733"/>
    <n v="31"/>
    <n v="31"/>
    <m/>
    <m/>
    <m/>
    <m/>
    <m/>
  </r>
  <r>
    <x v="44"/>
    <x v="18"/>
    <s v="Las Bambas"/>
    <n v="324"/>
    <n v="324"/>
    <n v="2"/>
    <n v="2"/>
    <m/>
    <m/>
    <m/>
    <m/>
    <m/>
  </r>
  <r>
    <x v="1"/>
    <x v="18"/>
    <s v="Las Bambas"/>
    <n v="1606.5"/>
    <n v="1606.5"/>
    <n v="8"/>
    <n v="8"/>
    <m/>
    <m/>
    <m/>
    <m/>
    <m/>
  </r>
  <r>
    <x v="2"/>
    <x v="18"/>
    <s v="Las Bambas"/>
    <n v="1216.5"/>
    <n v="1216.5"/>
    <n v="6"/>
    <n v="6"/>
    <m/>
    <m/>
    <m/>
    <m/>
    <m/>
  </r>
  <r>
    <x v="37"/>
    <x v="18"/>
    <s v="Las Bambas"/>
    <n v="891"/>
    <n v="891"/>
    <n v="5"/>
    <n v="5"/>
    <m/>
    <m/>
    <m/>
    <m/>
    <m/>
  </r>
  <r>
    <x v="5"/>
    <x v="18"/>
    <s v="Las Bambas"/>
    <n v="1762.5"/>
    <n v="1762.5"/>
    <n v="9"/>
    <n v="9"/>
    <m/>
    <m/>
    <m/>
    <m/>
    <m/>
  </r>
  <r>
    <x v="8"/>
    <x v="18"/>
    <s v="Las Bambas"/>
    <n v="5786.75"/>
    <n v="5786.75"/>
    <n v="31"/>
    <n v="31"/>
    <m/>
    <m/>
    <m/>
    <m/>
    <m/>
  </r>
  <r>
    <x v="11"/>
    <x v="18"/>
    <s v="Las Bambas"/>
    <n v="1674"/>
    <n v="1674"/>
    <n v="9"/>
    <n v="9"/>
    <m/>
    <m/>
    <m/>
    <m/>
    <m/>
  </r>
  <r>
    <x v="14"/>
    <x v="18"/>
    <s v="Las Bambas"/>
    <n v="210"/>
    <n v="210"/>
    <n v="1"/>
    <n v="1"/>
    <m/>
    <m/>
    <m/>
    <m/>
    <m/>
  </r>
  <r>
    <x v="19"/>
    <x v="18"/>
    <s v="Las Bambas"/>
    <n v="1375.5"/>
    <n v="1375.5"/>
    <n v="7"/>
    <n v="7"/>
    <m/>
    <m/>
    <m/>
    <m/>
    <m/>
  </r>
  <r>
    <x v="27"/>
    <x v="18"/>
    <s v="Las Bambas"/>
    <n v="5484"/>
    <n v="5484"/>
    <n v="27"/>
    <n v="27"/>
    <m/>
    <m/>
    <m/>
    <m/>
    <m/>
  </r>
  <r>
    <x v="29"/>
    <x v="18"/>
    <s v="Las Bambas"/>
    <n v="3348"/>
    <n v="3348"/>
    <n v="17"/>
    <n v="17"/>
    <m/>
    <m/>
    <m/>
    <m/>
    <m/>
  </r>
  <r>
    <x v="38"/>
    <x v="18"/>
    <s v="Las Bambas"/>
    <n v="567"/>
    <n v="567"/>
    <n v="3"/>
    <n v="3"/>
    <m/>
    <m/>
    <m/>
    <m/>
    <m/>
  </r>
  <r>
    <x v="52"/>
    <x v="18"/>
    <s v="Las Bambas"/>
    <n v="207"/>
    <n v="207"/>
    <n v="1"/>
    <n v="1"/>
    <m/>
    <m/>
    <m/>
    <m/>
    <m/>
  </r>
  <r>
    <x v="39"/>
    <x v="18"/>
    <s v="Las Bambas"/>
    <n v="178.43478260869566"/>
    <n v="178.43478260869566"/>
    <n v="1"/>
    <n v="1"/>
    <m/>
    <m/>
    <m/>
    <m/>
    <m/>
  </r>
  <r>
    <x v="46"/>
    <x v="18"/>
    <s v="Las Bambas"/>
    <n v="2385.5"/>
    <n v="2385.5"/>
    <n v="11"/>
    <n v="11"/>
    <m/>
    <m/>
    <m/>
    <m/>
    <m/>
  </r>
  <r>
    <x v="47"/>
    <x v="18"/>
    <s v="Las Bambas"/>
    <n v="414"/>
    <n v="414"/>
    <n v="2"/>
    <n v="2"/>
    <m/>
    <m/>
    <m/>
    <m/>
    <m/>
  </r>
  <r>
    <x v="45"/>
    <x v="18"/>
    <s v="Las Bambas"/>
    <n v="928.5"/>
    <n v="928.5"/>
    <n v="5"/>
    <n v="5"/>
    <m/>
    <m/>
    <m/>
    <m/>
    <m/>
  </r>
  <r>
    <x v="33"/>
    <x v="18"/>
    <s v="Las Bambas"/>
    <n v="3919.5"/>
    <n v="3919.5"/>
    <n v="21"/>
    <n v="21"/>
    <m/>
    <m/>
    <m/>
    <m/>
    <m/>
  </r>
  <r>
    <x v="30"/>
    <x v="18"/>
    <s v="Las Bambas"/>
    <n v="4284"/>
    <n v="4284"/>
    <n v="23"/>
    <n v="23"/>
    <m/>
    <m/>
    <m/>
    <m/>
    <m/>
  </r>
  <r>
    <x v="31"/>
    <x v="18"/>
    <s v="Las Bambas"/>
    <n v="774"/>
    <n v="774"/>
    <n v="4"/>
    <n v="4"/>
    <m/>
    <m/>
    <m/>
    <m/>
    <m/>
  </r>
  <r>
    <x v="15"/>
    <x v="18"/>
    <s v="Las Bambas"/>
    <n v="12763.75"/>
    <n v="12763.75"/>
    <n v="68"/>
    <n v="68"/>
    <m/>
    <m/>
    <m/>
    <m/>
    <m/>
  </r>
  <r>
    <x v="43"/>
    <x v="18"/>
    <s v="Las Bambas"/>
    <n v="2257.5"/>
    <n v="2257.5"/>
    <n v="11"/>
    <n v="11"/>
    <m/>
    <m/>
    <m/>
    <m/>
    <m/>
  </r>
  <r>
    <x v="50"/>
    <x v="18"/>
    <s v="Las Bambas"/>
    <n v="11602.5"/>
    <n v="11602.5"/>
    <n v="60"/>
    <n v="60"/>
    <m/>
    <m/>
    <m/>
    <m/>
    <m/>
  </r>
  <r>
    <x v="51"/>
    <x v="18"/>
    <s v="Las Bambas"/>
    <n v="6057.521739130435"/>
    <n v="6057.521739130435"/>
    <n v="29"/>
    <n v="29"/>
    <m/>
    <m/>
    <m/>
    <m/>
    <m/>
  </r>
  <r>
    <x v="54"/>
    <x v="18"/>
    <s v="Las Bambas"/>
    <n v="399"/>
    <n v="399"/>
    <n v="2"/>
    <n v="2"/>
    <m/>
    <m/>
    <m/>
    <m/>
    <m/>
  </r>
  <r>
    <x v="23"/>
    <x v="18"/>
    <s v="Las Bambas"/>
    <n v="1228.5"/>
    <n v="1228.5"/>
    <n v="7"/>
    <n v="7"/>
    <m/>
    <m/>
    <m/>
    <m/>
    <m/>
  </r>
  <r>
    <x v="55"/>
    <x v="18"/>
    <s v="Las Bambas"/>
    <n v="645"/>
    <n v="645"/>
    <n v="3"/>
    <n v="3"/>
    <m/>
    <m/>
    <m/>
    <m/>
    <m/>
  </r>
  <r>
    <x v="32"/>
    <x v="18"/>
    <s v="SSEE"/>
    <n v="0"/>
    <n v="0"/>
    <m/>
    <m/>
    <m/>
    <m/>
    <m/>
    <m/>
    <m/>
  </r>
  <r>
    <x v="12"/>
    <x v="18"/>
    <s v="SSEE"/>
    <n v="0"/>
    <n v="0"/>
    <m/>
    <m/>
    <m/>
    <m/>
    <m/>
    <m/>
    <m/>
  </r>
  <r>
    <x v="13"/>
    <x v="18"/>
    <s v="SSEE"/>
    <n v="0"/>
    <n v="0"/>
    <m/>
    <m/>
    <m/>
    <m/>
    <m/>
    <m/>
    <m/>
  </r>
  <r>
    <x v="34"/>
    <x v="18"/>
    <s v="SSEE"/>
    <n v="0"/>
    <n v="0"/>
    <m/>
    <m/>
    <m/>
    <m/>
    <m/>
    <m/>
    <m/>
  </r>
  <r>
    <x v="49"/>
    <x v="18"/>
    <s v="SSEE"/>
    <n v="0"/>
    <n v="0"/>
    <m/>
    <m/>
    <m/>
    <m/>
    <m/>
    <m/>
    <m/>
  </r>
  <r>
    <x v="7"/>
    <x v="18"/>
    <s v="SSEE"/>
    <n v="0"/>
    <n v="0"/>
    <m/>
    <m/>
    <m/>
    <m/>
    <m/>
    <m/>
    <m/>
  </r>
  <r>
    <x v="22"/>
    <x v="18"/>
    <s v="SSEE"/>
    <n v="0"/>
    <n v="0"/>
    <m/>
    <m/>
    <m/>
    <m/>
    <m/>
    <m/>
    <m/>
  </r>
  <r>
    <x v="35"/>
    <x v="18"/>
    <s v="SSEE"/>
    <n v="0"/>
    <n v="0"/>
    <m/>
    <m/>
    <m/>
    <m/>
    <m/>
    <m/>
    <m/>
  </r>
  <r>
    <x v="20"/>
    <x v="18"/>
    <s v="SSEE"/>
    <n v="18644"/>
    <n v="17576.400000000001"/>
    <n v="82"/>
    <n v="82"/>
    <m/>
    <m/>
    <m/>
    <m/>
    <m/>
  </r>
  <r>
    <x v="3"/>
    <x v="18"/>
    <s v="SSEE"/>
    <n v="0"/>
    <n v="0"/>
    <m/>
    <m/>
    <m/>
    <m/>
    <m/>
    <m/>
    <m/>
  </r>
  <r>
    <x v="4"/>
    <x v="18"/>
    <s v="SSEE"/>
    <n v="0"/>
    <n v="0"/>
    <m/>
    <m/>
    <m/>
    <m/>
    <m/>
    <m/>
    <m/>
  </r>
  <r>
    <x v="6"/>
    <x v="18"/>
    <s v="SSEE"/>
    <n v="0"/>
    <n v="0"/>
    <m/>
    <m/>
    <m/>
    <m/>
    <m/>
    <m/>
    <m/>
  </r>
  <r>
    <x v="36"/>
    <x v="18"/>
    <s v="SSEE"/>
    <n v="0"/>
    <n v="0"/>
    <m/>
    <m/>
    <m/>
    <m/>
    <m/>
    <m/>
    <m/>
  </r>
  <r>
    <x v="21"/>
    <x v="18"/>
    <s v="SSEE"/>
    <n v="46496"/>
    <n v="40842"/>
    <n v="247"/>
    <n v="219"/>
    <m/>
    <m/>
    <m/>
    <m/>
    <m/>
  </r>
  <r>
    <x v="28"/>
    <x v="18"/>
    <s v="SSEE"/>
    <n v="10572"/>
    <n v="10572"/>
    <n v="72"/>
    <n v="72"/>
    <m/>
    <m/>
    <m/>
    <m/>
    <m/>
  </r>
  <r>
    <x v="40"/>
    <x v="18"/>
    <s v="SSEE"/>
    <n v="0"/>
    <n v="0"/>
    <m/>
    <m/>
    <m/>
    <m/>
    <m/>
    <m/>
    <m/>
  </r>
  <r>
    <x v="16"/>
    <x v="18"/>
    <s v="SSEE"/>
    <n v="270648"/>
    <n v="270648"/>
    <n v="1605"/>
    <n v="1605"/>
    <m/>
    <n v="1"/>
    <m/>
    <m/>
    <m/>
  </r>
  <r>
    <x v="18"/>
    <x v="18"/>
    <s v="SSEE"/>
    <n v="149045"/>
    <n v="120474.20000000001"/>
    <n v="844"/>
    <n v="844"/>
    <m/>
    <m/>
    <m/>
    <m/>
    <m/>
  </r>
  <r>
    <x v="11"/>
    <x v="18"/>
    <s v="SSEE"/>
    <n v="0"/>
    <n v="0"/>
    <m/>
    <m/>
    <m/>
    <m/>
    <m/>
    <m/>
    <m/>
  </r>
  <r>
    <x v="41"/>
    <x v="18"/>
    <s v="SSEE"/>
    <n v="194048"/>
    <n v="194048"/>
    <n v="1162"/>
    <n v="1162"/>
    <m/>
    <m/>
    <m/>
    <m/>
    <m/>
  </r>
  <r>
    <x v="53"/>
    <x v="18"/>
    <s v="SSEE"/>
    <n v="0"/>
    <n v="0"/>
    <m/>
    <m/>
    <m/>
    <m/>
    <m/>
    <m/>
    <m/>
  </r>
  <r>
    <x v="24"/>
    <x v="18"/>
    <s v="SSEE"/>
    <n v="1536"/>
    <n v="1536"/>
    <n v="7"/>
    <n v="7"/>
    <m/>
    <m/>
    <m/>
    <m/>
    <m/>
  </r>
  <r>
    <x v="42"/>
    <x v="18"/>
    <s v="SSEE"/>
    <n v="0"/>
    <n v="0"/>
    <m/>
    <m/>
    <m/>
    <m/>
    <m/>
    <m/>
    <m/>
  </r>
  <r>
    <x v="10"/>
    <x v="18"/>
    <s v="SSEE"/>
    <n v="0"/>
    <n v="0"/>
    <m/>
    <m/>
    <m/>
    <m/>
    <m/>
    <m/>
    <m/>
  </r>
  <r>
    <x v="17"/>
    <x v="18"/>
    <s v="SSEE"/>
    <n v="17880"/>
    <n v="17880"/>
    <n v="109"/>
    <n v="109"/>
    <m/>
    <m/>
    <m/>
    <m/>
    <m/>
  </r>
  <r>
    <x v="26"/>
    <x v="18"/>
    <s v="SSEE"/>
    <n v="10140"/>
    <n v="10140"/>
    <n v="59"/>
    <n v="59"/>
    <m/>
    <m/>
    <m/>
    <m/>
    <m/>
  </r>
  <r>
    <x v="44"/>
    <x v="18"/>
    <s v="SSEE"/>
    <n v="0"/>
    <n v="0"/>
    <m/>
    <m/>
    <m/>
    <m/>
    <m/>
    <m/>
    <m/>
  </r>
  <r>
    <x v="1"/>
    <x v="18"/>
    <s v="SSEE"/>
    <n v="0"/>
    <n v="0"/>
    <m/>
    <m/>
    <m/>
    <m/>
    <m/>
    <m/>
    <m/>
  </r>
  <r>
    <x v="2"/>
    <x v="18"/>
    <s v="SSEE"/>
    <n v="0"/>
    <n v="0"/>
    <m/>
    <m/>
    <m/>
    <m/>
    <m/>
    <m/>
    <m/>
  </r>
  <r>
    <x v="37"/>
    <x v="18"/>
    <s v="SSEE"/>
    <n v="0"/>
    <n v="0"/>
    <m/>
    <m/>
    <m/>
    <m/>
    <m/>
    <m/>
    <m/>
  </r>
  <r>
    <x v="5"/>
    <x v="18"/>
    <s v="SSEE"/>
    <n v="12540"/>
    <n v="12540"/>
    <n v="52"/>
    <n v="52"/>
    <m/>
    <m/>
    <m/>
    <m/>
    <m/>
  </r>
  <r>
    <x v="8"/>
    <x v="18"/>
    <s v="SSEE"/>
    <n v="61112"/>
    <n v="61112"/>
    <n v="274"/>
    <n v="274"/>
    <m/>
    <m/>
    <m/>
    <m/>
    <m/>
  </r>
  <r>
    <x v="11"/>
    <x v="18"/>
    <s v="SSEE"/>
    <n v="0"/>
    <n v="0"/>
    <m/>
    <m/>
    <m/>
    <m/>
    <m/>
    <m/>
    <m/>
  </r>
  <r>
    <x v="14"/>
    <x v="18"/>
    <s v="SSEE"/>
    <n v="103596"/>
    <n v="22955"/>
    <n v="462"/>
    <n v="97"/>
    <m/>
    <m/>
    <m/>
    <m/>
    <m/>
  </r>
  <r>
    <x v="19"/>
    <x v="18"/>
    <s v="SSEE"/>
    <n v="0"/>
    <n v="0"/>
    <m/>
    <m/>
    <m/>
    <m/>
    <m/>
    <m/>
    <m/>
  </r>
  <r>
    <x v="27"/>
    <x v="18"/>
    <s v="SSEE"/>
    <n v="0"/>
    <n v="0"/>
    <m/>
    <m/>
    <m/>
    <m/>
    <m/>
    <m/>
    <m/>
  </r>
  <r>
    <x v="29"/>
    <x v="18"/>
    <s v="SSEE"/>
    <n v="0"/>
    <n v="0"/>
    <m/>
    <m/>
    <m/>
    <m/>
    <m/>
    <m/>
    <m/>
  </r>
  <r>
    <x v="38"/>
    <x v="18"/>
    <s v="SSEE"/>
    <n v="0"/>
    <n v="0"/>
    <m/>
    <m/>
    <m/>
    <m/>
    <m/>
    <m/>
    <m/>
  </r>
  <r>
    <x v="52"/>
    <x v="18"/>
    <s v="SSEE"/>
    <n v="0"/>
    <n v="0"/>
    <m/>
    <m/>
    <m/>
    <m/>
    <m/>
    <m/>
    <m/>
  </r>
  <r>
    <x v="39"/>
    <x v="18"/>
    <s v="SSEE"/>
    <n v="0"/>
    <n v="0"/>
    <m/>
    <m/>
    <m/>
    <m/>
    <m/>
    <m/>
    <m/>
  </r>
  <r>
    <x v="46"/>
    <x v="18"/>
    <s v="SSEE"/>
    <n v="0"/>
    <n v="0"/>
    <m/>
    <m/>
    <m/>
    <m/>
    <m/>
    <m/>
    <m/>
  </r>
  <r>
    <x v="47"/>
    <x v="18"/>
    <s v="SSEE"/>
    <n v="0"/>
    <n v="0"/>
    <m/>
    <m/>
    <m/>
    <m/>
    <m/>
    <m/>
    <m/>
  </r>
  <r>
    <x v="45"/>
    <x v="18"/>
    <s v="SSEE"/>
    <n v="0"/>
    <n v="0"/>
    <m/>
    <m/>
    <m/>
    <m/>
    <m/>
    <m/>
    <m/>
  </r>
  <r>
    <x v="33"/>
    <x v="18"/>
    <s v="SSEE"/>
    <n v="1556"/>
    <n v="1556"/>
    <n v="6"/>
    <n v="6"/>
    <m/>
    <m/>
    <m/>
    <m/>
    <m/>
  </r>
  <r>
    <x v="30"/>
    <x v="18"/>
    <s v="SSEE"/>
    <n v="0"/>
    <n v="0"/>
    <m/>
    <m/>
    <m/>
    <m/>
    <m/>
    <m/>
    <m/>
  </r>
  <r>
    <x v="31"/>
    <x v="18"/>
    <s v="SSEE"/>
    <n v="0"/>
    <n v="0"/>
    <m/>
    <m/>
    <m/>
    <m/>
    <m/>
    <m/>
    <m/>
  </r>
  <r>
    <x v="15"/>
    <x v="18"/>
    <s v="SSEE"/>
    <n v="343710"/>
    <n v="152810.1"/>
    <n v="1659"/>
    <n v="1630"/>
    <m/>
    <m/>
    <m/>
    <m/>
    <m/>
  </r>
  <r>
    <x v="43"/>
    <x v="18"/>
    <s v="SSEE"/>
    <n v="0"/>
    <n v="0"/>
    <m/>
    <m/>
    <m/>
    <m/>
    <m/>
    <m/>
    <m/>
  </r>
  <r>
    <x v="50"/>
    <x v="18"/>
    <s v="SSEE"/>
    <n v="0"/>
    <n v="0"/>
    <m/>
    <m/>
    <m/>
    <m/>
    <m/>
    <m/>
    <m/>
  </r>
  <r>
    <x v="51"/>
    <x v="18"/>
    <s v="SSEE"/>
    <n v="0"/>
    <n v="0"/>
    <m/>
    <m/>
    <m/>
    <m/>
    <m/>
    <m/>
    <m/>
  </r>
  <r>
    <x v="54"/>
    <x v="18"/>
    <s v="SSEE"/>
    <n v="0"/>
    <n v="0"/>
    <m/>
    <m/>
    <m/>
    <m/>
    <m/>
    <m/>
    <m/>
  </r>
  <r>
    <x v="23"/>
    <x v="18"/>
    <s v="SSEE"/>
    <n v="24478"/>
    <n v="24478"/>
    <n v="107"/>
    <n v="107"/>
    <m/>
    <m/>
    <m/>
    <m/>
    <m/>
  </r>
  <r>
    <x v="55"/>
    <x v="18"/>
    <s v="SSEE"/>
    <n v="0"/>
    <n v="0"/>
    <m/>
    <m/>
    <m/>
    <m/>
    <m/>
    <m/>
    <m/>
  </r>
  <r>
    <x v="32"/>
    <x v="19"/>
    <s v="Las Bambas"/>
    <n v="613.5"/>
    <n v="613.5"/>
    <n v="3"/>
    <n v="3"/>
    <m/>
    <m/>
    <m/>
    <m/>
    <m/>
  </r>
  <r>
    <x v="12"/>
    <x v="19"/>
    <s v="Las Bambas"/>
    <n v="1476"/>
    <n v="1476"/>
    <n v="8"/>
    <n v="8"/>
    <m/>
    <m/>
    <m/>
    <m/>
    <m/>
  </r>
  <r>
    <x v="13"/>
    <x v="19"/>
    <s v="Las Bambas"/>
    <n v="747"/>
    <n v="747"/>
    <n v="5"/>
    <n v="5"/>
    <m/>
    <m/>
    <m/>
    <m/>
    <m/>
  </r>
  <r>
    <x v="34"/>
    <x v="19"/>
    <s v="Las Bambas"/>
    <n v="198"/>
    <n v="198"/>
    <n v="1"/>
    <n v="1"/>
    <m/>
    <m/>
    <m/>
    <m/>
    <m/>
  </r>
  <r>
    <x v="49"/>
    <x v="19"/>
    <s v="Las Bambas"/>
    <n v="850.5"/>
    <n v="850.5"/>
    <n v="5"/>
    <n v="5"/>
    <m/>
    <m/>
    <m/>
    <m/>
    <m/>
  </r>
  <r>
    <x v="56"/>
    <x v="19"/>
    <s v="Las Bambas"/>
    <n v="378"/>
    <n v="378"/>
    <n v="2"/>
    <n v="2"/>
    <m/>
    <m/>
    <m/>
    <m/>
    <m/>
  </r>
  <r>
    <x v="7"/>
    <x v="19"/>
    <s v="Las Bambas"/>
    <n v="3060"/>
    <n v="3060"/>
    <n v="17"/>
    <n v="17"/>
    <m/>
    <m/>
    <m/>
    <m/>
    <m/>
  </r>
  <r>
    <x v="22"/>
    <x v="19"/>
    <s v="Las Bambas"/>
    <n v="396"/>
    <n v="396"/>
    <n v="2"/>
    <n v="2"/>
    <m/>
    <m/>
    <m/>
    <m/>
    <m/>
  </r>
  <r>
    <x v="35"/>
    <x v="19"/>
    <s v="Las Bambas"/>
    <n v="720"/>
    <n v="720"/>
    <n v="4"/>
    <n v="4"/>
    <m/>
    <m/>
    <m/>
    <m/>
    <m/>
  </r>
  <r>
    <x v="20"/>
    <x v="19"/>
    <s v="Las Bambas"/>
    <n v="4387.25"/>
    <n v="4387.25"/>
    <n v="27"/>
    <n v="27"/>
    <m/>
    <m/>
    <m/>
    <m/>
    <m/>
  </r>
  <r>
    <x v="3"/>
    <x v="19"/>
    <s v="Las Bambas"/>
    <n v="396"/>
    <n v="396"/>
    <n v="2"/>
    <n v="2"/>
    <m/>
    <m/>
    <m/>
    <m/>
    <m/>
  </r>
  <r>
    <x v="4"/>
    <x v="19"/>
    <s v="Las Bambas"/>
    <n v="1201.5"/>
    <n v="1201.5"/>
    <n v="6"/>
    <n v="6"/>
    <m/>
    <m/>
    <m/>
    <m/>
    <m/>
  </r>
  <r>
    <x v="6"/>
    <x v="19"/>
    <s v="Las Bambas"/>
    <n v="2539.5"/>
    <n v="2539.5"/>
    <n v="15"/>
    <n v="15"/>
    <m/>
    <m/>
    <m/>
    <m/>
    <m/>
  </r>
  <r>
    <x v="36"/>
    <x v="19"/>
    <s v="Las Bambas"/>
    <n v="702"/>
    <n v="702"/>
    <n v="4"/>
    <n v="4"/>
    <m/>
    <m/>
    <m/>
    <m/>
    <m/>
  </r>
  <r>
    <x v="21"/>
    <x v="19"/>
    <s v="Las Bambas"/>
    <n v="40190.75"/>
    <n v="40190.75"/>
    <n v="236"/>
    <n v="236"/>
    <m/>
    <m/>
    <m/>
    <m/>
    <m/>
  </r>
  <r>
    <x v="28"/>
    <x v="19"/>
    <s v="Las Bambas"/>
    <n v="16153.5"/>
    <n v="16153.5"/>
    <n v="90"/>
    <n v="90"/>
    <m/>
    <m/>
    <m/>
    <m/>
    <m/>
  </r>
  <r>
    <x v="40"/>
    <x v="19"/>
    <s v="Las Bambas"/>
    <n v="346.5"/>
    <n v="346.5"/>
    <n v="2"/>
    <n v="2"/>
    <m/>
    <m/>
    <m/>
    <m/>
    <m/>
  </r>
  <r>
    <x v="16"/>
    <x v="19"/>
    <s v="Las Bambas"/>
    <n v="60728.5"/>
    <n v="60728.5"/>
    <n v="380"/>
    <n v="380"/>
    <m/>
    <m/>
    <m/>
    <m/>
    <m/>
  </r>
  <r>
    <x v="18"/>
    <x v="19"/>
    <s v="Las Bambas"/>
    <n v="144731.75"/>
    <n v="144731.75"/>
    <n v="831"/>
    <n v="831"/>
    <m/>
    <m/>
    <m/>
    <m/>
    <m/>
  </r>
  <r>
    <x v="41"/>
    <x v="19"/>
    <s v="Las Bambas"/>
    <n v="220.5"/>
    <n v="220.5"/>
    <n v="1"/>
    <n v="1"/>
    <m/>
    <m/>
    <m/>
    <m/>
    <m/>
  </r>
  <r>
    <x v="53"/>
    <x v="19"/>
    <s v="Las Bambas"/>
    <n v="828"/>
    <n v="828"/>
    <n v="4"/>
    <n v="4"/>
    <m/>
    <m/>
    <m/>
    <m/>
    <m/>
  </r>
  <r>
    <x v="57"/>
    <x v="19"/>
    <s v="Las Bambas"/>
    <n v="798"/>
    <n v="798"/>
    <n v="4"/>
    <n v="4"/>
    <m/>
    <m/>
    <m/>
    <m/>
    <m/>
  </r>
  <r>
    <x v="58"/>
    <x v="19"/>
    <s v="Las Bambas"/>
    <n v="2677.5"/>
    <n v="2677.5"/>
    <n v="14"/>
    <n v="14"/>
    <m/>
    <m/>
    <m/>
    <m/>
    <m/>
  </r>
  <r>
    <x v="59"/>
    <x v="19"/>
    <s v="Las Bambas"/>
    <n v="598.5"/>
    <n v="598.5"/>
    <n v="3"/>
    <n v="3"/>
    <m/>
    <m/>
    <m/>
    <m/>
    <m/>
  </r>
  <r>
    <x v="60"/>
    <x v="19"/>
    <s v="Las Bambas"/>
    <n v="1039.5"/>
    <n v="1039.5"/>
    <n v="5"/>
    <n v="5"/>
    <m/>
    <m/>
    <m/>
    <m/>
    <m/>
  </r>
  <r>
    <x v="24"/>
    <x v="19"/>
    <s v="Las Bambas"/>
    <n v="2916"/>
    <n v="2916"/>
    <n v="15"/>
    <n v="15"/>
    <m/>
    <m/>
    <m/>
    <m/>
    <m/>
  </r>
  <r>
    <x v="42"/>
    <x v="19"/>
    <s v="Las Bambas"/>
    <n v="595.5"/>
    <n v="595.5"/>
    <n v="3"/>
    <n v="3"/>
    <m/>
    <m/>
    <m/>
    <m/>
    <m/>
  </r>
  <r>
    <x v="10"/>
    <x v="19"/>
    <s v="Las Bambas"/>
    <n v="2115"/>
    <n v="2115"/>
    <n v="12"/>
    <n v="12"/>
    <m/>
    <m/>
    <m/>
    <m/>
    <m/>
  </r>
  <r>
    <x v="17"/>
    <x v="19"/>
    <s v="Las Bambas"/>
    <n v="3129"/>
    <n v="3129"/>
    <n v="16"/>
    <n v="16"/>
    <m/>
    <m/>
    <m/>
    <m/>
    <m/>
  </r>
  <r>
    <x v="26"/>
    <x v="19"/>
    <s v="Las Bambas"/>
    <n v="5659.5"/>
    <n v="5659.5"/>
    <n v="31"/>
    <n v="31"/>
    <m/>
    <m/>
    <m/>
    <m/>
    <m/>
  </r>
  <r>
    <x v="44"/>
    <x v="19"/>
    <s v="Las Bambas"/>
    <n v="396"/>
    <n v="396"/>
    <n v="2"/>
    <n v="2"/>
    <m/>
    <m/>
    <m/>
    <m/>
    <m/>
  </r>
  <r>
    <x v="1"/>
    <x v="19"/>
    <s v="Las Bambas"/>
    <n v="1438.5"/>
    <n v="1438.5"/>
    <n v="8"/>
    <n v="8"/>
    <m/>
    <m/>
    <m/>
    <m/>
    <m/>
  </r>
  <r>
    <x v="2"/>
    <x v="19"/>
    <s v="Las Bambas"/>
    <n v="1224"/>
    <n v="1224"/>
    <n v="6"/>
    <n v="6"/>
    <m/>
    <m/>
    <m/>
    <m/>
    <m/>
  </r>
  <r>
    <x v="37"/>
    <x v="19"/>
    <s v="Las Bambas"/>
    <n v="990"/>
    <n v="990"/>
    <n v="5"/>
    <n v="5"/>
    <m/>
    <m/>
    <m/>
    <m/>
    <m/>
  </r>
  <r>
    <x v="5"/>
    <x v="19"/>
    <s v="Las Bambas"/>
    <n v="1674"/>
    <n v="1674"/>
    <n v="9"/>
    <n v="9"/>
    <m/>
    <m/>
    <m/>
    <m/>
    <m/>
  </r>
  <r>
    <x v="8"/>
    <x v="19"/>
    <s v="Las Bambas"/>
    <n v="6228.6546052631584"/>
    <n v="6228.6546052631584"/>
    <n v="32"/>
    <n v="32"/>
    <m/>
    <m/>
    <m/>
    <m/>
    <m/>
  </r>
  <r>
    <x v="11"/>
    <x v="19"/>
    <s v="Las Bambas"/>
    <n v="1674"/>
    <n v="1674"/>
    <n v="9"/>
    <n v="9"/>
    <m/>
    <m/>
    <m/>
    <m/>
    <m/>
  </r>
  <r>
    <x v="14"/>
    <x v="19"/>
    <s v="Las Bambas"/>
    <n v="189"/>
    <n v="189"/>
    <n v="1"/>
    <n v="1"/>
    <m/>
    <m/>
    <m/>
    <m/>
    <m/>
  </r>
  <r>
    <x v="19"/>
    <x v="19"/>
    <s v="Las Bambas"/>
    <n v="1398"/>
    <n v="1398"/>
    <n v="7"/>
    <n v="7"/>
    <m/>
    <m/>
    <m/>
    <m/>
    <m/>
  </r>
  <r>
    <x v="27"/>
    <x v="19"/>
    <s v="Las Bambas"/>
    <n v="4717.5"/>
    <n v="4717.5"/>
    <n v="26"/>
    <n v="26"/>
    <m/>
    <m/>
    <m/>
    <m/>
    <m/>
  </r>
  <r>
    <x v="29"/>
    <x v="19"/>
    <s v="Las Bambas"/>
    <n v="3330"/>
    <n v="3330"/>
    <n v="18"/>
    <n v="18"/>
    <m/>
    <m/>
    <m/>
    <m/>
    <m/>
  </r>
  <r>
    <x v="38"/>
    <x v="19"/>
    <s v="Las Bambas"/>
    <n v="558"/>
    <n v="558"/>
    <n v="3"/>
    <n v="3"/>
    <m/>
    <m/>
    <m/>
    <m/>
    <m/>
  </r>
  <r>
    <x v="52"/>
    <x v="19"/>
    <s v="Las Bambas"/>
    <n v="828"/>
    <n v="828"/>
    <n v="4"/>
    <n v="4"/>
    <m/>
    <m/>
    <m/>
    <m/>
    <m/>
  </r>
  <r>
    <x v="39"/>
    <x v="19"/>
    <s v="Las Bambas"/>
    <n v="168.06818181818181"/>
    <n v="168.06818181818181"/>
    <n v="1"/>
    <n v="1"/>
    <m/>
    <m/>
    <m/>
    <m/>
    <m/>
  </r>
  <r>
    <x v="46"/>
    <x v="19"/>
    <s v="Las Bambas"/>
    <n v="2215.5"/>
    <n v="2215.5"/>
    <n v="12"/>
    <n v="12"/>
    <m/>
    <m/>
    <m/>
    <m/>
    <m/>
  </r>
  <r>
    <x v="47"/>
    <x v="19"/>
    <s v="Las Bambas"/>
    <n v="333"/>
    <n v="333"/>
    <n v="2"/>
    <n v="2"/>
    <m/>
    <m/>
    <m/>
    <m/>
    <m/>
  </r>
  <r>
    <x v="45"/>
    <x v="19"/>
    <s v="Las Bambas"/>
    <n v="1057.5"/>
    <n v="1057.5"/>
    <n v="5"/>
    <n v="5"/>
    <m/>
    <m/>
    <m/>
    <m/>
    <m/>
  </r>
  <r>
    <x v="33"/>
    <x v="19"/>
    <s v="Las Bambas"/>
    <n v="3940.5"/>
    <n v="3940.5"/>
    <n v="21"/>
    <n v="21"/>
    <m/>
    <m/>
    <m/>
    <m/>
    <m/>
  </r>
  <r>
    <x v="30"/>
    <x v="19"/>
    <s v="Las Bambas"/>
    <n v="3861"/>
    <n v="3861"/>
    <n v="22"/>
    <n v="22"/>
    <m/>
    <m/>
    <m/>
    <m/>
    <m/>
  </r>
  <r>
    <x v="31"/>
    <x v="19"/>
    <s v="Las Bambas"/>
    <n v="513"/>
    <n v="513"/>
    <n v="3"/>
    <n v="3"/>
    <m/>
    <m/>
    <m/>
    <m/>
    <m/>
  </r>
  <r>
    <x v="15"/>
    <x v="19"/>
    <s v="Las Bambas"/>
    <n v="11652.75"/>
    <n v="11652.75"/>
    <n v="68"/>
    <n v="68"/>
    <m/>
    <m/>
    <m/>
    <m/>
    <m/>
  </r>
  <r>
    <x v="43"/>
    <x v="19"/>
    <s v="Las Bambas"/>
    <n v="1848"/>
    <n v="1848"/>
    <n v="11"/>
    <n v="11"/>
    <m/>
    <m/>
    <m/>
    <m/>
    <m/>
  </r>
  <r>
    <x v="50"/>
    <x v="19"/>
    <s v="Las Bambas"/>
    <n v="10395.5"/>
    <n v="10395.5"/>
    <n v="57"/>
    <n v="57"/>
    <m/>
    <m/>
    <m/>
    <m/>
    <m/>
  </r>
  <r>
    <x v="51"/>
    <x v="19"/>
    <s v="Las Bambas"/>
    <n v="5847"/>
    <n v="5847"/>
    <n v="30"/>
    <n v="30"/>
    <m/>
    <m/>
    <m/>
    <m/>
    <m/>
  </r>
  <r>
    <x v="54"/>
    <x v="19"/>
    <s v="Las Bambas"/>
    <n v="409.5"/>
    <n v="409.5"/>
    <n v="2"/>
    <n v="2"/>
    <m/>
    <m/>
    <m/>
    <m/>
    <m/>
  </r>
  <r>
    <x v="23"/>
    <x v="19"/>
    <s v="Las Bambas"/>
    <n v="1617"/>
    <n v="1617"/>
    <n v="8"/>
    <n v="8"/>
    <m/>
    <m/>
    <m/>
    <m/>
    <m/>
  </r>
  <r>
    <x v="55"/>
    <x v="19"/>
    <s v="Las Bambas"/>
    <n v="637.5"/>
    <n v="637.5"/>
    <n v="3"/>
    <n v="3"/>
    <m/>
    <m/>
    <m/>
    <m/>
    <m/>
  </r>
  <r>
    <x v="32"/>
    <x v="19"/>
    <s v="SSEE"/>
    <n v="0"/>
    <n v="0"/>
    <n v="0"/>
    <n v="0"/>
    <m/>
    <m/>
    <m/>
    <m/>
    <m/>
  </r>
  <r>
    <x v="12"/>
    <x v="19"/>
    <s v="SSEE"/>
    <n v="0"/>
    <n v="0"/>
    <n v="0"/>
    <n v="0"/>
    <m/>
    <m/>
    <m/>
    <m/>
    <m/>
  </r>
  <r>
    <x v="13"/>
    <x v="19"/>
    <s v="SSEE"/>
    <n v="0"/>
    <n v="0"/>
    <n v="0"/>
    <n v="0"/>
    <m/>
    <m/>
    <m/>
    <m/>
    <m/>
  </r>
  <r>
    <x v="34"/>
    <x v="19"/>
    <s v="SSEE"/>
    <n v="0"/>
    <n v="0"/>
    <n v="0"/>
    <n v="0"/>
    <m/>
    <m/>
    <m/>
    <m/>
    <m/>
  </r>
  <r>
    <x v="49"/>
    <x v="19"/>
    <s v="SSEE"/>
    <n v="0"/>
    <n v="0"/>
    <n v="0"/>
    <n v="0"/>
    <m/>
    <m/>
    <m/>
    <m/>
    <m/>
  </r>
  <r>
    <x v="56"/>
    <x v="19"/>
    <s v="SSEE"/>
    <n v="0"/>
    <n v="0"/>
    <n v="0"/>
    <n v="0"/>
    <m/>
    <m/>
    <m/>
    <m/>
    <m/>
  </r>
  <r>
    <x v="7"/>
    <x v="19"/>
    <s v="SSEE"/>
    <n v="0"/>
    <n v="0"/>
    <n v="0"/>
    <n v="0"/>
    <m/>
    <m/>
    <m/>
    <m/>
    <m/>
  </r>
  <r>
    <x v="22"/>
    <x v="19"/>
    <s v="SSEE"/>
    <n v="0"/>
    <n v="0"/>
    <n v="0"/>
    <n v="0"/>
    <m/>
    <m/>
    <m/>
    <m/>
    <m/>
  </r>
  <r>
    <x v="35"/>
    <x v="19"/>
    <s v="SSEE"/>
    <n v="5172"/>
    <n v="775.8"/>
    <n v="31"/>
    <n v="31"/>
    <m/>
    <m/>
    <m/>
    <m/>
    <m/>
  </r>
  <r>
    <x v="20"/>
    <x v="19"/>
    <s v="SSEE"/>
    <n v="21366"/>
    <n v="11716.800000000001"/>
    <n v="110"/>
    <n v="110"/>
    <m/>
    <m/>
    <m/>
    <m/>
    <n v="1"/>
  </r>
  <r>
    <x v="3"/>
    <x v="19"/>
    <s v="SSEE"/>
    <n v="0"/>
    <n v="0"/>
    <n v="0"/>
    <n v="0"/>
    <m/>
    <m/>
    <m/>
    <m/>
    <m/>
  </r>
  <r>
    <x v="4"/>
    <x v="19"/>
    <s v="SSEE"/>
    <n v="0"/>
    <n v="0"/>
    <n v="0"/>
    <n v="0"/>
    <m/>
    <m/>
    <m/>
    <m/>
    <m/>
  </r>
  <r>
    <x v="6"/>
    <x v="19"/>
    <s v="SSEE"/>
    <n v="0"/>
    <n v="0"/>
    <n v="0"/>
    <n v="0"/>
    <m/>
    <m/>
    <m/>
    <m/>
    <m/>
  </r>
  <r>
    <x v="36"/>
    <x v="19"/>
    <s v="SSEE"/>
    <n v="0"/>
    <n v="0"/>
    <n v="0"/>
    <n v="0"/>
    <m/>
    <m/>
    <m/>
    <m/>
    <m/>
  </r>
  <r>
    <x v="21"/>
    <x v="19"/>
    <s v="SSEE"/>
    <n v="24946"/>
    <n v="19501"/>
    <n v="116"/>
    <n v="86"/>
    <m/>
    <m/>
    <m/>
    <m/>
    <m/>
  </r>
  <r>
    <x v="28"/>
    <x v="19"/>
    <s v="SSEE"/>
    <n v="12444"/>
    <n v="12444"/>
    <n v="55"/>
    <n v="55"/>
    <m/>
    <m/>
    <m/>
    <m/>
    <m/>
  </r>
  <r>
    <x v="40"/>
    <x v="19"/>
    <s v="SSEE"/>
    <n v="0"/>
    <n v="0"/>
    <n v="0"/>
    <n v="0"/>
    <m/>
    <m/>
    <m/>
    <m/>
    <m/>
  </r>
  <r>
    <x v="16"/>
    <x v="19"/>
    <s v="SSEE"/>
    <n v="194659"/>
    <n v="198883"/>
    <n v="1144"/>
    <n v="1163"/>
    <m/>
    <m/>
    <m/>
    <m/>
    <m/>
  </r>
  <r>
    <x v="18"/>
    <x v="19"/>
    <s v="SSEE"/>
    <n v="156001"/>
    <n v="132190.79999999999"/>
    <n v="697"/>
    <n v="697"/>
    <m/>
    <m/>
    <m/>
    <m/>
    <m/>
  </r>
  <r>
    <x v="41"/>
    <x v="19"/>
    <s v="SSEE"/>
    <n v="186008"/>
    <n v="186008"/>
    <n v="988"/>
    <n v="988"/>
    <m/>
    <m/>
    <m/>
    <m/>
    <m/>
  </r>
  <r>
    <x v="53"/>
    <x v="19"/>
    <s v="SSEE"/>
    <n v="0"/>
    <n v="0"/>
    <n v="0"/>
    <n v="0"/>
    <m/>
    <m/>
    <m/>
    <m/>
    <n v="1"/>
  </r>
  <r>
    <x v="57"/>
    <x v="19"/>
    <s v="SSEE"/>
    <n v="0"/>
    <n v="0"/>
    <n v="0"/>
    <n v="0"/>
    <m/>
    <m/>
    <m/>
    <m/>
    <m/>
  </r>
  <r>
    <x v="58"/>
    <x v="19"/>
    <s v="SSEE"/>
    <n v="0"/>
    <n v="0"/>
    <n v="0"/>
    <n v="0"/>
    <m/>
    <m/>
    <m/>
    <m/>
    <m/>
  </r>
  <r>
    <x v="59"/>
    <x v="19"/>
    <s v="SSEE"/>
    <n v="0"/>
    <n v="0"/>
    <n v="0"/>
    <n v="0"/>
    <m/>
    <m/>
    <m/>
    <m/>
    <m/>
  </r>
  <r>
    <x v="60"/>
    <x v="19"/>
    <s v="SSEE"/>
    <n v="0"/>
    <n v="0"/>
    <n v="0"/>
    <n v="0"/>
    <m/>
    <m/>
    <m/>
    <m/>
    <m/>
  </r>
  <r>
    <x v="24"/>
    <x v="19"/>
    <s v="SSEE"/>
    <n v="721"/>
    <n v="721"/>
    <n v="4"/>
    <n v="4"/>
    <m/>
    <m/>
    <m/>
    <m/>
    <m/>
  </r>
  <r>
    <x v="42"/>
    <x v="19"/>
    <s v="SSEE"/>
    <n v="0"/>
    <n v="0"/>
    <n v="0"/>
    <n v="0"/>
    <m/>
    <m/>
    <m/>
    <m/>
    <m/>
  </r>
  <r>
    <x v="10"/>
    <x v="19"/>
    <s v="SSEE"/>
    <n v="420"/>
    <n v="420"/>
    <n v="2"/>
    <n v="2"/>
    <m/>
    <m/>
    <m/>
    <m/>
    <m/>
  </r>
  <r>
    <x v="17"/>
    <x v="19"/>
    <s v="SSEE"/>
    <n v="0"/>
    <n v="0"/>
    <n v="0"/>
    <n v="0"/>
    <m/>
    <m/>
    <m/>
    <m/>
    <m/>
  </r>
  <r>
    <x v="26"/>
    <x v="19"/>
    <s v="SSEE"/>
    <n v="10200"/>
    <n v="10200"/>
    <n v="59"/>
    <n v="59"/>
    <m/>
    <m/>
    <m/>
    <m/>
    <m/>
  </r>
  <r>
    <x v="44"/>
    <x v="19"/>
    <s v="SSEE"/>
    <n v="876"/>
    <n v="876"/>
    <n v="4"/>
    <n v="4"/>
    <m/>
    <m/>
    <m/>
    <m/>
    <m/>
  </r>
  <r>
    <x v="1"/>
    <x v="19"/>
    <s v="SSEE"/>
    <n v="1410"/>
    <n v="1410"/>
    <n v="6"/>
    <n v="6"/>
    <m/>
    <m/>
    <m/>
    <m/>
    <m/>
  </r>
  <r>
    <x v="2"/>
    <x v="19"/>
    <s v="SSEE"/>
    <n v="0"/>
    <n v="0"/>
    <n v="0"/>
    <n v="0"/>
    <m/>
    <m/>
    <m/>
    <m/>
    <m/>
  </r>
  <r>
    <x v="37"/>
    <x v="19"/>
    <s v="SSEE"/>
    <n v="0"/>
    <n v="0"/>
    <n v="0"/>
    <n v="0"/>
    <m/>
    <m/>
    <m/>
    <m/>
    <m/>
  </r>
  <r>
    <x v="5"/>
    <x v="19"/>
    <s v="SSEE"/>
    <n v="0"/>
    <n v="0"/>
    <n v="0"/>
    <n v="0"/>
    <m/>
    <m/>
    <m/>
    <m/>
    <m/>
  </r>
  <r>
    <x v="8"/>
    <x v="19"/>
    <s v="SSEE"/>
    <n v="82360"/>
    <n v="82360"/>
    <n v="356"/>
    <n v="356"/>
    <m/>
    <n v="1"/>
    <m/>
    <m/>
    <m/>
  </r>
  <r>
    <x v="11"/>
    <x v="19"/>
    <s v="SSEE"/>
    <n v="0"/>
    <n v="0"/>
    <n v="0"/>
    <n v="0"/>
    <m/>
    <m/>
    <m/>
    <m/>
    <m/>
  </r>
  <r>
    <x v="14"/>
    <x v="19"/>
    <s v="SSEE"/>
    <n v="89508"/>
    <n v="75960"/>
    <n v="414"/>
    <n v="354"/>
    <m/>
    <m/>
    <m/>
    <m/>
    <m/>
  </r>
  <r>
    <x v="19"/>
    <x v="19"/>
    <s v="SSEE"/>
    <n v="4036"/>
    <n v="4036"/>
    <n v="36"/>
    <n v="36"/>
    <m/>
    <m/>
    <m/>
    <m/>
    <m/>
  </r>
  <r>
    <x v="27"/>
    <x v="19"/>
    <s v="SSEE"/>
    <n v="0"/>
    <n v="0"/>
    <n v="0"/>
    <n v="0"/>
    <m/>
    <m/>
    <m/>
    <m/>
    <m/>
  </r>
  <r>
    <x v="29"/>
    <x v="19"/>
    <s v="SSEE"/>
    <n v="0"/>
    <n v="0"/>
    <n v="0"/>
    <n v="0"/>
    <m/>
    <m/>
    <m/>
    <m/>
    <m/>
  </r>
  <r>
    <x v="38"/>
    <x v="19"/>
    <s v="SSEE"/>
    <n v="0"/>
    <n v="0"/>
    <n v="0"/>
    <n v="0"/>
    <m/>
    <m/>
    <m/>
    <m/>
    <m/>
  </r>
  <r>
    <x v="52"/>
    <x v="19"/>
    <s v="SSEE"/>
    <n v="0"/>
    <n v="0"/>
    <n v="0"/>
    <n v="0"/>
    <m/>
    <m/>
    <m/>
    <m/>
    <m/>
  </r>
  <r>
    <x v="39"/>
    <x v="19"/>
    <s v="SSEE"/>
    <n v="0"/>
    <n v="0"/>
    <n v="0"/>
    <n v="0"/>
    <m/>
    <m/>
    <m/>
    <m/>
    <m/>
  </r>
  <r>
    <x v="46"/>
    <x v="19"/>
    <s v="SSEE"/>
    <n v="0"/>
    <n v="0"/>
    <n v="0"/>
    <n v="0"/>
    <m/>
    <m/>
    <m/>
    <m/>
    <m/>
  </r>
  <r>
    <x v="47"/>
    <x v="19"/>
    <s v="SSEE"/>
    <n v="0"/>
    <n v="0"/>
    <n v="0"/>
    <n v="0"/>
    <m/>
    <m/>
    <m/>
    <m/>
    <m/>
  </r>
  <r>
    <x v="45"/>
    <x v="19"/>
    <s v="SSEE"/>
    <n v="0"/>
    <n v="0"/>
    <n v="0"/>
    <n v="0"/>
    <m/>
    <m/>
    <m/>
    <m/>
    <m/>
  </r>
  <r>
    <x v="33"/>
    <x v="19"/>
    <s v="SSEE"/>
    <n v="4348"/>
    <n v="4348"/>
    <n v="27"/>
    <n v="27"/>
    <m/>
    <m/>
    <m/>
    <m/>
    <m/>
  </r>
  <r>
    <x v="30"/>
    <x v="19"/>
    <s v="SSEE"/>
    <n v="0"/>
    <n v="0"/>
    <n v="0"/>
    <n v="0"/>
    <m/>
    <m/>
    <m/>
    <m/>
    <m/>
  </r>
  <r>
    <x v="31"/>
    <x v="19"/>
    <s v="SSEE"/>
    <n v="0"/>
    <n v="0"/>
    <n v="0"/>
    <n v="0"/>
    <m/>
    <m/>
    <m/>
    <m/>
    <m/>
  </r>
  <r>
    <x v="15"/>
    <x v="19"/>
    <s v="SSEE"/>
    <n v="300752.37"/>
    <n v="220257.8"/>
    <n v="1601"/>
    <n v="1401"/>
    <m/>
    <m/>
    <m/>
    <m/>
    <m/>
  </r>
  <r>
    <x v="43"/>
    <x v="19"/>
    <s v="SSEE"/>
    <n v="0"/>
    <n v="0"/>
    <n v="0"/>
    <n v="0"/>
    <m/>
    <m/>
    <m/>
    <m/>
    <m/>
  </r>
  <r>
    <x v="50"/>
    <x v="19"/>
    <s v="SSEE"/>
    <n v="6760"/>
    <n v="0"/>
    <n v="38"/>
    <n v="0"/>
    <m/>
    <m/>
    <m/>
    <m/>
    <m/>
  </r>
  <r>
    <x v="51"/>
    <x v="19"/>
    <s v="SSEE"/>
    <n v="0"/>
    <n v="0"/>
    <n v="0"/>
    <n v="0"/>
    <m/>
    <m/>
    <m/>
    <m/>
    <m/>
  </r>
  <r>
    <x v="54"/>
    <x v="19"/>
    <s v="SSEE"/>
    <n v="0"/>
    <n v="0"/>
    <n v="0"/>
    <n v="0"/>
    <m/>
    <m/>
    <m/>
    <m/>
    <m/>
  </r>
  <r>
    <x v="23"/>
    <x v="19"/>
    <s v="SSEE"/>
    <n v="56112"/>
    <n v="55296"/>
    <n v="240"/>
    <n v="235"/>
    <m/>
    <m/>
    <m/>
    <m/>
    <m/>
  </r>
  <r>
    <x v="55"/>
    <x v="19"/>
    <s v="SSEE"/>
    <n v="0"/>
    <n v="0"/>
    <n v="0"/>
    <n v="3"/>
    <m/>
    <m/>
    <m/>
    <m/>
    <m/>
  </r>
  <r>
    <x v="32"/>
    <x v="20"/>
    <s v="Las Bambas"/>
    <n v="585"/>
    <n v="585"/>
    <n v="3"/>
    <n v="3"/>
    <m/>
    <m/>
    <m/>
    <m/>
    <m/>
  </r>
  <r>
    <x v="12"/>
    <x v="20"/>
    <s v="Las Bambas"/>
    <n v="1512"/>
    <n v="1512"/>
    <n v="8"/>
    <n v="8"/>
    <m/>
    <m/>
    <m/>
    <m/>
    <m/>
  </r>
  <r>
    <x v="13"/>
    <x v="20"/>
    <s v="Las Bambas"/>
    <n v="756"/>
    <n v="756"/>
    <n v="5"/>
    <n v="5"/>
    <m/>
    <m/>
    <m/>
    <m/>
    <m/>
  </r>
  <r>
    <x v="34"/>
    <x v="20"/>
    <s v="Las Bambas"/>
    <n v="189"/>
    <n v="189"/>
    <n v="1"/>
    <n v="1"/>
    <m/>
    <m/>
    <m/>
    <m/>
    <m/>
  </r>
  <r>
    <x v="49"/>
    <x v="20"/>
    <s v="Las Bambas"/>
    <n v="762"/>
    <n v="762"/>
    <n v="4"/>
    <n v="4"/>
    <m/>
    <m/>
    <m/>
    <m/>
    <m/>
  </r>
  <r>
    <x v="56"/>
    <x v="20"/>
    <s v="Las Bambas"/>
    <n v="378"/>
    <n v="378"/>
    <n v="2"/>
    <n v="2"/>
    <m/>
    <m/>
    <m/>
    <m/>
    <m/>
  </r>
  <r>
    <x v="7"/>
    <x v="20"/>
    <s v="Las Bambas"/>
    <n v="2799"/>
    <n v="2799"/>
    <n v="16"/>
    <n v="16"/>
    <m/>
    <m/>
    <m/>
    <m/>
    <m/>
  </r>
  <r>
    <x v="22"/>
    <x v="20"/>
    <s v="Las Bambas"/>
    <n v="378"/>
    <n v="378"/>
    <n v="2"/>
    <n v="2"/>
    <m/>
    <m/>
    <m/>
    <m/>
    <m/>
  </r>
  <r>
    <x v="35"/>
    <x v="20"/>
    <s v="Las Bambas"/>
    <n v="567"/>
    <n v="567"/>
    <n v="3"/>
    <n v="3"/>
    <m/>
    <m/>
    <m/>
    <m/>
    <m/>
  </r>
  <r>
    <x v="20"/>
    <x v="20"/>
    <s v="Las Bambas"/>
    <n v="4209"/>
    <n v="4209"/>
    <n v="26"/>
    <n v="26"/>
    <m/>
    <m/>
    <m/>
    <m/>
    <m/>
  </r>
  <r>
    <x v="3"/>
    <x v="20"/>
    <s v="Las Bambas"/>
    <n v="378"/>
    <n v="378"/>
    <n v="2"/>
    <n v="2"/>
    <m/>
    <m/>
    <m/>
    <m/>
    <m/>
  </r>
  <r>
    <x v="4"/>
    <x v="20"/>
    <s v="Las Bambas"/>
    <n v="1101"/>
    <n v="1101"/>
    <n v="6"/>
    <n v="6"/>
    <m/>
    <m/>
    <m/>
    <m/>
    <m/>
  </r>
  <r>
    <x v="6"/>
    <x v="20"/>
    <s v="Las Bambas"/>
    <n v="2614.5"/>
    <n v="2614.5"/>
    <n v="15"/>
    <n v="15"/>
    <m/>
    <m/>
    <m/>
    <m/>
    <m/>
  </r>
  <r>
    <x v="36"/>
    <x v="20"/>
    <s v="Las Bambas"/>
    <n v="756"/>
    <n v="756"/>
    <n v="4"/>
    <n v="4"/>
    <m/>
    <m/>
    <m/>
    <m/>
    <m/>
  </r>
  <r>
    <x v="21"/>
    <x v="20"/>
    <s v="Las Bambas"/>
    <n v="38525.25"/>
    <n v="38525.25"/>
    <n v="235"/>
    <n v="235"/>
    <m/>
    <m/>
    <m/>
    <m/>
    <m/>
  </r>
  <r>
    <x v="28"/>
    <x v="20"/>
    <s v="Las Bambas"/>
    <n v="15882.5"/>
    <n v="15882.5"/>
    <n v="89"/>
    <n v="89"/>
    <m/>
    <m/>
    <m/>
    <m/>
    <m/>
  </r>
  <r>
    <x v="40"/>
    <x v="20"/>
    <s v="Las Bambas"/>
    <n v="378"/>
    <n v="378"/>
    <n v="2"/>
    <n v="2"/>
    <m/>
    <m/>
    <m/>
    <m/>
    <m/>
  </r>
  <r>
    <x v="16"/>
    <x v="20"/>
    <s v="Las Bambas"/>
    <n v="64478"/>
    <n v="64478"/>
    <n v="384"/>
    <n v="384"/>
    <m/>
    <m/>
    <m/>
    <m/>
    <m/>
  </r>
  <r>
    <x v="18"/>
    <x v="20"/>
    <s v="Las Bambas"/>
    <n v="144111"/>
    <n v="144111"/>
    <n v="858"/>
    <n v="858"/>
    <m/>
    <m/>
    <m/>
    <m/>
    <n v="2"/>
  </r>
  <r>
    <x v="5"/>
    <x v="20"/>
    <s v="Las Bambas"/>
    <n v="588"/>
    <n v="588"/>
    <n v="3"/>
    <n v="3"/>
    <m/>
    <m/>
    <m/>
    <m/>
    <m/>
  </r>
  <r>
    <x v="41"/>
    <x v="20"/>
    <s v="Las Bambas"/>
    <n v="210"/>
    <n v="210"/>
    <n v="1"/>
    <n v="1"/>
    <m/>
    <m/>
    <m/>
    <m/>
    <m/>
  </r>
  <r>
    <x v="53"/>
    <x v="20"/>
    <s v="Las Bambas"/>
    <n v="798"/>
    <n v="798"/>
    <n v="4"/>
    <n v="4"/>
    <m/>
    <m/>
    <m/>
    <m/>
    <m/>
  </r>
  <r>
    <x v="57"/>
    <x v="20"/>
    <s v="Las Bambas"/>
    <n v="787.5"/>
    <n v="787.5"/>
    <n v="4"/>
    <n v="4"/>
    <m/>
    <m/>
    <m/>
    <m/>
    <m/>
  </r>
  <r>
    <x v="58"/>
    <x v="20"/>
    <s v="Las Bambas"/>
    <n v="2646"/>
    <n v="2646"/>
    <n v="14"/>
    <n v="14"/>
    <m/>
    <m/>
    <m/>
    <m/>
    <m/>
  </r>
  <r>
    <x v="59"/>
    <x v="20"/>
    <s v="Las Bambas"/>
    <n v="588"/>
    <n v="588"/>
    <n v="3"/>
    <n v="3"/>
    <m/>
    <m/>
    <m/>
    <m/>
    <m/>
  </r>
  <r>
    <x v="60"/>
    <x v="20"/>
    <s v="Las Bambas"/>
    <n v="1008"/>
    <n v="1008"/>
    <n v="5"/>
    <n v="5"/>
    <m/>
    <m/>
    <m/>
    <m/>
    <m/>
  </r>
  <r>
    <x v="24"/>
    <x v="20"/>
    <s v="Las Bambas"/>
    <n v="2637"/>
    <n v="2637"/>
    <n v="14"/>
    <n v="14"/>
    <m/>
    <m/>
    <m/>
    <m/>
    <m/>
  </r>
  <r>
    <x v="42"/>
    <x v="20"/>
    <s v="Las Bambas"/>
    <n v="540"/>
    <n v="540"/>
    <n v="3"/>
    <n v="3"/>
    <m/>
    <m/>
    <m/>
    <m/>
    <m/>
  </r>
  <r>
    <x v="10"/>
    <x v="20"/>
    <s v="Las Bambas"/>
    <n v="1794"/>
    <n v="1794"/>
    <n v="11"/>
    <n v="11"/>
    <m/>
    <m/>
    <m/>
    <m/>
    <m/>
  </r>
  <r>
    <x v="17"/>
    <x v="20"/>
    <s v="Las Bambas"/>
    <n v="3118.5"/>
    <n v="3118.5"/>
    <n v="16"/>
    <n v="16"/>
    <m/>
    <m/>
    <m/>
    <m/>
    <m/>
  </r>
  <r>
    <x v="26"/>
    <x v="20"/>
    <s v="Las Bambas"/>
    <n v="5512.5"/>
    <n v="5512.5"/>
    <n v="31"/>
    <n v="31"/>
    <m/>
    <m/>
    <m/>
    <m/>
    <m/>
  </r>
  <r>
    <x v="44"/>
    <x v="20"/>
    <s v="Las Bambas"/>
    <n v="198"/>
    <n v="198"/>
    <n v="2"/>
    <n v="2"/>
    <m/>
    <m/>
    <m/>
    <m/>
    <m/>
  </r>
  <r>
    <x v="1"/>
    <x v="20"/>
    <s v="Las Bambas"/>
    <n v="1428"/>
    <n v="1428"/>
    <n v="7"/>
    <n v="7"/>
    <m/>
    <m/>
    <m/>
    <m/>
    <m/>
  </r>
  <r>
    <x v="2"/>
    <x v="20"/>
    <s v="Las Bambas"/>
    <n v="1093.5"/>
    <n v="1093.5"/>
    <n v="6"/>
    <n v="6"/>
    <m/>
    <m/>
    <m/>
    <m/>
    <m/>
  </r>
  <r>
    <x v="37"/>
    <x v="20"/>
    <s v="Las Bambas"/>
    <n v="945"/>
    <n v="945"/>
    <n v="5"/>
    <n v="5"/>
    <m/>
    <m/>
    <m/>
    <m/>
    <m/>
  </r>
  <r>
    <x v="5"/>
    <x v="20"/>
    <s v="Las Bambas"/>
    <n v="1089"/>
    <n v="1089"/>
    <n v="6"/>
    <n v="6"/>
    <m/>
    <m/>
    <m/>
    <m/>
    <m/>
  </r>
  <r>
    <x v="8"/>
    <x v="20"/>
    <s v="Las Bambas"/>
    <n v="5842.5"/>
    <n v="5842.5"/>
    <n v="32"/>
    <n v="32"/>
    <m/>
    <m/>
    <m/>
    <m/>
    <m/>
  </r>
  <r>
    <x v="11"/>
    <x v="20"/>
    <s v="Las Bambas"/>
    <n v="1656"/>
    <n v="1656"/>
    <n v="9"/>
    <n v="9"/>
    <m/>
    <m/>
    <m/>
    <m/>
    <m/>
  </r>
  <r>
    <x v="14"/>
    <x v="20"/>
    <s v="Las Bambas"/>
    <n v="210"/>
    <n v="210"/>
    <n v="1"/>
    <n v="1"/>
    <m/>
    <m/>
    <m/>
    <m/>
    <m/>
  </r>
  <r>
    <x v="19"/>
    <x v="20"/>
    <s v="Las Bambas"/>
    <n v="1273.5"/>
    <n v="1273.5"/>
    <n v="7"/>
    <n v="7"/>
    <m/>
    <m/>
    <m/>
    <m/>
    <m/>
  </r>
  <r>
    <x v="27"/>
    <x v="20"/>
    <s v="Las Bambas"/>
    <n v="4800"/>
    <n v="4800"/>
    <n v="26"/>
    <n v="26"/>
    <m/>
    <m/>
    <m/>
    <m/>
    <m/>
  </r>
  <r>
    <x v="29"/>
    <x v="20"/>
    <s v="Las Bambas"/>
    <n v="3177"/>
    <n v="3177"/>
    <n v="18"/>
    <n v="18"/>
    <m/>
    <m/>
    <m/>
    <m/>
    <m/>
  </r>
  <r>
    <x v="38"/>
    <x v="20"/>
    <s v="Las Bambas"/>
    <n v="558"/>
    <n v="558"/>
    <n v="3"/>
    <n v="3"/>
    <m/>
    <m/>
    <m/>
    <m/>
    <m/>
  </r>
  <r>
    <x v="52"/>
    <x v="20"/>
    <s v="Las Bambas"/>
    <n v="798"/>
    <n v="798"/>
    <n v="4"/>
    <n v="4"/>
    <m/>
    <m/>
    <m/>
    <m/>
    <m/>
  </r>
  <r>
    <x v="39"/>
    <x v="20"/>
    <s v="Las Bambas"/>
    <n v="210"/>
    <n v="210"/>
    <n v="1"/>
    <n v="1"/>
    <m/>
    <m/>
    <m/>
    <m/>
    <m/>
  </r>
  <r>
    <x v="46"/>
    <x v="20"/>
    <s v="Las Bambas"/>
    <n v="2310"/>
    <n v="2310"/>
    <n v="12"/>
    <n v="12"/>
    <m/>
    <m/>
    <m/>
    <m/>
    <m/>
  </r>
  <r>
    <x v="47"/>
    <x v="20"/>
    <s v="Las Bambas"/>
    <n v="378"/>
    <n v="378"/>
    <n v="2"/>
    <n v="2"/>
    <m/>
    <m/>
    <m/>
    <m/>
    <m/>
  </r>
  <r>
    <x v="45"/>
    <x v="20"/>
    <s v="Las Bambas"/>
    <n v="798"/>
    <n v="798"/>
    <n v="4"/>
    <n v="4"/>
    <m/>
    <m/>
    <m/>
    <m/>
    <m/>
  </r>
  <r>
    <x v="33"/>
    <x v="20"/>
    <s v="Las Bambas"/>
    <n v="3573"/>
    <n v="3573"/>
    <n v="21"/>
    <n v="21"/>
    <m/>
    <m/>
    <m/>
    <m/>
    <m/>
  </r>
  <r>
    <x v="30"/>
    <x v="20"/>
    <s v="Las Bambas"/>
    <n v="4059"/>
    <n v="4059"/>
    <n v="23"/>
    <n v="23"/>
    <m/>
    <m/>
    <m/>
    <m/>
    <m/>
  </r>
  <r>
    <x v="31"/>
    <x v="20"/>
    <s v="Las Bambas"/>
    <n v="588"/>
    <n v="588"/>
    <n v="3"/>
    <n v="3"/>
    <m/>
    <m/>
    <m/>
    <m/>
    <m/>
  </r>
  <r>
    <x v="15"/>
    <x v="20"/>
    <s v="Las Bambas"/>
    <n v="12344.75"/>
    <n v="12344.75"/>
    <n v="68"/>
    <n v="68"/>
    <m/>
    <m/>
    <m/>
    <m/>
    <m/>
  </r>
  <r>
    <x v="43"/>
    <x v="20"/>
    <s v="Las Bambas"/>
    <n v="2152.5"/>
    <n v="2152.5"/>
    <n v="12"/>
    <n v="12"/>
    <m/>
    <m/>
    <m/>
    <m/>
    <m/>
  </r>
  <r>
    <x v="50"/>
    <x v="20"/>
    <s v="Las Bambas"/>
    <n v="10522.25"/>
    <n v="10522.25"/>
    <n v="57"/>
    <n v="57"/>
    <m/>
    <m/>
    <m/>
    <m/>
    <m/>
  </r>
  <r>
    <x v="51"/>
    <x v="20"/>
    <s v="Las Bambas"/>
    <n v="5628"/>
    <n v="5628"/>
    <n v="30"/>
    <n v="30"/>
    <m/>
    <m/>
    <m/>
    <m/>
    <m/>
  </r>
  <r>
    <x v="54"/>
    <x v="20"/>
    <s v="Las Bambas"/>
    <n v="399"/>
    <n v="399"/>
    <n v="2"/>
    <n v="2"/>
    <m/>
    <m/>
    <m/>
    <m/>
    <m/>
  </r>
  <r>
    <x v="9"/>
    <x v="20"/>
    <s v="Las Bambas"/>
    <n v="210"/>
    <n v="210"/>
    <n v="1"/>
    <n v="1"/>
    <m/>
    <m/>
    <m/>
    <m/>
    <m/>
  </r>
  <r>
    <x v="23"/>
    <x v="20"/>
    <s v="Las Bambas"/>
    <n v="1585.5"/>
    <n v="1585.5"/>
    <n v="8"/>
    <n v="8"/>
    <m/>
    <m/>
    <m/>
    <m/>
    <m/>
  </r>
  <r>
    <x v="55"/>
    <x v="20"/>
    <s v="Las Bambas"/>
    <n v="903"/>
    <n v="903"/>
    <n v="5"/>
    <n v="5"/>
    <m/>
    <m/>
    <m/>
    <m/>
    <m/>
  </r>
  <r>
    <x v="32"/>
    <x v="20"/>
    <s v="SSEE"/>
    <n v="0"/>
    <n v="0"/>
    <n v="0"/>
    <n v="0"/>
    <m/>
    <m/>
    <m/>
    <m/>
    <m/>
  </r>
  <r>
    <x v="12"/>
    <x v="20"/>
    <s v="SSEE"/>
    <n v="0"/>
    <n v="0"/>
    <n v="0"/>
    <n v="0"/>
    <m/>
    <m/>
    <m/>
    <m/>
    <m/>
  </r>
  <r>
    <x v="13"/>
    <x v="20"/>
    <s v="SSEE"/>
    <n v="0"/>
    <n v="0"/>
    <n v="0"/>
    <n v="0"/>
    <m/>
    <m/>
    <m/>
    <m/>
    <m/>
  </r>
  <r>
    <x v="34"/>
    <x v="20"/>
    <s v="SSEE"/>
    <n v="0"/>
    <n v="0"/>
    <n v="0"/>
    <n v="0"/>
    <m/>
    <m/>
    <m/>
    <m/>
    <m/>
  </r>
  <r>
    <x v="49"/>
    <x v="20"/>
    <s v="SSEE"/>
    <n v="0"/>
    <n v="0"/>
    <n v="0"/>
    <n v="0"/>
    <m/>
    <m/>
    <m/>
    <m/>
    <m/>
  </r>
  <r>
    <x v="56"/>
    <x v="20"/>
    <s v="SSEE"/>
    <n v="0"/>
    <n v="0"/>
    <n v="0"/>
    <n v="0"/>
    <m/>
    <m/>
    <m/>
    <m/>
    <m/>
  </r>
  <r>
    <x v="7"/>
    <x v="20"/>
    <s v="SSEE"/>
    <n v="0"/>
    <n v="0"/>
    <n v="0"/>
    <n v="0"/>
    <m/>
    <m/>
    <m/>
    <m/>
    <m/>
  </r>
  <r>
    <x v="22"/>
    <x v="20"/>
    <s v="SSEE"/>
    <n v="0"/>
    <n v="0"/>
    <n v="0"/>
    <n v="0"/>
    <m/>
    <m/>
    <m/>
    <m/>
    <m/>
  </r>
  <r>
    <x v="35"/>
    <x v="20"/>
    <s v="SSEE"/>
    <n v="0"/>
    <n v="0"/>
    <n v="0"/>
    <n v="0"/>
    <m/>
    <m/>
    <m/>
    <m/>
    <m/>
  </r>
  <r>
    <x v="20"/>
    <x v="20"/>
    <s v="SSEE"/>
    <n v="0"/>
    <n v="0"/>
    <n v="0"/>
    <n v="0"/>
    <m/>
    <m/>
    <m/>
    <m/>
    <m/>
  </r>
  <r>
    <x v="3"/>
    <x v="20"/>
    <s v="SSEE"/>
    <n v="0"/>
    <n v="0"/>
    <n v="0"/>
    <n v="0"/>
    <m/>
    <m/>
    <m/>
    <m/>
    <m/>
  </r>
  <r>
    <x v="4"/>
    <x v="20"/>
    <s v="SSEE"/>
    <n v="0"/>
    <n v="0"/>
    <n v="0"/>
    <n v="0"/>
    <m/>
    <m/>
    <m/>
    <m/>
    <m/>
  </r>
  <r>
    <x v="6"/>
    <x v="20"/>
    <s v="SSEE"/>
    <n v="0"/>
    <n v="0"/>
    <n v="0"/>
    <n v="0"/>
    <m/>
    <m/>
    <m/>
    <m/>
    <m/>
  </r>
  <r>
    <x v="36"/>
    <x v="20"/>
    <s v="SSEE"/>
    <n v="0"/>
    <n v="0"/>
    <n v="0"/>
    <n v="0"/>
    <m/>
    <m/>
    <m/>
    <m/>
    <m/>
  </r>
  <r>
    <x v="21"/>
    <x v="20"/>
    <s v="SSEE"/>
    <n v="8519"/>
    <n v="5604"/>
    <n v="43"/>
    <n v="28"/>
    <m/>
    <m/>
    <m/>
    <m/>
    <m/>
  </r>
  <r>
    <x v="28"/>
    <x v="20"/>
    <s v="SSEE"/>
    <n v="6888"/>
    <n v="6888"/>
    <n v="30"/>
    <n v="30"/>
    <m/>
    <n v="1"/>
    <m/>
    <m/>
    <m/>
  </r>
  <r>
    <x v="40"/>
    <x v="20"/>
    <s v="SSEE"/>
    <n v="0"/>
    <n v="0"/>
    <n v="0"/>
    <n v="0"/>
    <m/>
    <m/>
    <m/>
    <m/>
    <m/>
  </r>
  <r>
    <x v="16"/>
    <x v="20"/>
    <s v="SSEE"/>
    <n v="169818"/>
    <n v="165690"/>
    <n v="1171"/>
    <n v="1153"/>
    <m/>
    <m/>
    <m/>
    <m/>
    <m/>
  </r>
  <r>
    <x v="18"/>
    <x v="20"/>
    <s v="SSEE"/>
    <n v="103323"/>
    <n v="101379"/>
    <n v="515"/>
    <n v="503"/>
    <m/>
    <m/>
    <m/>
    <m/>
    <n v="1"/>
  </r>
  <r>
    <x v="41"/>
    <x v="20"/>
    <s v="SSEE"/>
    <n v="319149"/>
    <n v="319149"/>
    <n v="1797"/>
    <n v="1797"/>
    <m/>
    <m/>
    <m/>
    <n v="1"/>
    <m/>
  </r>
  <r>
    <x v="53"/>
    <x v="20"/>
    <s v="SSEE"/>
    <n v="0"/>
    <n v="0"/>
    <n v="0"/>
    <n v="0"/>
    <m/>
    <m/>
    <m/>
    <m/>
    <m/>
  </r>
  <r>
    <x v="57"/>
    <x v="20"/>
    <s v="SSEE"/>
    <n v="0"/>
    <n v="0"/>
    <n v="0"/>
    <n v="0"/>
    <m/>
    <m/>
    <m/>
    <m/>
    <m/>
  </r>
  <r>
    <x v="58"/>
    <x v="20"/>
    <s v="SSEE"/>
    <n v="0"/>
    <n v="0"/>
    <n v="0"/>
    <n v="0"/>
    <m/>
    <m/>
    <m/>
    <m/>
    <m/>
  </r>
  <r>
    <x v="59"/>
    <x v="20"/>
    <s v="SSEE"/>
    <n v="0"/>
    <n v="0"/>
    <n v="0"/>
    <n v="0"/>
    <m/>
    <m/>
    <m/>
    <m/>
    <m/>
  </r>
  <r>
    <x v="60"/>
    <x v="20"/>
    <s v="SSEE"/>
    <n v="0"/>
    <n v="0"/>
    <n v="0"/>
    <n v="0"/>
    <m/>
    <m/>
    <m/>
    <m/>
    <m/>
  </r>
  <r>
    <x v="24"/>
    <x v="20"/>
    <s v="SSEE"/>
    <n v="315"/>
    <n v="315"/>
    <n v="2"/>
    <n v="2"/>
    <m/>
    <m/>
    <m/>
    <m/>
    <m/>
  </r>
  <r>
    <x v="42"/>
    <x v="20"/>
    <s v="SSEE"/>
    <n v="0"/>
    <n v="0"/>
    <n v="0"/>
    <n v="0"/>
    <m/>
    <m/>
    <m/>
    <m/>
    <m/>
  </r>
  <r>
    <x v="10"/>
    <x v="20"/>
    <s v="SSEE"/>
    <n v="0"/>
    <n v="0"/>
    <n v="0"/>
    <n v="0"/>
    <m/>
    <m/>
    <m/>
    <m/>
    <m/>
  </r>
  <r>
    <x v="17"/>
    <x v="20"/>
    <s v="SSEE"/>
    <n v="18480"/>
    <n v="18480"/>
    <n v="126"/>
    <n v="126"/>
    <m/>
    <m/>
    <m/>
    <m/>
    <m/>
  </r>
  <r>
    <x v="26"/>
    <x v="20"/>
    <s v="SSEE"/>
    <n v="800"/>
    <n v="800"/>
    <n v="4"/>
    <n v="4"/>
    <m/>
    <m/>
    <m/>
    <m/>
    <m/>
  </r>
  <r>
    <x v="44"/>
    <x v="20"/>
    <s v="SSEE"/>
    <n v="0"/>
    <n v="0"/>
    <n v="0"/>
    <n v="0"/>
    <m/>
    <m/>
    <m/>
    <m/>
    <m/>
  </r>
  <r>
    <x v="1"/>
    <x v="20"/>
    <s v="SSEE"/>
    <n v="0"/>
    <n v="0"/>
    <n v="0"/>
    <n v="0"/>
    <m/>
    <m/>
    <m/>
    <m/>
    <m/>
  </r>
  <r>
    <x v="2"/>
    <x v="20"/>
    <s v="SSEE"/>
    <n v="0"/>
    <n v="0"/>
    <n v="0"/>
    <n v="0"/>
    <m/>
    <m/>
    <m/>
    <m/>
    <m/>
  </r>
  <r>
    <x v="37"/>
    <x v="20"/>
    <s v="SSEE"/>
    <n v="0"/>
    <n v="0"/>
    <n v="0"/>
    <n v="0"/>
    <m/>
    <m/>
    <m/>
    <m/>
    <m/>
  </r>
  <r>
    <x v="5"/>
    <x v="20"/>
    <s v="SSEE"/>
    <n v="48"/>
    <n v="48"/>
    <n v="3"/>
    <n v="3"/>
    <m/>
    <m/>
    <m/>
    <m/>
    <m/>
  </r>
  <r>
    <x v="8"/>
    <x v="20"/>
    <s v="SSEE"/>
    <n v="6048"/>
    <n v="6048"/>
    <n v="26"/>
    <n v="26"/>
    <m/>
    <m/>
    <m/>
    <m/>
    <m/>
  </r>
  <r>
    <x v="11"/>
    <x v="20"/>
    <s v="SSEE"/>
    <n v="0"/>
    <n v="0"/>
    <n v="0"/>
    <n v="0"/>
    <m/>
    <m/>
    <m/>
    <m/>
    <m/>
  </r>
  <r>
    <x v="14"/>
    <x v="20"/>
    <s v="SSEE"/>
    <n v="74772"/>
    <n v="5929"/>
    <n v="364"/>
    <n v="30"/>
    <m/>
    <m/>
    <m/>
    <m/>
    <m/>
  </r>
  <r>
    <x v="19"/>
    <x v="20"/>
    <s v="SSEE"/>
    <n v="3356"/>
    <n v="3356"/>
    <n v="40"/>
    <n v="40"/>
    <m/>
    <m/>
    <m/>
    <m/>
    <m/>
  </r>
  <r>
    <x v="27"/>
    <x v="20"/>
    <s v="SSEE"/>
    <n v="9316"/>
    <n v="9316"/>
    <n v="189"/>
    <n v="189"/>
    <m/>
    <m/>
    <m/>
    <m/>
    <m/>
  </r>
  <r>
    <x v="29"/>
    <x v="20"/>
    <s v="SSEE"/>
    <n v="0"/>
    <n v="0"/>
    <n v="0"/>
    <n v="0"/>
    <m/>
    <m/>
    <m/>
    <m/>
    <m/>
  </r>
  <r>
    <x v="38"/>
    <x v="20"/>
    <s v="SSEE"/>
    <n v="0"/>
    <n v="0"/>
    <n v="0"/>
    <n v="0"/>
    <m/>
    <m/>
    <m/>
    <m/>
    <m/>
  </r>
  <r>
    <x v="52"/>
    <x v="20"/>
    <s v="SSEE"/>
    <n v="0"/>
    <n v="0"/>
    <n v="0"/>
    <n v="0"/>
    <m/>
    <m/>
    <m/>
    <m/>
    <m/>
  </r>
  <r>
    <x v="39"/>
    <x v="20"/>
    <s v="SSEE"/>
    <n v="0"/>
    <n v="0"/>
    <n v="0"/>
    <n v="0"/>
    <m/>
    <m/>
    <m/>
    <m/>
    <m/>
  </r>
  <r>
    <x v="46"/>
    <x v="20"/>
    <s v="SSEE"/>
    <n v="0"/>
    <n v="0"/>
    <n v="0"/>
    <n v="0"/>
    <m/>
    <m/>
    <m/>
    <m/>
    <m/>
  </r>
  <r>
    <x v="47"/>
    <x v="20"/>
    <s v="SSEE"/>
    <n v="0"/>
    <n v="0"/>
    <n v="0"/>
    <n v="0"/>
    <m/>
    <m/>
    <m/>
    <m/>
    <m/>
  </r>
  <r>
    <x v="45"/>
    <x v="20"/>
    <s v="SSEE"/>
    <n v="0"/>
    <n v="0"/>
    <n v="0"/>
    <n v="0"/>
    <m/>
    <m/>
    <m/>
    <m/>
    <m/>
  </r>
  <r>
    <x v="33"/>
    <x v="20"/>
    <s v="SSEE"/>
    <n v="3030"/>
    <n v="3030"/>
    <n v="18"/>
    <n v="18"/>
    <m/>
    <m/>
    <m/>
    <m/>
    <m/>
  </r>
  <r>
    <x v="30"/>
    <x v="20"/>
    <s v="SSEE"/>
    <n v="1080"/>
    <n v="1080"/>
    <n v="6"/>
    <n v="6"/>
    <m/>
    <m/>
    <m/>
    <m/>
    <m/>
  </r>
  <r>
    <x v="31"/>
    <x v="20"/>
    <s v="SSEE"/>
    <n v="0"/>
    <n v="0"/>
    <n v="0"/>
    <n v="0"/>
    <m/>
    <m/>
    <m/>
    <m/>
    <m/>
  </r>
  <r>
    <x v="15"/>
    <x v="20"/>
    <s v="SSEE"/>
    <n v="471970"/>
    <n v="166834.20000000001"/>
    <n v="2431"/>
    <n v="911"/>
    <m/>
    <m/>
    <m/>
    <m/>
    <m/>
  </r>
  <r>
    <x v="43"/>
    <x v="20"/>
    <s v="SSEE"/>
    <n v="0"/>
    <n v="0"/>
    <n v="0"/>
    <n v="0"/>
    <m/>
    <m/>
    <m/>
    <m/>
    <m/>
  </r>
  <r>
    <x v="50"/>
    <x v="20"/>
    <s v="SSEE"/>
    <n v="0"/>
    <n v="0"/>
    <n v="0"/>
    <n v="0"/>
    <m/>
    <m/>
    <m/>
    <m/>
    <m/>
  </r>
  <r>
    <x v="51"/>
    <x v="20"/>
    <s v="SSEE"/>
    <n v="0"/>
    <n v="0"/>
    <n v="0"/>
    <n v="0"/>
    <m/>
    <m/>
    <m/>
    <m/>
    <m/>
  </r>
  <r>
    <x v="54"/>
    <x v="20"/>
    <s v="SSEE"/>
    <n v="0"/>
    <n v="0"/>
    <n v="0"/>
    <n v="0"/>
    <m/>
    <m/>
    <m/>
    <m/>
    <m/>
  </r>
  <r>
    <x v="23"/>
    <x v="20"/>
    <s v="SSEE"/>
    <n v="61398"/>
    <n v="61398"/>
    <n v="262"/>
    <n v="262"/>
    <m/>
    <m/>
    <m/>
    <m/>
    <m/>
  </r>
  <r>
    <x v="55"/>
    <x v="20"/>
    <s v="SSEE"/>
    <n v="0"/>
    <n v="0"/>
    <n v="0"/>
    <n v="0"/>
    <m/>
    <m/>
    <m/>
    <m/>
    <m/>
  </r>
  <r>
    <x v="32"/>
    <x v="21"/>
    <s v="Las Bambas"/>
    <n v="751.5"/>
    <n v="751.5"/>
    <n v="4"/>
    <n v="4"/>
    <m/>
    <m/>
    <m/>
    <m/>
    <m/>
  </r>
  <r>
    <x v="12"/>
    <x v="21"/>
    <s v="Las Bambas"/>
    <n v="1431"/>
    <n v="1431"/>
    <n v="8"/>
    <n v="8"/>
    <m/>
    <m/>
    <m/>
    <m/>
    <m/>
  </r>
  <r>
    <x v="13"/>
    <x v="21"/>
    <s v="Las Bambas"/>
    <n v="639"/>
    <n v="639"/>
    <n v="5"/>
    <n v="5"/>
    <m/>
    <m/>
    <m/>
    <m/>
    <m/>
  </r>
  <r>
    <x v="34"/>
    <x v="21"/>
    <s v="Las Bambas"/>
    <n v="189"/>
    <n v="189"/>
    <n v="1"/>
    <n v="1"/>
    <m/>
    <m/>
    <m/>
    <m/>
    <m/>
  </r>
  <r>
    <x v="49"/>
    <x v="21"/>
    <s v="Las Bambas"/>
    <n v="682.5"/>
    <n v="682.5"/>
    <n v="4"/>
    <n v="4"/>
    <m/>
    <m/>
    <m/>
    <m/>
    <m/>
  </r>
  <r>
    <x v="56"/>
    <x v="21"/>
    <s v="Las Bambas"/>
    <n v="414"/>
    <n v="414"/>
    <n v="2"/>
    <n v="2"/>
    <m/>
    <m/>
    <m/>
    <m/>
    <m/>
  </r>
  <r>
    <x v="7"/>
    <x v="21"/>
    <s v="Las Bambas"/>
    <n v="3213"/>
    <n v="3213"/>
    <n v="16"/>
    <n v="16"/>
    <m/>
    <m/>
    <m/>
    <m/>
    <m/>
  </r>
  <r>
    <x v="22"/>
    <x v="21"/>
    <s v="Las Bambas"/>
    <n v="414"/>
    <n v="414"/>
    <n v="2"/>
    <n v="2"/>
    <m/>
    <m/>
    <m/>
    <m/>
    <m/>
  </r>
  <r>
    <x v="35"/>
    <x v="21"/>
    <s v="Las Bambas"/>
    <n v="576"/>
    <n v="576"/>
    <n v="3"/>
    <n v="3"/>
    <m/>
    <m/>
    <m/>
    <m/>
    <m/>
  </r>
  <r>
    <x v="20"/>
    <x v="21"/>
    <s v="Las Bambas"/>
    <n v="4467.25"/>
    <n v="4467.25"/>
    <n v="26"/>
    <n v="26"/>
    <m/>
    <m/>
    <m/>
    <m/>
    <m/>
  </r>
  <r>
    <x v="3"/>
    <x v="21"/>
    <s v="Las Bambas"/>
    <n v="369"/>
    <n v="369"/>
    <n v="2"/>
    <n v="2"/>
    <m/>
    <m/>
    <m/>
    <m/>
    <m/>
  </r>
  <r>
    <x v="4"/>
    <x v="21"/>
    <s v="Las Bambas"/>
    <n v="1119"/>
    <n v="1119"/>
    <n v="6"/>
    <n v="6"/>
    <m/>
    <m/>
    <m/>
    <m/>
    <m/>
  </r>
  <r>
    <x v="6"/>
    <x v="21"/>
    <s v="Las Bambas"/>
    <n v="2770.5"/>
    <n v="2770.5"/>
    <n v="15"/>
    <n v="15"/>
    <m/>
    <m/>
    <m/>
    <m/>
    <m/>
  </r>
  <r>
    <x v="36"/>
    <x v="21"/>
    <s v="Las Bambas"/>
    <n v="783"/>
    <n v="783"/>
    <n v="4"/>
    <n v="4"/>
    <m/>
    <m/>
    <m/>
    <m/>
    <m/>
  </r>
  <r>
    <x v="21"/>
    <x v="21"/>
    <s v="Las Bambas"/>
    <n v="40389.75"/>
    <n v="40389.75"/>
    <n v="235"/>
    <n v="235"/>
    <m/>
    <m/>
    <m/>
    <m/>
    <m/>
  </r>
  <r>
    <x v="28"/>
    <x v="21"/>
    <s v="Las Bambas"/>
    <n v="15080.5"/>
    <n v="15080.5"/>
    <n v="89"/>
    <n v="89"/>
    <m/>
    <m/>
    <m/>
    <m/>
    <m/>
  </r>
  <r>
    <x v="40"/>
    <x v="21"/>
    <s v="Las Bambas"/>
    <n v="304.5"/>
    <n v="304.5"/>
    <n v="2"/>
    <n v="2"/>
    <m/>
    <m/>
    <m/>
    <m/>
    <m/>
  </r>
  <r>
    <x v="16"/>
    <x v="21"/>
    <s v="Las Bambas"/>
    <n v="60724.805"/>
    <n v="60724.805"/>
    <n v="384"/>
    <n v="384"/>
    <m/>
    <m/>
    <m/>
    <m/>
    <m/>
  </r>
  <r>
    <x v="18"/>
    <x v="21"/>
    <s v="Las Bambas"/>
    <n v="136430.5"/>
    <n v="136430.5"/>
    <n v="858"/>
    <n v="858"/>
    <m/>
    <m/>
    <m/>
    <m/>
    <n v="1"/>
  </r>
  <r>
    <x v="5"/>
    <x v="21"/>
    <s v="Las Bambas"/>
    <n v="637.5"/>
    <n v="637.5"/>
    <n v="3"/>
    <n v="3"/>
    <m/>
    <m/>
    <m/>
    <m/>
    <m/>
  </r>
  <r>
    <x v="41"/>
    <x v="21"/>
    <s v="Las Bambas"/>
    <n v="231"/>
    <n v="231"/>
    <n v="1"/>
    <n v="1"/>
    <m/>
    <m/>
    <m/>
    <m/>
    <m/>
  </r>
  <r>
    <x v="53"/>
    <x v="21"/>
    <s v="Las Bambas"/>
    <n v="868.5"/>
    <n v="868.5"/>
    <n v="4"/>
    <n v="4"/>
    <m/>
    <m/>
    <m/>
    <m/>
    <m/>
  </r>
  <r>
    <x v="57"/>
    <x v="21"/>
    <s v="Las Bambas"/>
    <n v="693"/>
    <n v="693"/>
    <n v="4"/>
    <n v="4"/>
    <m/>
    <m/>
    <m/>
    <m/>
    <m/>
  </r>
  <r>
    <x v="58"/>
    <x v="21"/>
    <s v="Las Bambas"/>
    <n v="2488.5"/>
    <n v="2488.5"/>
    <n v="14"/>
    <n v="14"/>
    <m/>
    <m/>
    <m/>
    <m/>
    <m/>
  </r>
  <r>
    <x v="59"/>
    <x v="21"/>
    <s v="Las Bambas"/>
    <n v="514.5"/>
    <n v="514.5"/>
    <n v="3"/>
    <n v="3"/>
    <m/>
    <m/>
    <m/>
    <m/>
    <m/>
  </r>
  <r>
    <x v="60"/>
    <x v="21"/>
    <s v="Las Bambas"/>
    <n v="1092"/>
    <n v="1092"/>
    <n v="5"/>
    <n v="5"/>
    <m/>
    <m/>
    <m/>
    <m/>
    <m/>
  </r>
  <r>
    <x v="24"/>
    <x v="21"/>
    <s v="Las Bambas"/>
    <n v="2040"/>
    <n v="2040"/>
    <n v="13"/>
    <n v="13"/>
    <m/>
    <m/>
    <m/>
    <m/>
    <m/>
  </r>
  <r>
    <x v="42"/>
    <x v="21"/>
    <s v="Las Bambas"/>
    <n v="783"/>
    <n v="783"/>
    <n v="4"/>
    <n v="4"/>
    <m/>
    <m/>
    <m/>
    <m/>
    <m/>
  </r>
  <r>
    <x v="10"/>
    <x v="21"/>
    <s v="Las Bambas"/>
    <n v="1839"/>
    <n v="1839"/>
    <n v="11"/>
    <n v="11"/>
    <m/>
    <m/>
    <m/>
    <m/>
    <m/>
  </r>
  <r>
    <x v="17"/>
    <x v="21"/>
    <s v="Las Bambas"/>
    <n v="3139.5"/>
    <n v="3139.5"/>
    <n v="16"/>
    <n v="16"/>
    <m/>
    <m/>
    <m/>
    <m/>
    <m/>
  </r>
  <r>
    <x v="26"/>
    <x v="21"/>
    <s v="Las Bambas"/>
    <n v="5596.5"/>
    <n v="5596.5"/>
    <n v="31"/>
    <n v="31"/>
    <m/>
    <m/>
    <m/>
    <m/>
    <m/>
  </r>
  <r>
    <x v="44"/>
    <x v="21"/>
    <s v="Las Bambas"/>
    <n v="438"/>
    <n v="438"/>
    <n v="2"/>
    <n v="2"/>
    <m/>
    <m/>
    <m/>
    <m/>
    <m/>
  </r>
  <r>
    <x v="1"/>
    <x v="21"/>
    <s v="Las Bambas"/>
    <n v="1344"/>
    <n v="1344"/>
    <n v="7"/>
    <n v="7"/>
    <m/>
    <m/>
    <m/>
    <m/>
    <m/>
  </r>
  <r>
    <x v="2"/>
    <x v="21"/>
    <s v="Las Bambas"/>
    <n v="823.5"/>
    <n v="823.5"/>
    <n v="5"/>
    <n v="5"/>
    <m/>
    <m/>
    <m/>
    <m/>
    <m/>
  </r>
  <r>
    <x v="37"/>
    <x v="21"/>
    <s v="Las Bambas"/>
    <n v="864"/>
    <n v="864"/>
    <n v="5"/>
    <n v="5"/>
    <m/>
    <m/>
    <m/>
    <m/>
    <m/>
  </r>
  <r>
    <x v="5"/>
    <x v="21"/>
    <s v="Las Bambas"/>
    <n v="1233"/>
    <n v="1233"/>
    <n v="6"/>
    <n v="6"/>
    <m/>
    <m/>
    <m/>
    <m/>
    <m/>
  </r>
  <r>
    <x v="8"/>
    <x v="21"/>
    <s v="Las Bambas"/>
    <n v="6239.25"/>
    <n v="6239.25"/>
    <n v="32"/>
    <n v="32"/>
    <m/>
    <m/>
    <m/>
    <m/>
    <m/>
  </r>
  <r>
    <x v="11"/>
    <x v="21"/>
    <s v="Las Bambas"/>
    <n v="1800"/>
    <n v="1800"/>
    <n v="9"/>
    <n v="9"/>
    <m/>
    <m/>
    <m/>
    <m/>
    <m/>
  </r>
  <r>
    <x v="14"/>
    <x v="21"/>
    <s v="Las Bambas"/>
    <n v="2047.5"/>
    <n v="2047.5"/>
    <n v="10"/>
    <n v="10"/>
    <m/>
    <m/>
    <m/>
    <m/>
    <m/>
  </r>
  <r>
    <x v="19"/>
    <x v="21"/>
    <s v="Las Bambas"/>
    <n v="1402.5"/>
    <n v="1402.5"/>
    <n v="7"/>
    <n v="7"/>
    <m/>
    <m/>
    <m/>
    <m/>
    <m/>
  </r>
  <r>
    <x v="27"/>
    <x v="21"/>
    <s v="Las Bambas"/>
    <n v="135"/>
    <n v="135"/>
    <n v="1"/>
    <n v="1"/>
    <m/>
    <m/>
    <m/>
    <m/>
    <m/>
  </r>
  <r>
    <x v="29"/>
    <x v="21"/>
    <s v="Las Bambas"/>
    <n v="3510"/>
    <n v="3510"/>
    <n v="18"/>
    <n v="18"/>
    <m/>
    <m/>
    <m/>
    <m/>
    <m/>
  </r>
  <r>
    <x v="38"/>
    <x v="21"/>
    <s v="Las Bambas"/>
    <n v="531"/>
    <n v="531"/>
    <n v="3"/>
    <n v="3"/>
    <m/>
    <m/>
    <m/>
    <m/>
    <m/>
  </r>
  <r>
    <x v="52"/>
    <x v="21"/>
    <s v="Las Bambas"/>
    <n v="3876"/>
    <n v="3876"/>
    <n v="20"/>
    <n v="20"/>
    <m/>
    <m/>
    <m/>
    <m/>
    <m/>
  </r>
  <r>
    <x v="39"/>
    <x v="21"/>
    <s v="Las Bambas"/>
    <n v="231"/>
    <n v="231"/>
    <n v="1"/>
    <n v="1"/>
    <m/>
    <m/>
    <m/>
    <m/>
    <m/>
  </r>
  <r>
    <x v="46"/>
    <x v="21"/>
    <s v="Las Bambas"/>
    <n v="2331"/>
    <n v="2331"/>
    <n v="12"/>
    <n v="12"/>
    <m/>
    <m/>
    <m/>
    <m/>
    <m/>
  </r>
  <r>
    <x v="47"/>
    <x v="21"/>
    <s v="Las Bambas"/>
    <n v="351"/>
    <n v="351"/>
    <n v="2"/>
    <n v="2"/>
    <m/>
    <m/>
    <m/>
    <m/>
    <m/>
  </r>
  <r>
    <x v="45"/>
    <x v="21"/>
    <s v="Las Bambas"/>
    <n v="696"/>
    <n v="696"/>
    <n v="4"/>
    <n v="4"/>
    <m/>
    <m/>
    <m/>
    <m/>
    <m/>
  </r>
  <r>
    <x v="33"/>
    <x v="21"/>
    <s v="Las Bambas"/>
    <n v="3562.5"/>
    <n v="3562.5"/>
    <n v="20"/>
    <n v="20"/>
    <m/>
    <m/>
    <m/>
    <m/>
    <m/>
  </r>
  <r>
    <x v="30"/>
    <x v="21"/>
    <s v="Las Bambas"/>
    <n v="4464"/>
    <n v="4464"/>
    <n v="23"/>
    <n v="23"/>
    <m/>
    <m/>
    <m/>
    <m/>
    <m/>
  </r>
  <r>
    <x v="31"/>
    <x v="21"/>
    <s v="Las Bambas"/>
    <n v="610.5"/>
    <n v="610.5"/>
    <n v="3"/>
    <n v="3"/>
    <m/>
    <m/>
    <m/>
    <m/>
    <m/>
  </r>
  <r>
    <x v="15"/>
    <x v="21"/>
    <s v="Las Bambas"/>
    <n v="10967.25"/>
    <n v="10967.25"/>
    <n v="70"/>
    <n v="70"/>
    <m/>
    <m/>
    <m/>
    <m/>
    <m/>
  </r>
  <r>
    <x v="43"/>
    <x v="21"/>
    <s v="Las Bambas"/>
    <n v="2089.5"/>
    <n v="2089.5"/>
    <n v="12"/>
    <n v="12"/>
    <m/>
    <m/>
    <m/>
    <m/>
    <m/>
  </r>
  <r>
    <x v="50"/>
    <x v="21"/>
    <s v="Las Bambas"/>
    <n v="9699.75"/>
    <n v="9699.75"/>
    <n v="56"/>
    <n v="56"/>
    <m/>
    <m/>
    <m/>
    <m/>
    <m/>
  </r>
  <r>
    <x v="51"/>
    <x v="21"/>
    <s v="Las Bambas"/>
    <n v="5341.5"/>
    <n v="5341.5"/>
    <n v="30"/>
    <n v="30"/>
    <m/>
    <m/>
    <m/>
    <m/>
    <m/>
  </r>
  <r>
    <x v="54"/>
    <x v="21"/>
    <s v="Las Bambas"/>
    <n v="399"/>
    <n v="399"/>
    <n v="2"/>
    <n v="2"/>
    <m/>
    <m/>
    <m/>
    <m/>
    <m/>
  </r>
  <r>
    <x v="9"/>
    <x v="21"/>
    <s v="Las Bambas"/>
    <n v="231"/>
    <n v="231"/>
    <n v="1"/>
    <n v="1"/>
    <m/>
    <m/>
    <m/>
    <m/>
    <m/>
  </r>
  <r>
    <x v="23"/>
    <x v="21"/>
    <s v="Las Bambas"/>
    <n v="1680"/>
    <n v="1680"/>
    <n v="8"/>
    <n v="8"/>
    <m/>
    <m/>
    <m/>
    <m/>
    <m/>
  </r>
  <r>
    <x v="55"/>
    <x v="21"/>
    <s v="Las Bambas"/>
    <n v="1104"/>
    <n v="1104"/>
    <n v="5"/>
    <n v="5"/>
    <m/>
    <m/>
    <m/>
    <m/>
    <m/>
  </r>
  <r>
    <x v="32"/>
    <x v="21"/>
    <s v="SSEE"/>
    <n v="0"/>
    <n v="0"/>
    <n v="0"/>
    <n v="0"/>
    <m/>
    <m/>
    <m/>
    <m/>
    <m/>
  </r>
  <r>
    <x v="12"/>
    <x v="21"/>
    <s v="SSEE"/>
    <n v="0"/>
    <n v="0"/>
    <n v="0"/>
    <n v="0"/>
    <m/>
    <m/>
    <m/>
    <m/>
    <m/>
  </r>
  <r>
    <x v="13"/>
    <x v="21"/>
    <s v="SSEE"/>
    <n v="0"/>
    <n v="0"/>
    <n v="0"/>
    <n v="0"/>
    <m/>
    <m/>
    <m/>
    <m/>
    <m/>
  </r>
  <r>
    <x v="34"/>
    <x v="21"/>
    <s v="SSEE"/>
    <n v="0"/>
    <n v="0"/>
    <n v="0"/>
    <n v="0"/>
    <m/>
    <m/>
    <m/>
    <m/>
    <m/>
  </r>
  <r>
    <x v="49"/>
    <x v="21"/>
    <s v="SSEE"/>
    <n v="0"/>
    <n v="0"/>
    <n v="0"/>
    <n v="0"/>
    <m/>
    <m/>
    <m/>
    <m/>
    <m/>
  </r>
  <r>
    <x v="56"/>
    <x v="21"/>
    <s v="SSEE"/>
    <n v="0"/>
    <n v="0"/>
    <n v="0"/>
    <n v="0"/>
    <m/>
    <m/>
    <m/>
    <m/>
    <m/>
  </r>
  <r>
    <x v="7"/>
    <x v="21"/>
    <s v="SSEE"/>
    <n v="0"/>
    <n v="0"/>
    <n v="0"/>
    <n v="0"/>
    <m/>
    <m/>
    <m/>
    <m/>
    <m/>
  </r>
  <r>
    <x v="22"/>
    <x v="21"/>
    <s v="SSEE"/>
    <n v="0"/>
    <n v="0"/>
    <n v="0"/>
    <n v="0"/>
    <m/>
    <m/>
    <m/>
    <m/>
    <m/>
  </r>
  <r>
    <x v="35"/>
    <x v="21"/>
    <s v="SSEE"/>
    <n v="0"/>
    <n v="0"/>
    <n v="0"/>
    <n v="0"/>
    <m/>
    <m/>
    <m/>
    <m/>
    <m/>
  </r>
  <r>
    <x v="20"/>
    <x v="21"/>
    <s v="SSEE"/>
    <n v="0"/>
    <n v="0"/>
    <n v="0"/>
    <n v="0"/>
    <m/>
    <m/>
    <m/>
    <m/>
    <m/>
  </r>
  <r>
    <x v="3"/>
    <x v="21"/>
    <s v="SSEE"/>
    <n v="0"/>
    <n v="0"/>
    <n v="0"/>
    <n v="0"/>
    <m/>
    <m/>
    <m/>
    <m/>
    <m/>
  </r>
  <r>
    <x v="4"/>
    <x v="21"/>
    <s v="SSEE"/>
    <n v="0"/>
    <n v="0"/>
    <n v="0"/>
    <n v="0"/>
    <m/>
    <m/>
    <m/>
    <m/>
    <m/>
  </r>
  <r>
    <x v="6"/>
    <x v="21"/>
    <s v="SSEE"/>
    <n v="0"/>
    <n v="0"/>
    <n v="0"/>
    <n v="0"/>
    <m/>
    <m/>
    <m/>
    <m/>
    <m/>
  </r>
  <r>
    <x v="36"/>
    <x v="21"/>
    <s v="SSEE"/>
    <n v="0"/>
    <n v="0"/>
    <n v="0"/>
    <n v="0"/>
    <m/>
    <m/>
    <m/>
    <m/>
    <m/>
  </r>
  <r>
    <x v="21"/>
    <x v="21"/>
    <s v="SSEE"/>
    <n v="6983"/>
    <n v="6048"/>
    <n v="18"/>
    <n v="12"/>
    <m/>
    <m/>
    <m/>
    <m/>
    <m/>
  </r>
  <r>
    <x v="28"/>
    <x v="21"/>
    <s v="SSEE"/>
    <n v="8960"/>
    <n v="8960"/>
    <n v="46"/>
    <n v="46"/>
    <m/>
    <m/>
    <m/>
    <m/>
    <m/>
  </r>
  <r>
    <x v="40"/>
    <x v="21"/>
    <s v="SSEE"/>
    <n v="0"/>
    <n v="0"/>
    <n v="0"/>
    <n v="0"/>
    <m/>
    <m/>
    <m/>
    <m/>
    <m/>
  </r>
  <r>
    <x v="16"/>
    <x v="21"/>
    <s v="SSEE"/>
    <n v="121052"/>
    <n v="121052"/>
    <n v="782"/>
    <n v="782"/>
    <m/>
    <m/>
    <m/>
    <m/>
    <n v="1"/>
  </r>
  <r>
    <x v="18"/>
    <x v="21"/>
    <s v="SSEE"/>
    <n v="50683.73"/>
    <n v="47107.729999999996"/>
    <n v="367"/>
    <n v="367"/>
    <m/>
    <m/>
    <m/>
    <m/>
    <m/>
  </r>
  <r>
    <x v="41"/>
    <x v="21"/>
    <s v="SSEE"/>
    <n v="0"/>
    <n v="0"/>
    <n v="0"/>
    <n v="0"/>
    <m/>
    <m/>
    <m/>
    <m/>
    <m/>
  </r>
  <r>
    <x v="53"/>
    <x v="21"/>
    <s v="SSEE"/>
    <n v="0"/>
    <n v="0"/>
    <n v="0"/>
    <n v="0"/>
    <m/>
    <m/>
    <m/>
    <n v="1"/>
    <m/>
  </r>
  <r>
    <x v="57"/>
    <x v="21"/>
    <s v="SSEE"/>
    <n v="0"/>
    <n v="0"/>
    <n v="0"/>
    <n v="0"/>
    <m/>
    <m/>
    <m/>
    <m/>
    <m/>
  </r>
  <r>
    <x v="58"/>
    <x v="21"/>
    <s v="SSEE"/>
    <n v="0"/>
    <n v="0"/>
    <n v="0"/>
    <n v="0"/>
    <m/>
    <m/>
    <m/>
    <m/>
    <m/>
  </r>
  <r>
    <x v="59"/>
    <x v="21"/>
    <s v="SSEE"/>
    <n v="0"/>
    <n v="0"/>
    <n v="0"/>
    <n v="0"/>
    <m/>
    <m/>
    <m/>
    <m/>
    <m/>
  </r>
  <r>
    <x v="60"/>
    <x v="21"/>
    <s v="SSEE"/>
    <n v="185360.5"/>
    <n v="185360.5"/>
    <n v="1330"/>
    <n v="1330"/>
    <m/>
    <m/>
    <m/>
    <m/>
    <n v="1"/>
  </r>
  <r>
    <x v="24"/>
    <x v="21"/>
    <s v="SSEE"/>
    <n v="0"/>
    <n v="0"/>
    <n v="0"/>
    <n v="0"/>
    <m/>
    <m/>
    <m/>
    <m/>
    <m/>
  </r>
  <r>
    <x v="42"/>
    <x v="21"/>
    <s v="SSEE"/>
    <n v="0"/>
    <n v="0"/>
    <n v="0"/>
    <n v="0"/>
    <m/>
    <m/>
    <m/>
    <m/>
    <m/>
  </r>
  <r>
    <x v="10"/>
    <x v="21"/>
    <s v="SSEE"/>
    <n v="0"/>
    <n v="0"/>
    <n v="0"/>
    <n v="0"/>
    <m/>
    <m/>
    <m/>
    <m/>
    <m/>
  </r>
  <r>
    <x v="17"/>
    <x v="21"/>
    <s v="SSEE"/>
    <n v="21496"/>
    <n v="21496"/>
    <n v="129"/>
    <n v="129"/>
    <m/>
    <m/>
    <m/>
    <m/>
    <m/>
  </r>
  <r>
    <x v="26"/>
    <x v="21"/>
    <s v="SSEE"/>
    <n v="10484"/>
    <n v="10484"/>
    <n v="58"/>
    <n v="4"/>
    <m/>
    <m/>
    <m/>
    <m/>
    <m/>
  </r>
  <r>
    <x v="44"/>
    <x v="21"/>
    <s v="SSEE"/>
    <n v="0"/>
    <n v="0"/>
    <n v="0"/>
    <n v="0"/>
    <m/>
    <m/>
    <m/>
    <m/>
    <m/>
  </r>
  <r>
    <x v="1"/>
    <x v="21"/>
    <s v="SSEE"/>
    <n v="0"/>
    <n v="0"/>
    <n v="0"/>
    <n v="0"/>
    <m/>
    <m/>
    <m/>
    <m/>
    <m/>
  </r>
  <r>
    <x v="2"/>
    <x v="21"/>
    <s v="SSEE"/>
    <n v="0"/>
    <n v="0"/>
    <n v="0"/>
    <n v="0"/>
    <m/>
    <m/>
    <m/>
    <m/>
    <m/>
  </r>
  <r>
    <x v="37"/>
    <x v="21"/>
    <s v="SSEE"/>
    <n v="0"/>
    <n v="0"/>
    <n v="0"/>
    <n v="0"/>
    <m/>
    <m/>
    <m/>
    <m/>
    <m/>
  </r>
  <r>
    <x v="5"/>
    <x v="21"/>
    <s v="SSEE"/>
    <n v="0"/>
    <n v="0"/>
    <n v="0"/>
    <n v="0"/>
    <m/>
    <m/>
    <m/>
    <m/>
    <m/>
  </r>
  <r>
    <x v="8"/>
    <x v="21"/>
    <s v="SSEE"/>
    <n v="77477.25"/>
    <n v="77477.25"/>
    <n v="382"/>
    <n v="382"/>
    <m/>
    <m/>
    <m/>
    <m/>
    <m/>
  </r>
  <r>
    <x v="11"/>
    <x v="21"/>
    <s v="SSEE"/>
    <n v="0"/>
    <n v="0"/>
    <n v="0"/>
    <n v="0"/>
    <m/>
    <m/>
    <m/>
    <m/>
    <m/>
  </r>
  <r>
    <x v="14"/>
    <x v="21"/>
    <s v="SSEE"/>
    <n v="74068"/>
    <n v="28407"/>
    <n v="431"/>
    <n v="156"/>
    <m/>
    <m/>
    <m/>
    <m/>
    <m/>
  </r>
  <r>
    <x v="19"/>
    <x v="21"/>
    <s v="SSEE"/>
    <n v="1052"/>
    <n v="1052"/>
    <n v="24"/>
    <n v="24"/>
    <m/>
    <m/>
    <m/>
    <m/>
    <m/>
  </r>
  <r>
    <x v="27"/>
    <x v="21"/>
    <s v="SSEE"/>
    <n v="0"/>
    <n v="0"/>
    <n v="0"/>
    <n v="0"/>
    <m/>
    <m/>
    <m/>
    <m/>
    <m/>
  </r>
  <r>
    <x v="29"/>
    <x v="21"/>
    <s v="SSEE"/>
    <n v="0"/>
    <n v="0"/>
    <n v="0"/>
    <n v="0"/>
    <m/>
    <m/>
    <m/>
    <m/>
    <m/>
  </r>
  <r>
    <x v="38"/>
    <x v="21"/>
    <s v="SSEE"/>
    <n v="0"/>
    <n v="0"/>
    <n v="0"/>
    <n v="0"/>
    <m/>
    <m/>
    <m/>
    <m/>
    <m/>
  </r>
  <r>
    <x v="52"/>
    <x v="21"/>
    <s v="SSEE"/>
    <n v="0"/>
    <n v="0"/>
    <n v="0"/>
    <n v="0"/>
    <m/>
    <m/>
    <m/>
    <m/>
    <m/>
  </r>
  <r>
    <x v="39"/>
    <x v="21"/>
    <s v="SSEE"/>
    <n v="0"/>
    <n v="0"/>
    <n v="0"/>
    <n v="0"/>
    <m/>
    <m/>
    <m/>
    <m/>
    <m/>
  </r>
  <r>
    <x v="46"/>
    <x v="21"/>
    <s v="SSEE"/>
    <n v="0"/>
    <n v="0"/>
    <n v="0"/>
    <n v="0"/>
    <m/>
    <m/>
    <m/>
    <m/>
    <m/>
  </r>
  <r>
    <x v="47"/>
    <x v="21"/>
    <s v="SSEE"/>
    <n v="0"/>
    <n v="0"/>
    <n v="0"/>
    <n v="0"/>
    <m/>
    <m/>
    <m/>
    <m/>
    <m/>
  </r>
  <r>
    <x v="45"/>
    <x v="21"/>
    <s v="SSEE"/>
    <n v="0"/>
    <n v="0"/>
    <n v="0"/>
    <n v="0"/>
    <m/>
    <m/>
    <m/>
    <m/>
    <m/>
  </r>
  <r>
    <x v="33"/>
    <x v="21"/>
    <s v="SSEE"/>
    <n v="3576"/>
    <n v="3576"/>
    <n v="18"/>
    <n v="18"/>
    <m/>
    <m/>
    <m/>
    <m/>
    <m/>
  </r>
  <r>
    <x v="30"/>
    <x v="21"/>
    <s v="SSEE"/>
    <n v="4497"/>
    <n v="3048"/>
    <n v="23"/>
    <n v="16"/>
    <m/>
    <m/>
    <m/>
    <m/>
    <m/>
  </r>
  <r>
    <x v="31"/>
    <x v="21"/>
    <s v="SSEE"/>
    <n v="0"/>
    <n v="0"/>
    <n v="0"/>
    <n v="0"/>
    <m/>
    <m/>
    <m/>
    <m/>
    <m/>
  </r>
  <r>
    <x v="15"/>
    <x v="21"/>
    <s v="SSEE"/>
    <n v="304904"/>
    <n v="100507.6"/>
    <n v="448"/>
    <n v="502"/>
    <m/>
    <m/>
    <m/>
    <m/>
    <m/>
  </r>
  <r>
    <x v="43"/>
    <x v="21"/>
    <s v="SSEE"/>
    <n v="0"/>
    <n v="0"/>
    <n v="0"/>
    <n v="0"/>
    <m/>
    <m/>
    <m/>
    <m/>
    <m/>
  </r>
  <r>
    <x v="50"/>
    <x v="21"/>
    <s v="SSEE"/>
    <n v="0"/>
    <n v="0"/>
    <n v="0"/>
    <n v="0"/>
    <m/>
    <m/>
    <m/>
    <m/>
    <m/>
  </r>
  <r>
    <x v="51"/>
    <x v="21"/>
    <s v="SSEE"/>
    <n v="0"/>
    <n v="0"/>
    <n v="0"/>
    <n v="0"/>
    <m/>
    <m/>
    <m/>
    <m/>
    <m/>
  </r>
  <r>
    <x v="54"/>
    <x v="21"/>
    <s v="SSEE"/>
    <n v="0"/>
    <n v="0"/>
    <n v="0"/>
    <n v="0"/>
    <m/>
    <m/>
    <m/>
    <m/>
    <m/>
  </r>
  <r>
    <x v="23"/>
    <x v="21"/>
    <s v="SSEE"/>
    <n v="62647"/>
    <n v="62647"/>
    <n v="269"/>
    <n v="269"/>
    <m/>
    <m/>
    <m/>
    <m/>
    <n v="1"/>
  </r>
  <r>
    <x v="55"/>
    <x v="21"/>
    <s v="SSEE"/>
    <n v="0"/>
    <n v="0"/>
    <n v="0"/>
    <n v="0"/>
    <m/>
    <m/>
    <m/>
    <m/>
    <m/>
  </r>
  <r>
    <x v="32"/>
    <x v="22"/>
    <s v="Las Bambas"/>
    <n v="924.42857142857144"/>
    <n v="924.42857142857144"/>
    <n v="5"/>
    <n v="5"/>
    <m/>
    <m/>
    <m/>
    <m/>
    <m/>
  </r>
  <r>
    <x v="12"/>
    <x v="22"/>
    <s v="Las Bambas"/>
    <n v="1512"/>
    <n v="1512"/>
    <n v="8"/>
    <n v="8"/>
    <m/>
    <m/>
    <m/>
    <m/>
    <m/>
  </r>
  <r>
    <x v="13"/>
    <x v="22"/>
    <s v="Las Bambas"/>
    <n v="702"/>
    <n v="702"/>
    <n v="5"/>
    <n v="5"/>
    <m/>
    <m/>
    <m/>
    <m/>
    <m/>
  </r>
  <r>
    <x v="34"/>
    <x v="22"/>
    <s v="Las Bambas"/>
    <n v="189"/>
    <n v="189"/>
    <n v="1"/>
    <n v="1"/>
    <m/>
    <m/>
    <m/>
    <m/>
    <m/>
  </r>
  <r>
    <x v="49"/>
    <x v="22"/>
    <s v="Las Bambas"/>
    <n v="679.5"/>
    <n v="679.5"/>
    <n v="4"/>
    <n v="4"/>
    <m/>
    <m/>
    <m/>
    <m/>
    <m/>
  </r>
  <r>
    <x v="56"/>
    <x v="22"/>
    <s v="Las Bambas"/>
    <n v="378"/>
    <n v="378"/>
    <n v="2"/>
    <n v="2"/>
    <m/>
    <m/>
    <m/>
    <m/>
    <m/>
  </r>
  <r>
    <x v="7"/>
    <x v="22"/>
    <s v="Las Bambas"/>
    <n v="3024"/>
    <n v="3024"/>
    <n v="16"/>
    <n v="16"/>
    <m/>
    <m/>
    <m/>
    <m/>
    <m/>
  </r>
  <r>
    <x v="22"/>
    <x v="22"/>
    <s v="Las Bambas"/>
    <n v="378"/>
    <n v="378"/>
    <n v="2"/>
    <n v="2"/>
    <m/>
    <m/>
    <m/>
    <m/>
    <m/>
  </r>
  <r>
    <x v="35"/>
    <x v="22"/>
    <s v="Las Bambas"/>
    <n v="567"/>
    <n v="567"/>
    <n v="3"/>
    <n v="3"/>
    <m/>
    <m/>
    <m/>
    <m/>
    <m/>
  </r>
  <r>
    <x v="20"/>
    <x v="22"/>
    <s v="Las Bambas"/>
    <n v="4604"/>
    <n v="4604"/>
    <n v="26"/>
    <n v="26"/>
    <m/>
    <m/>
    <m/>
    <m/>
    <m/>
  </r>
  <r>
    <x v="3"/>
    <x v="22"/>
    <s v="Las Bambas"/>
    <n v="360"/>
    <n v="360"/>
    <n v="2"/>
    <n v="2"/>
    <m/>
    <m/>
    <m/>
    <m/>
    <m/>
  </r>
  <r>
    <x v="4"/>
    <x v="22"/>
    <s v="Las Bambas"/>
    <n v="1093.5"/>
    <n v="1093.5"/>
    <n v="6"/>
    <n v="6"/>
    <m/>
    <m/>
    <m/>
    <m/>
    <m/>
  </r>
  <r>
    <x v="6"/>
    <x v="22"/>
    <s v="Las Bambas"/>
    <n v="2929.5"/>
    <n v="2929.5"/>
    <n v="15"/>
    <n v="15"/>
    <m/>
    <m/>
    <m/>
    <m/>
    <m/>
  </r>
  <r>
    <x v="36"/>
    <x v="22"/>
    <s v="Las Bambas"/>
    <n v="756"/>
    <n v="756"/>
    <n v="4"/>
    <n v="4"/>
    <m/>
    <m/>
    <m/>
    <m/>
    <m/>
  </r>
  <r>
    <x v="21"/>
    <x v="22"/>
    <s v="Las Bambas"/>
    <n v="39718.5"/>
    <n v="39718.5"/>
    <n v="235"/>
    <n v="235"/>
    <m/>
    <m/>
    <m/>
    <m/>
    <m/>
  </r>
  <r>
    <x v="28"/>
    <x v="22"/>
    <s v="Las Bambas"/>
    <n v="15671.75"/>
    <n v="15671.75"/>
    <n v="88"/>
    <n v="88"/>
    <m/>
    <m/>
    <m/>
    <m/>
    <m/>
  </r>
  <r>
    <x v="40"/>
    <x v="22"/>
    <s v="Las Bambas"/>
    <n v="357"/>
    <n v="357"/>
    <n v="2"/>
    <n v="2"/>
    <m/>
    <m/>
    <m/>
    <m/>
    <m/>
  </r>
  <r>
    <x v="16"/>
    <x v="22"/>
    <s v="Las Bambas"/>
    <n v="62687.16"/>
    <n v="62687.16"/>
    <n v="386"/>
    <n v="386"/>
    <m/>
    <m/>
    <m/>
    <m/>
    <m/>
  </r>
  <r>
    <x v="18"/>
    <x v="22"/>
    <s v="Las Bambas"/>
    <n v="143584.25"/>
    <n v="143584.25"/>
    <n v="862"/>
    <n v="862"/>
    <m/>
    <m/>
    <m/>
    <m/>
    <m/>
  </r>
  <r>
    <x v="5"/>
    <x v="22"/>
    <s v="Las Bambas"/>
    <n v="588"/>
    <n v="588"/>
    <n v="3"/>
    <n v="3"/>
    <m/>
    <m/>
    <m/>
    <m/>
    <m/>
  </r>
  <r>
    <x v="41"/>
    <x v="22"/>
    <s v="Las Bambas"/>
    <n v="199.5"/>
    <n v="199.5"/>
    <n v="1"/>
    <n v="1"/>
    <m/>
    <m/>
    <m/>
    <m/>
    <m/>
  </r>
  <r>
    <x v="53"/>
    <x v="22"/>
    <s v="Las Bambas"/>
    <n v="787.5"/>
    <n v="787.5"/>
    <n v="4"/>
    <n v="4"/>
    <m/>
    <m/>
    <m/>
    <m/>
    <m/>
  </r>
  <r>
    <x v="57"/>
    <x v="22"/>
    <s v="Las Bambas"/>
    <n v="798"/>
    <n v="798"/>
    <n v="4"/>
    <n v="4"/>
    <m/>
    <m/>
    <m/>
    <m/>
    <m/>
  </r>
  <r>
    <x v="58"/>
    <x v="22"/>
    <s v="Las Bambas"/>
    <n v="2614.5"/>
    <n v="2614.5"/>
    <n v="14"/>
    <n v="14"/>
    <m/>
    <m/>
    <m/>
    <m/>
    <m/>
  </r>
  <r>
    <x v="59"/>
    <x v="22"/>
    <s v="Las Bambas"/>
    <n v="567"/>
    <n v="567"/>
    <n v="3"/>
    <n v="3"/>
    <m/>
    <m/>
    <m/>
    <m/>
    <m/>
  </r>
  <r>
    <x v="60"/>
    <x v="22"/>
    <s v="Las Bambas"/>
    <n v="997.5"/>
    <n v="997.5"/>
    <n v="5"/>
    <n v="5"/>
    <m/>
    <m/>
    <m/>
    <m/>
    <m/>
  </r>
  <r>
    <x v="24"/>
    <x v="22"/>
    <s v="Las Bambas"/>
    <n v="2499"/>
    <n v="2499"/>
    <n v="13"/>
    <n v="13"/>
    <m/>
    <m/>
    <m/>
    <m/>
    <m/>
  </r>
  <r>
    <x v="42"/>
    <x v="22"/>
    <s v="Las Bambas"/>
    <n v="702"/>
    <n v="702"/>
    <n v="4"/>
    <n v="4"/>
    <m/>
    <m/>
    <m/>
    <m/>
    <m/>
  </r>
  <r>
    <x v="10"/>
    <x v="22"/>
    <s v="Las Bambas"/>
    <n v="1774.5"/>
    <n v="1774.5"/>
    <n v="10"/>
    <n v="10"/>
    <m/>
    <m/>
    <m/>
    <m/>
    <m/>
  </r>
  <r>
    <x v="17"/>
    <x v="22"/>
    <s v="Las Bambas"/>
    <n v="4411"/>
    <n v="4411"/>
    <n v="27"/>
    <n v="27"/>
    <m/>
    <m/>
    <m/>
    <m/>
    <m/>
  </r>
  <r>
    <x v="26"/>
    <x v="22"/>
    <s v="Las Bambas"/>
    <n v="5901"/>
    <n v="5901"/>
    <n v="31"/>
    <n v="31"/>
    <m/>
    <m/>
    <m/>
    <m/>
    <m/>
  </r>
  <r>
    <x v="44"/>
    <x v="22"/>
    <s v="Las Bambas"/>
    <n v="189"/>
    <n v="189"/>
    <n v="1"/>
    <n v="1"/>
    <m/>
    <m/>
    <m/>
    <m/>
    <m/>
  </r>
  <r>
    <x v="1"/>
    <x v="22"/>
    <s v="Las Bambas"/>
    <n v="1333.5"/>
    <n v="1333.5"/>
    <n v="7"/>
    <n v="7"/>
    <m/>
    <m/>
    <m/>
    <m/>
    <m/>
  </r>
  <r>
    <x v="2"/>
    <x v="22"/>
    <s v="Las Bambas"/>
    <n v="882"/>
    <n v="882"/>
    <n v="5"/>
    <n v="5"/>
    <m/>
    <m/>
    <m/>
    <m/>
    <m/>
  </r>
  <r>
    <x v="37"/>
    <x v="22"/>
    <s v="Las Bambas"/>
    <n v="720"/>
    <n v="720"/>
    <n v="5"/>
    <n v="5"/>
    <m/>
    <m/>
    <m/>
    <m/>
    <m/>
  </r>
  <r>
    <x v="5"/>
    <x v="22"/>
    <s v="Las Bambas"/>
    <n v="1080"/>
    <n v="1080"/>
    <n v="6"/>
    <n v="6"/>
    <m/>
    <m/>
    <m/>
    <m/>
    <m/>
  </r>
  <r>
    <x v="8"/>
    <x v="22"/>
    <s v="Las Bambas"/>
    <n v="5932.25"/>
    <n v="5932.25"/>
    <n v="32"/>
    <n v="32"/>
    <m/>
    <m/>
    <m/>
    <m/>
    <m/>
  </r>
  <r>
    <x v="11"/>
    <x v="22"/>
    <s v="Las Bambas"/>
    <n v="1656"/>
    <n v="1656"/>
    <n v="9"/>
    <n v="9"/>
    <m/>
    <m/>
    <m/>
    <m/>
    <m/>
  </r>
  <r>
    <x v="14"/>
    <x v="22"/>
    <s v="Las Bambas"/>
    <n v="1921.5"/>
    <n v="1921.5"/>
    <n v="10"/>
    <n v="10"/>
    <m/>
    <m/>
    <m/>
    <m/>
    <m/>
  </r>
  <r>
    <x v="19"/>
    <x v="22"/>
    <s v="Las Bambas"/>
    <n v="1354.5"/>
    <n v="1354.5"/>
    <n v="7"/>
    <n v="7"/>
    <m/>
    <m/>
    <m/>
    <m/>
    <m/>
  </r>
  <r>
    <x v="27"/>
    <x v="22"/>
    <s v="Las Bambas"/>
    <n v="189"/>
    <n v="189"/>
    <n v="1"/>
    <n v="1"/>
    <m/>
    <m/>
    <m/>
    <m/>
    <m/>
  </r>
  <r>
    <x v="29"/>
    <x v="22"/>
    <s v="Las Bambas"/>
    <n v="3006"/>
    <n v="3006"/>
    <n v="17"/>
    <n v="17"/>
    <m/>
    <m/>
    <m/>
    <m/>
    <m/>
  </r>
  <r>
    <x v="38"/>
    <x v="22"/>
    <s v="Las Bambas"/>
    <n v="567"/>
    <n v="567"/>
    <n v="3"/>
    <n v="3"/>
    <m/>
    <m/>
    <m/>
    <m/>
    <m/>
  </r>
  <r>
    <x v="52"/>
    <x v="22"/>
    <s v="Las Bambas"/>
    <n v="3730.5"/>
    <n v="3730.5"/>
    <n v="20"/>
    <n v="20"/>
    <m/>
    <m/>
    <m/>
    <m/>
    <m/>
  </r>
  <r>
    <x v="39"/>
    <x v="22"/>
    <s v="Las Bambas"/>
    <n v="199.5"/>
    <n v="199.5"/>
    <n v="1"/>
    <n v="1"/>
    <m/>
    <m/>
    <m/>
    <m/>
    <m/>
  </r>
  <r>
    <x v="46"/>
    <x v="22"/>
    <s v="Las Bambas"/>
    <n v="2362.5"/>
    <n v="2362.5"/>
    <n v="12"/>
    <n v="12"/>
    <m/>
    <m/>
    <m/>
    <m/>
    <m/>
  </r>
  <r>
    <x v="47"/>
    <x v="22"/>
    <s v="Las Bambas"/>
    <n v="189"/>
    <n v="189"/>
    <n v="1"/>
    <n v="1"/>
    <m/>
    <m/>
    <m/>
    <m/>
    <m/>
  </r>
  <r>
    <x v="45"/>
    <x v="22"/>
    <s v="Las Bambas"/>
    <n v="694.5"/>
    <n v="694.5"/>
    <n v="4"/>
    <n v="4"/>
    <m/>
    <m/>
    <m/>
    <m/>
    <m/>
  </r>
  <r>
    <x v="33"/>
    <x v="22"/>
    <s v="Las Bambas"/>
    <n v="3589.5"/>
    <n v="3589.5"/>
    <n v="20"/>
    <n v="20"/>
    <m/>
    <m/>
    <m/>
    <m/>
    <m/>
  </r>
  <r>
    <x v="30"/>
    <x v="22"/>
    <s v="Las Bambas"/>
    <n v="3888"/>
    <n v="3888"/>
    <n v="23"/>
    <n v="23"/>
    <m/>
    <m/>
    <m/>
    <m/>
    <m/>
  </r>
  <r>
    <x v="31"/>
    <x v="22"/>
    <s v="Las Bambas"/>
    <n v="528"/>
    <n v="528"/>
    <n v="3"/>
    <n v="3"/>
    <m/>
    <m/>
    <m/>
    <m/>
    <m/>
  </r>
  <r>
    <x v="15"/>
    <x v="22"/>
    <s v="Las Bambas"/>
    <n v="14122.5"/>
    <n v="14122.5"/>
    <n v="82"/>
    <n v="82"/>
    <m/>
    <m/>
    <m/>
    <m/>
    <m/>
  </r>
  <r>
    <x v="43"/>
    <x v="22"/>
    <s v="Las Bambas"/>
    <n v="2289"/>
    <n v="2289"/>
    <n v="12"/>
    <n v="12"/>
    <m/>
    <m/>
    <m/>
    <m/>
    <m/>
  </r>
  <r>
    <x v="50"/>
    <x v="22"/>
    <s v="Las Bambas"/>
    <n v="7953"/>
    <n v="7953"/>
    <n v="48"/>
    <n v="48"/>
    <m/>
    <m/>
    <m/>
    <m/>
    <m/>
  </r>
  <r>
    <x v="51"/>
    <x v="22"/>
    <s v="Las Bambas"/>
    <n v="5017.5"/>
    <n v="5017.5"/>
    <n v="31"/>
    <n v="31"/>
    <m/>
    <m/>
    <m/>
    <m/>
    <m/>
  </r>
  <r>
    <x v="54"/>
    <x v="22"/>
    <s v="Las Bambas"/>
    <n v="409.5"/>
    <n v="409.5"/>
    <n v="2"/>
    <n v="2"/>
    <m/>
    <m/>
    <m/>
    <m/>
    <m/>
  </r>
  <r>
    <x v="9"/>
    <x v="22"/>
    <s v="Las Bambas"/>
    <n v="199.5"/>
    <n v="199.5"/>
    <n v="1"/>
    <n v="1"/>
    <m/>
    <m/>
    <m/>
    <m/>
    <m/>
  </r>
  <r>
    <x v="23"/>
    <x v="22"/>
    <s v="Las Bambas"/>
    <n v="1312.5"/>
    <n v="1312.5"/>
    <n v="7"/>
    <n v="7"/>
    <m/>
    <m/>
    <m/>
    <m/>
    <m/>
  </r>
  <r>
    <x v="55"/>
    <x v="22"/>
    <s v="Las Bambas"/>
    <n v="924.21428571428578"/>
    <n v="924.21428571428578"/>
    <n v="5"/>
    <n v="5"/>
    <m/>
    <m/>
    <m/>
    <m/>
    <m/>
  </r>
  <r>
    <x v="32"/>
    <x v="22"/>
    <s v="SSEE"/>
    <n v="0"/>
    <n v="0"/>
    <n v="0"/>
    <n v="0"/>
    <m/>
    <m/>
    <m/>
    <m/>
    <m/>
  </r>
  <r>
    <x v="12"/>
    <x v="22"/>
    <s v="SSEE"/>
    <n v="0"/>
    <n v="0"/>
    <n v="0"/>
    <n v="0"/>
    <m/>
    <m/>
    <m/>
    <m/>
    <m/>
  </r>
  <r>
    <x v="13"/>
    <x v="22"/>
    <s v="SSEE"/>
    <n v="0"/>
    <n v="0"/>
    <n v="0"/>
    <n v="0"/>
    <m/>
    <m/>
    <m/>
    <m/>
    <m/>
  </r>
  <r>
    <x v="34"/>
    <x v="22"/>
    <s v="SSEE"/>
    <n v="0"/>
    <n v="0"/>
    <n v="0"/>
    <n v="0"/>
    <m/>
    <m/>
    <m/>
    <m/>
    <m/>
  </r>
  <r>
    <x v="49"/>
    <x v="22"/>
    <s v="SSEE"/>
    <n v="0"/>
    <n v="0"/>
    <n v="0"/>
    <n v="0"/>
    <m/>
    <m/>
    <m/>
    <m/>
    <m/>
  </r>
  <r>
    <x v="56"/>
    <x v="22"/>
    <s v="SSEE"/>
    <n v="0"/>
    <n v="0"/>
    <n v="0"/>
    <n v="0"/>
    <m/>
    <m/>
    <m/>
    <m/>
    <m/>
  </r>
  <r>
    <x v="7"/>
    <x v="22"/>
    <s v="SSEE"/>
    <n v="0"/>
    <n v="0"/>
    <n v="0"/>
    <n v="0"/>
    <m/>
    <m/>
    <m/>
    <m/>
    <m/>
  </r>
  <r>
    <x v="22"/>
    <x v="22"/>
    <s v="SSEE"/>
    <n v="0"/>
    <n v="0"/>
    <n v="0"/>
    <n v="0"/>
    <m/>
    <m/>
    <m/>
    <m/>
    <m/>
  </r>
  <r>
    <x v="35"/>
    <x v="22"/>
    <s v="SSEE"/>
    <n v="0"/>
    <n v="0"/>
    <n v="0"/>
    <n v="0"/>
    <m/>
    <m/>
    <m/>
    <m/>
    <m/>
  </r>
  <r>
    <x v="20"/>
    <x v="22"/>
    <s v="SSEE"/>
    <n v="0"/>
    <n v="0"/>
    <n v="0"/>
    <n v="0"/>
    <m/>
    <m/>
    <m/>
    <m/>
    <m/>
  </r>
  <r>
    <x v="3"/>
    <x v="22"/>
    <s v="SSEE"/>
    <n v="0"/>
    <n v="0"/>
    <n v="0"/>
    <n v="0"/>
    <m/>
    <m/>
    <m/>
    <m/>
    <m/>
  </r>
  <r>
    <x v="4"/>
    <x v="22"/>
    <s v="SSEE"/>
    <n v="0"/>
    <n v="0"/>
    <n v="0"/>
    <n v="0"/>
    <m/>
    <m/>
    <m/>
    <m/>
    <m/>
  </r>
  <r>
    <x v="6"/>
    <x v="22"/>
    <s v="SSEE"/>
    <n v="0"/>
    <n v="0"/>
    <n v="0"/>
    <n v="0"/>
    <m/>
    <m/>
    <m/>
    <m/>
    <m/>
  </r>
  <r>
    <x v="36"/>
    <x v="22"/>
    <s v="SSEE"/>
    <n v="0"/>
    <n v="0"/>
    <n v="0"/>
    <n v="0"/>
    <m/>
    <m/>
    <m/>
    <m/>
    <m/>
  </r>
  <r>
    <x v="21"/>
    <x v="22"/>
    <s v="SSEE"/>
    <n v="8813"/>
    <n v="8813"/>
    <n v="50"/>
    <n v="50"/>
    <m/>
    <m/>
    <m/>
    <m/>
    <m/>
  </r>
  <r>
    <x v="28"/>
    <x v="22"/>
    <s v="SSEE"/>
    <n v="8532"/>
    <n v="8532"/>
    <n v="37"/>
    <n v="37"/>
    <m/>
    <m/>
    <m/>
    <m/>
    <m/>
  </r>
  <r>
    <x v="40"/>
    <x v="22"/>
    <s v="SSEE"/>
    <n v="0"/>
    <n v="0"/>
    <n v="0"/>
    <n v="0"/>
    <m/>
    <m/>
    <m/>
    <m/>
    <m/>
  </r>
  <r>
    <x v="16"/>
    <x v="22"/>
    <s v="SSEE"/>
    <n v="175201"/>
    <n v="175201"/>
    <n v="985"/>
    <n v="985"/>
    <m/>
    <m/>
    <m/>
    <m/>
    <m/>
  </r>
  <r>
    <x v="18"/>
    <x v="22"/>
    <s v="SSEE"/>
    <n v="134640.32000000001"/>
    <n v="132480.32000000001"/>
    <n v="627"/>
    <n v="615"/>
    <m/>
    <m/>
    <m/>
    <m/>
    <m/>
  </r>
  <r>
    <x v="41"/>
    <x v="22"/>
    <s v="SSEE"/>
    <n v="155595.5"/>
    <n v="155595.5"/>
    <n v="839"/>
    <n v="839"/>
    <m/>
    <m/>
    <m/>
    <m/>
    <m/>
  </r>
  <r>
    <x v="53"/>
    <x v="22"/>
    <s v="SSEE"/>
    <n v="220"/>
    <n v="220"/>
    <n v="5"/>
    <n v="5"/>
    <m/>
    <m/>
    <m/>
    <m/>
    <m/>
  </r>
  <r>
    <x v="57"/>
    <x v="22"/>
    <s v="SSEE"/>
    <n v="0"/>
    <n v="0"/>
    <n v="0"/>
    <n v="0"/>
    <m/>
    <m/>
    <m/>
    <m/>
    <m/>
  </r>
  <r>
    <x v="58"/>
    <x v="22"/>
    <s v="SSEE"/>
    <n v="0"/>
    <n v="0"/>
    <n v="0"/>
    <n v="0"/>
    <m/>
    <m/>
    <m/>
    <m/>
    <m/>
  </r>
  <r>
    <x v="59"/>
    <x v="22"/>
    <s v="SSEE"/>
    <n v="0"/>
    <n v="0"/>
    <n v="0"/>
    <n v="0"/>
    <m/>
    <m/>
    <m/>
    <m/>
    <m/>
  </r>
  <r>
    <x v="60"/>
    <x v="22"/>
    <s v="SSEE"/>
    <n v="0"/>
    <n v="0"/>
    <n v="0"/>
    <n v="0"/>
    <m/>
    <m/>
    <m/>
    <m/>
    <m/>
  </r>
  <r>
    <x v="24"/>
    <x v="22"/>
    <s v="SSEE"/>
    <n v="451"/>
    <n v="451"/>
    <n v="2"/>
    <n v="2"/>
    <m/>
    <m/>
    <m/>
    <m/>
    <m/>
  </r>
  <r>
    <x v="42"/>
    <x v="22"/>
    <s v="SSEE"/>
    <n v="0"/>
    <n v="0"/>
    <n v="0"/>
    <n v="0"/>
    <m/>
    <m/>
    <m/>
    <m/>
    <m/>
  </r>
  <r>
    <x v="10"/>
    <x v="22"/>
    <s v="SSEE"/>
    <n v="0"/>
    <n v="0"/>
    <n v="0"/>
    <n v="0"/>
    <m/>
    <m/>
    <m/>
    <m/>
    <m/>
  </r>
  <r>
    <x v="17"/>
    <x v="22"/>
    <s v="SSEE"/>
    <n v="24772"/>
    <n v="24772"/>
    <n v="111"/>
    <n v="111"/>
    <m/>
    <m/>
    <m/>
    <m/>
    <m/>
  </r>
  <r>
    <x v="26"/>
    <x v="22"/>
    <s v="SSEE"/>
    <n v="11176"/>
    <n v="11176"/>
    <n v="69"/>
    <n v="69"/>
    <m/>
    <m/>
    <m/>
    <m/>
    <m/>
  </r>
  <r>
    <x v="44"/>
    <x v="22"/>
    <s v="SSEE"/>
    <n v="0"/>
    <n v="0"/>
    <n v="0"/>
    <n v="0"/>
    <m/>
    <m/>
    <m/>
    <m/>
    <m/>
  </r>
  <r>
    <x v="1"/>
    <x v="22"/>
    <s v="SSEE"/>
    <n v="0"/>
    <n v="0"/>
    <n v="0"/>
    <n v="0"/>
    <m/>
    <m/>
    <m/>
    <m/>
    <m/>
  </r>
  <r>
    <x v="2"/>
    <x v="22"/>
    <s v="SSEE"/>
    <n v="0"/>
    <n v="0"/>
    <n v="0"/>
    <n v="0"/>
    <m/>
    <m/>
    <m/>
    <m/>
    <m/>
  </r>
  <r>
    <x v="37"/>
    <x v="22"/>
    <s v="SSEE"/>
    <n v="0"/>
    <n v="0"/>
    <n v="0"/>
    <n v="0"/>
    <m/>
    <m/>
    <m/>
    <m/>
    <m/>
  </r>
  <r>
    <x v="5"/>
    <x v="22"/>
    <s v="SSEE"/>
    <n v="0"/>
    <n v="0"/>
    <n v="0"/>
    <n v="0"/>
    <m/>
    <m/>
    <m/>
    <m/>
    <m/>
  </r>
  <r>
    <x v="8"/>
    <x v="22"/>
    <s v="SSEE"/>
    <n v="106209"/>
    <n v="106209"/>
    <n v="406"/>
    <n v="406"/>
    <m/>
    <m/>
    <m/>
    <m/>
    <m/>
  </r>
  <r>
    <x v="11"/>
    <x v="22"/>
    <s v="SSEE"/>
    <n v="0"/>
    <n v="0"/>
    <n v="0"/>
    <n v="0"/>
    <m/>
    <m/>
    <m/>
    <m/>
    <m/>
  </r>
  <r>
    <x v="14"/>
    <x v="22"/>
    <s v="SSEE"/>
    <n v="85012"/>
    <n v="6083"/>
    <n v="399"/>
    <n v="29"/>
    <m/>
    <m/>
    <m/>
    <m/>
    <m/>
  </r>
  <r>
    <x v="19"/>
    <x v="22"/>
    <s v="SSEE"/>
    <n v="12019"/>
    <n v="12019"/>
    <n v="90"/>
    <n v="90"/>
    <m/>
    <m/>
    <m/>
    <m/>
    <m/>
  </r>
  <r>
    <x v="27"/>
    <x v="22"/>
    <s v="SSEE"/>
    <n v="0"/>
    <n v="0"/>
    <n v="0"/>
    <n v="0"/>
    <m/>
    <m/>
    <m/>
    <m/>
    <m/>
  </r>
  <r>
    <x v="29"/>
    <x v="22"/>
    <s v="SSEE"/>
    <n v="0"/>
    <n v="0"/>
    <n v="0"/>
    <n v="0"/>
    <m/>
    <m/>
    <m/>
    <m/>
    <m/>
  </r>
  <r>
    <x v="38"/>
    <x v="22"/>
    <s v="SSEE"/>
    <n v="0"/>
    <n v="0"/>
    <n v="0"/>
    <n v="0"/>
    <m/>
    <m/>
    <m/>
    <m/>
    <m/>
  </r>
  <r>
    <x v="52"/>
    <x v="22"/>
    <s v="SSEE"/>
    <n v="0"/>
    <n v="0"/>
    <n v="0"/>
    <n v="0"/>
    <m/>
    <m/>
    <m/>
    <m/>
    <m/>
  </r>
  <r>
    <x v="39"/>
    <x v="22"/>
    <s v="SSEE"/>
    <n v="0"/>
    <n v="0"/>
    <n v="0"/>
    <n v="0"/>
    <m/>
    <m/>
    <m/>
    <m/>
    <m/>
  </r>
  <r>
    <x v="46"/>
    <x v="22"/>
    <s v="SSEE"/>
    <n v="0"/>
    <n v="0"/>
    <n v="0"/>
    <n v="0"/>
    <m/>
    <m/>
    <m/>
    <m/>
    <m/>
  </r>
  <r>
    <x v="47"/>
    <x v="22"/>
    <s v="SSEE"/>
    <n v="0"/>
    <n v="0"/>
    <n v="0"/>
    <n v="0"/>
    <m/>
    <m/>
    <m/>
    <m/>
    <m/>
  </r>
  <r>
    <x v="45"/>
    <x v="22"/>
    <s v="SSEE"/>
    <n v="0"/>
    <n v="0"/>
    <n v="0"/>
    <n v="0"/>
    <m/>
    <m/>
    <m/>
    <m/>
    <m/>
  </r>
  <r>
    <x v="33"/>
    <x v="22"/>
    <s v="SSEE"/>
    <n v="3132"/>
    <n v="3132"/>
    <n v="15"/>
    <n v="15"/>
    <m/>
    <m/>
    <m/>
    <m/>
    <m/>
  </r>
  <r>
    <x v="30"/>
    <x v="22"/>
    <s v="SSEE"/>
    <n v="1080"/>
    <n v="1080"/>
    <n v="5"/>
    <n v="5"/>
    <m/>
    <m/>
    <m/>
    <m/>
    <m/>
  </r>
  <r>
    <x v="31"/>
    <x v="22"/>
    <s v="SSEE"/>
    <n v="0"/>
    <n v="0"/>
    <n v="0"/>
    <n v="0"/>
    <m/>
    <m/>
    <m/>
    <m/>
    <m/>
  </r>
  <r>
    <x v="15"/>
    <x v="22"/>
    <s v="SSEE"/>
    <n v="395246"/>
    <n v="177460"/>
    <n v="1909"/>
    <n v="1401"/>
    <m/>
    <m/>
    <m/>
    <m/>
    <m/>
  </r>
  <r>
    <x v="43"/>
    <x v="22"/>
    <s v="SSEE"/>
    <n v="0"/>
    <n v="0"/>
    <n v="0"/>
    <n v="0"/>
    <m/>
    <m/>
    <m/>
    <m/>
    <m/>
  </r>
  <r>
    <x v="50"/>
    <x v="22"/>
    <s v="SSEE"/>
    <n v="0"/>
    <n v="0"/>
    <n v="0"/>
    <n v="0"/>
    <m/>
    <m/>
    <m/>
    <m/>
    <m/>
  </r>
  <r>
    <x v="51"/>
    <x v="22"/>
    <s v="SSEE"/>
    <n v="0"/>
    <n v="0"/>
    <n v="0"/>
    <n v="0"/>
    <m/>
    <m/>
    <m/>
    <m/>
    <m/>
  </r>
  <r>
    <x v="54"/>
    <x v="22"/>
    <s v="SSEE"/>
    <n v="0"/>
    <n v="0"/>
    <n v="0"/>
    <n v="0"/>
    <m/>
    <m/>
    <m/>
    <m/>
    <m/>
  </r>
  <r>
    <x v="23"/>
    <x v="22"/>
    <s v="SSEE"/>
    <n v="63624"/>
    <n v="63624"/>
    <n v="276"/>
    <n v="276"/>
    <m/>
    <m/>
    <m/>
    <m/>
    <m/>
  </r>
  <r>
    <x v="55"/>
    <x v="22"/>
    <s v="SSEE"/>
    <n v="0"/>
    <n v="0"/>
    <n v="0"/>
    <n v="0"/>
    <m/>
    <m/>
    <m/>
    <m/>
    <m/>
  </r>
  <r>
    <x v="32"/>
    <x v="23"/>
    <s v="Las Bambas"/>
    <n v="915"/>
    <n v="915"/>
    <n v="5"/>
    <n v="5"/>
    <m/>
    <m/>
    <m/>
    <m/>
    <m/>
  </r>
  <r>
    <x v="12"/>
    <x v="23"/>
    <s v="Las Bambas"/>
    <n v="1668.25"/>
    <n v="1668.25"/>
    <n v="9"/>
    <n v="9"/>
    <m/>
    <m/>
    <m/>
    <m/>
    <m/>
  </r>
  <r>
    <x v="13"/>
    <x v="23"/>
    <s v="Las Bambas"/>
    <n v="621"/>
    <n v="621"/>
    <n v="5"/>
    <n v="5"/>
    <m/>
    <m/>
    <m/>
    <m/>
    <m/>
  </r>
  <r>
    <x v="34"/>
    <x v="23"/>
    <s v="Las Bambas"/>
    <n v="366"/>
    <n v="366"/>
    <n v="2"/>
    <n v="2"/>
    <m/>
    <m/>
    <m/>
    <m/>
    <m/>
  </r>
  <r>
    <x v="49"/>
    <x v="23"/>
    <s v="Las Bambas"/>
    <n v="553.5"/>
    <n v="553.5"/>
    <n v="4"/>
    <n v="4"/>
    <m/>
    <m/>
    <m/>
    <m/>
    <m/>
  </r>
  <r>
    <x v="56"/>
    <x v="23"/>
    <s v="Las Bambas"/>
    <n v="306"/>
    <n v="306"/>
    <n v="2"/>
    <n v="2"/>
    <m/>
    <m/>
    <m/>
    <m/>
    <m/>
  </r>
  <r>
    <x v="7"/>
    <x v="23"/>
    <s v="Las Bambas"/>
    <n v="1692"/>
    <n v="1692"/>
    <n v="12"/>
    <n v="12"/>
    <m/>
    <m/>
    <m/>
    <m/>
    <m/>
  </r>
  <r>
    <x v="22"/>
    <x v="23"/>
    <s v="Las Bambas"/>
    <n v="0"/>
    <n v="0"/>
    <n v="1"/>
    <n v="1"/>
    <m/>
    <m/>
    <m/>
    <m/>
    <m/>
  </r>
  <r>
    <x v="35"/>
    <x v="23"/>
    <s v="Las Bambas"/>
    <n v="1116"/>
    <n v="1116"/>
    <n v="7"/>
    <n v="7"/>
    <m/>
    <m/>
    <m/>
    <m/>
    <m/>
  </r>
  <r>
    <x v="20"/>
    <x v="23"/>
    <s v="Las Bambas"/>
    <n v="4590.25"/>
    <n v="4590.25"/>
    <n v="27"/>
    <n v="27"/>
    <m/>
    <m/>
    <m/>
    <m/>
    <m/>
  </r>
  <r>
    <x v="3"/>
    <x v="23"/>
    <s v="Las Bambas"/>
    <n v="243"/>
    <n v="243"/>
    <n v="2"/>
    <n v="2"/>
    <m/>
    <m/>
    <m/>
    <m/>
    <m/>
  </r>
  <r>
    <x v="4"/>
    <x v="23"/>
    <s v="Las Bambas"/>
    <n v="978"/>
    <n v="978"/>
    <n v="6"/>
    <n v="6"/>
    <m/>
    <m/>
    <m/>
    <m/>
    <m/>
  </r>
  <r>
    <x v="6"/>
    <x v="23"/>
    <s v="Las Bambas"/>
    <n v="1984.5"/>
    <n v="1984.5"/>
    <n v="14"/>
    <n v="14"/>
    <m/>
    <m/>
    <m/>
    <m/>
    <m/>
  </r>
  <r>
    <x v="36"/>
    <x v="23"/>
    <s v="Las Bambas"/>
    <n v="711"/>
    <n v="711"/>
    <n v="4"/>
    <n v="4"/>
    <m/>
    <m/>
    <m/>
    <m/>
    <m/>
  </r>
  <r>
    <x v="21"/>
    <x v="23"/>
    <s v="Las Bambas"/>
    <n v="36734.5"/>
    <n v="36734.5"/>
    <n v="230"/>
    <n v="230"/>
    <m/>
    <m/>
    <m/>
    <m/>
    <m/>
  </r>
  <r>
    <x v="28"/>
    <x v="23"/>
    <s v="Las Bambas"/>
    <n v="14979.25"/>
    <n v="14979.25"/>
    <n v="86"/>
    <n v="86"/>
    <m/>
    <m/>
    <m/>
    <m/>
    <m/>
  </r>
  <r>
    <x v="40"/>
    <x v="23"/>
    <s v="Las Bambas"/>
    <n v="388.5"/>
    <n v="388.5"/>
    <n v="2"/>
    <n v="2"/>
    <m/>
    <m/>
    <m/>
    <m/>
    <m/>
  </r>
  <r>
    <x v="16"/>
    <x v="23"/>
    <s v="Las Bambas"/>
    <n v="63792.75"/>
    <n v="63792.75"/>
    <n v="386"/>
    <n v="386"/>
    <m/>
    <m/>
    <m/>
    <m/>
    <m/>
  </r>
  <r>
    <x v="18"/>
    <x v="23"/>
    <s v="Las Bambas"/>
    <n v="151182.75"/>
    <n v="151182.75"/>
    <n v="865"/>
    <n v="865"/>
    <m/>
    <n v="1"/>
    <m/>
    <m/>
    <n v="1"/>
  </r>
  <r>
    <x v="41"/>
    <x v="23"/>
    <s v="Las Bambas"/>
    <n v="357"/>
    <n v="357"/>
    <n v="2"/>
    <n v="2"/>
    <m/>
    <m/>
    <m/>
    <m/>
    <m/>
  </r>
  <r>
    <x v="53"/>
    <x v="23"/>
    <s v="Las Bambas"/>
    <n v="643.5"/>
    <n v="643.5"/>
    <n v="4"/>
    <n v="4"/>
    <m/>
    <m/>
    <m/>
    <m/>
    <m/>
  </r>
  <r>
    <x v="57"/>
    <x v="23"/>
    <s v="Las Bambas"/>
    <n v="1039.5"/>
    <n v="1039.5"/>
    <n v="5"/>
    <n v="5"/>
    <m/>
    <m/>
    <m/>
    <m/>
    <m/>
  </r>
  <r>
    <x v="58"/>
    <x v="23"/>
    <s v="Las Bambas"/>
    <n v="1743"/>
    <n v="1743"/>
    <n v="11"/>
    <n v="11"/>
    <m/>
    <m/>
    <m/>
    <m/>
    <m/>
  </r>
  <r>
    <x v="59"/>
    <x v="23"/>
    <s v="Las Bambas"/>
    <n v="556.5"/>
    <n v="556.5"/>
    <n v="3"/>
    <n v="3"/>
    <m/>
    <m/>
    <m/>
    <m/>
    <m/>
  </r>
  <r>
    <x v="60"/>
    <x v="23"/>
    <s v="Las Bambas"/>
    <n v="1281"/>
    <n v="1281"/>
    <n v="6"/>
    <n v="6"/>
    <m/>
    <m/>
    <m/>
    <m/>
    <m/>
  </r>
  <r>
    <x v="24"/>
    <x v="23"/>
    <s v="Las Bambas"/>
    <n v="1713"/>
    <n v="1713"/>
    <n v="12"/>
    <n v="12"/>
    <m/>
    <m/>
    <m/>
    <m/>
    <m/>
  </r>
  <r>
    <x v="42"/>
    <x v="23"/>
    <s v="Las Bambas"/>
    <n v="603"/>
    <n v="603"/>
    <n v="5"/>
    <n v="5"/>
    <m/>
    <m/>
    <m/>
    <m/>
    <m/>
  </r>
  <r>
    <x v="10"/>
    <x v="23"/>
    <s v="Las Bambas"/>
    <n v="1222.5"/>
    <n v="1222.5"/>
    <n v="10"/>
    <n v="10"/>
    <m/>
    <m/>
    <m/>
    <m/>
    <m/>
  </r>
  <r>
    <x v="17"/>
    <x v="23"/>
    <s v="Las Bambas"/>
    <n v="4428.5"/>
    <n v="4428.5"/>
    <n v="26"/>
    <n v="26"/>
    <m/>
    <m/>
    <m/>
    <m/>
    <m/>
  </r>
  <r>
    <x v="26"/>
    <x v="23"/>
    <s v="Las Bambas"/>
    <n v="5103"/>
    <n v="5103"/>
    <n v="31"/>
    <n v="31"/>
    <m/>
    <m/>
    <m/>
    <m/>
    <m/>
  </r>
  <r>
    <x v="44"/>
    <x v="23"/>
    <s v="Las Bambas"/>
    <n v="310.5"/>
    <n v="310.5"/>
    <n v="2"/>
    <n v="2"/>
    <m/>
    <m/>
    <m/>
    <m/>
    <m/>
  </r>
  <r>
    <x v="1"/>
    <x v="23"/>
    <s v="Las Bambas"/>
    <n v="966"/>
    <n v="966"/>
    <n v="7"/>
    <n v="7"/>
    <m/>
    <m/>
    <m/>
    <m/>
    <m/>
  </r>
  <r>
    <x v="2"/>
    <x v="23"/>
    <s v="Las Bambas"/>
    <n v="816"/>
    <n v="816"/>
    <n v="5"/>
    <n v="5"/>
    <m/>
    <m/>
    <m/>
    <m/>
    <m/>
  </r>
  <r>
    <x v="37"/>
    <x v="23"/>
    <s v="Las Bambas"/>
    <n v="819"/>
    <n v="819"/>
    <n v="5"/>
    <n v="5"/>
    <m/>
    <m/>
    <m/>
    <m/>
    <m/>
  </r>
  <r>
    <x v="5"/>
    <x v="23"/>
    <s v="Las Bambas"/>
    <n v="685.5"/>
    <n v="685.5"/>
    <n v="6"/>
    <n v="6"/>
    <m/>
    <m/>
    <m/>
    <m/>
    <m/>
  </r>
  <r>
    <x v="8"/>
    <x v="23"/>
    <s v="Las Bambas"/>
    <n v="6464.75"/>
    <n v="6464.75"/>
    <n v="36"/>
    <n v="36"/>
    <m/>
    <m/>
    <m/>
    <m/>
    <m/>
  </r>
  <r>
    <x v="11"/>
    <x v="23"/>
    <s v="Las Bambas"/>
    <n v="1534.5"/>
    <n v="1534.5"/>
    <n v="10"/>
    <n v="10"/>
    <m/>
    <m/>
    <m/>
    <m/>
    <m/>
  </r>
  <r>
    <x v="14"/>
    <x v="23"/>
    <s v="Las Bambas"/>
    <n v="1612.5"/>
    <n v="1612.5"/>
    <n v="11"/>
    <n v="11"/>
    <m/>
    <m/>
    <m/>
    <m/>
    <m/>
  </r>
  <r>
    <x v="19"/>
    <x v="23"/>
    <s v="Las Bambas"/>
    <n v="1356"/>
    <n v="1356"/>
    <n v="7"/>
    <n v="7"/>
    <m/>
    <m/>
    <m/>
    <m/>
    <m/>
  </r>
  <r>
    <x v="27"/>
    <x v="23"/>
    <s v="Las Bambas"/>
    <n v="198"/>
    <n v="198"/>
    <n v="1"/>
    <n v="1"/>
    <m/>
    <m/>
    <m/>
    <m/>
    <m/>
  </r>
  <r>
    <x v="29"/>
    <x v="23"/>
    <s v="Las Bambas"/>
    <n v="1890"/>
    <n v="1890"/>
    <n v="13"/>
    <n v="13"/>
    <m/>
    <m/>
    <m/>
    <m/>
    <m/>
  </r>
  <r>
    <x v="38"/>
    <x v="23"/>
    <s v="Las Bambas"/>
    <n v="279"/>
    <n v="279"/>
    <n v="2"/>
    <n v="2"/>
    <m/>
    <m/>
    <m/>
    <m/>
    <m/>
  </r>
  <r>
    <x v="52"/>
    <x v="23"/>
    <s v="Las Bambas"/>
    <n v="3274.5"/>
    <n v="3274.5"/>
    <n v="20"/>
    <n v="20"/>
    <m/>
    <m/>
    <m/>
    <m/>
    <m/>
  </r>
  <r>
    <x v="39"/>
    <x v="23"/>
    <s v="Las Bambas"/>
    <n v="336"/>
    <n v="336"/>
    <n v="3"/>
    <n v="3"/>
    <m/>
    <m/>
    <m/>
    <m/>
    <m/>
  </r>
  <r>
    <x v="46"/>
    <x v="23"/>
    <s v="Las Bambas"/>
    <n v="777"/>
    <n v="777"/>
    <n v="7"/>
    <n v="7"/>
    <m/>
    <m/>
    <m/>
    <m/>
    <m/>
  </r>
  <r>
    <x v="47"/>
    <x v="23"/>
    <s v="Las Bambas"/>
    <n v="198"/>
    <n v="198"/>
    <n v="1"/>
    <n v="1"/>
    <m/>
    <m/>
    <m/>
    <m/>
    <m/>
  </r>
  <r>
    <x v="45"/>
    <x v="23"/>
    <s v="Las Bambas"/>
    <n v="1110"/>
    <n v="1110"/>
    <n v="6"/>
    <n v="6"/>
    <m/>
    <m/>
    <m/>
    <m/>
    <m/>
  </r>
  <r>
    <x v="33"/>
    <x v="23"/>
    <s v="Las Bambas"/>
    <n v="3580.5"/>
    <n v="3580.5"/>
    <n v="19"/>
    <n v="19"/>
    <m/>
    <m/>
    <m/>
    <m/>
    <m/>
  </r>
  <r>
    <x v="30"/>
    <x v="23"/>
    <s v="Las Bambas"/>
    <n v="4095"/>
    <n v="4095"/>
    <n v="22"/>
    <n v="22"/>
    <m/>
    <m/>
    <m/>
    <m/>
    <m/>
  </r>
  <r>
    <x v="31"/>
    <x v="23"/>
    <s v="Las Bambas"/>
    <n v="441"/>
    <n v="441"/>
    <n v="3"/>
    <n v="3"/>
    <m/>
    <m/>
    <m/>
    <m/>
    <m/>
  </r>
  <r>
    <x v="15"/>
    <x v="23"/>
    <s v="Las Bambas"/>
    <n v="13675.25"/>
    <n v="13675.25"/>
    <n v="79"/>
    <n v="79"/>
    <m/>
    <m/>
    <m/>
    <m/>
    <m/>
  </r>
  <r>
    <x v="43"/>
    <x v="23"/>
    <s v="Las Bambas"/>
    <n v="3927"/>
    <n v="3927"/>
    <n v="22"/>
    <n v="22"/>
    <m/>
    <m/>
    <m/>
    <m/>
    <m/>
  </r>
  <r>
    <x v="50"/>
    <x v="23"/>
    <s v="Las Bambas"/>
    <n v="6245.25"/>
    <n v="6245.25"/>
    <n v="42"/>
    <n v="42"/>
    <m/>
    <m/>
    <m/>
    <m/>
    <m/>
  </r>
  <r>
    <x v="51"/>
    <x v="23"/>
    <s v="Las Bambas"/>
    <n v="4588.5"/>
    <n v="4588.5"/>
    <n v="27"/>
    <n v="27"/>
    <m/>
    <m/>
    <m/>
    <m/>
    <m/>
  </r>
  <r>
    <x v="54"/>
    <x v="23"/>
    <s v="Las Bambas"/>
    <n v="0"/>
    <n v="0"/>
    <n v="1"/>
    <n v="1"/>
    <m/>
    <m/>
    <m/>
    <m/>
    <m/>
  </r>
  <r>
    <x v="9"/>
    <x v="23"/>
    <s v="Las Bambas"/>
    <n v="556.5"/>
    <n v="556.5"/>
    <n v="3"/>
    <n v="3"/>
    <m/>
    <m/>
    <m/>
    <m/>
    <m/>
  </r>
  <r>
    <x v="23"/>
    <x v="23"/>
    <s v="Las Bambas"/>
    <n v="1140.5"/>
    <n v="1140.5"/>
    <n v="7"/>
    <n v="7"/>
    <m/>
    <m/>
    <m/>
    <m/>
    <m/>
  </r>
  <r>
    <x v="55"/>
    <x v="23"/>
    <s v="Las Bambas"/>
    <n v="495"/>
    <n v="495"/>
    <n v="3"/>
    <n v="3"/>
    <m/>
    <m/>
    <m/>
    <m/>
    <m/>
  </r>
  <r>
    <x v="61"/>
    <x v="23"/>
    <s v="Las Bambas"/>
    <n v="153"/>
    <n v="153"/>
    <n v="1"/>
    <n v="1"/>
    <m/>
    <m/>
    <m/>
    <m/>
    <m/>
  </r>
  <r>
    <x v="32"/>
    <x v="23"/>
    <s v="SSEE"/>
    <n v="0"/>
    <n v="0"/>
    <n v="0"/>
    <n v="0"/>
    <m/>
    <m/>
    <m/>
    <m/>
    <m/>
  </r>
  <r>
    <x v="12"/>
    <x v="23"/>
    <s v="SSEE"/>
    <n v="0"/>
    <n v="0"/>
    <n v="0"/>
    <n v="0"/>
    <m/>
    <m/>
    <m/>
    <m/>
    <m/>
  </r>
  <r>
    <x v="13"/>
    <x v="23"/>
    <s v="SSEE"/>
    <n v="0"/>
    <n v="0"/>
    <n v="0"/>
    <n v="0"/>
    <m/>
    <m/>
    <m/>
    <m/>
    <m/>
  </r>
  <r>
    <x v="34"/>
    <x v="23"/>
    <s v="SSEE"/>
    <n v="0"/>
    <n v="0"/>
    <n v="0"/>
    <n v="0"/>
    <m/>
    <m/>
    <m/>
    <m/>
    <m/>
  </r>
  <r>
    <x v="49"/>
    <x v="23"/>
    <s v="SSEE"/>
    <n v="0"/>
    <n v="0"/>
    <n v="0"/>
    <n v="0"/>
    <m/>
    <m/>
    <m/>
    <m/>
    <m/>
  </r>
  <r>
    <x v="56"/>
    <x v="23"/>
    <s v="SSEE"/>
    <n v="0"/>
    <n v="0"/>
    <n v="0"/>
    <n v="0"/>
    <m/>
    <m/>
    <m/>
    <m/>
    <m/>
  </r>
  <r>
    <x v="7"/>
    <x v="23"/>
    <s v="SSEE"/>
    <n v="0"/>
    <n v="0"/>
    <n v="0"/>
    <n v="0"/>
    <m/>
    <m/>
    <m/>
    <m/>
    <m/>
  </r>
  <r>
    <x v="22"/>
    <x v="23"/>
    <s v="SSEE"/>
    <n v="0"/>
    <n v="0"/>
    <n v="0"/>
    <n v="0"/>
    <m/>
    <m/>
    <m/>
    <m/>
    <m/>
  </r>
  <r>
    <x v="35"/>
    <x v="23"/>
    <s v="SSEE"/>
    <n v="0"/>
    <n v="0"/>
    <n v="0"/>
    <n v="0"/>
    <m/>
    <m/>
    <m/>
    <m/>
    <m/>
  </r>
  <r>
    <x v="20"/>
    <x v="23"/>
    <s v="SSEE"/>
    <n v="88556"/>
    <n v="15243.599999999999"/>
    <n v="379"/>
    <n v="427"/>
    <m/>
    <m/>
    <m/>
    <m/>
    <m/>
  </r>
  <r>
    <x v="3"/>
    <x v="23"/>
    <s v="SSEE"/>
    <n v="0"/>
    <n v="0"/>
    <n v="0"/>
    <n v="0"/>
    <m/>
    <m/>
    <m/>
    <m/>
    <m/>
  </r>
  <r>
    <x v="4"/>
    <x v="23"/>
    <s v="SSEE"/>
    <n v="0"/>
    <n v="0"/>
    <n v="0"/>
    <n v="0"/>
    <m/>
    <m/>
    <m/>
    <m/>
    <m/>
  </r>
  <r>
    <x v="6"/>
    <x v="23"/>
    <s v="SSEE"/>
    <n v="0"/>
    <n v="0"/>
    <n v="0"/>
    <n v="0"/>
    <m/>
    <m/>
    <m/>
    <m/>
    <m/>
  </r>
  <r>
    <x v="36"/>
    <x v="23"/>
    <s v="SSEE"/>
    <n v="0"/>
    <n v="0"/>
    <n v="0"/>
    <n v="0"/>
    <m/>
    <m/>
    <m/>
    <m/>
    <m/>
  </r>
  <r>
    <x v="21"/>
    <x v="23"/>
    <s v="SSEE"/>
    <n v="7535"/>
    <n v="7535"/>
    <n v="42"/>
    <n v="42"/>
    <m/>
    <m/>
    <m/>
    <m/>
    <m/>
  </r>
  <r>
    <x v="28"/>
    <x v="23"/>
    <s v="SSEE"/>
    <n v="12348"/>
    <n v="12348"/>
    <n v="69"/>
    <n v="69"/>
    <m/>
    <m/>
    <m/>
    <m/>
    <m/>
  </r>
  <r>
    <x v="40"/>
    <x v="23"/>
    <s v="SSEE"/>
    <n v="0"/>
    <n v="0"/>
    <n v="0"/>
    <n v="0"/>
    <m/>
    <m/>
    <m/>
    <m/>
    <m/>
  </r>
  <r>
    <x v="16"/>
    <x v="23"/>
    <s v="SSEE"/>
    <n v="360"/>
    <n v="360"/>
    <n v="3"/>
    <n v="3"/>
    <m/>
    <m/>
    <m/>
    <m/>
    <m/>
  </r>
  <r>
    <x v="18"/>
    <x v="23"/>
    <s v="SSEE"/>
    <n v="175265.08000000002"/>
    <n v="155357.08000000002"/>
    <n v="789"/>
    <n v="711"/>
    <m/>
    <m/>
    <m/>
    <m/>
    <m/>
  </r>
  <r>
    <x v="41"/>
    <x v="23"/>
    <s v="SSEE"/>
    <n v="31429"/>
    <n v="31429"/>
    <n v="197"/>
    <n v="197"/>
    <m/>
    <m/>
    <m/>
    <m/>
    <m/>
  </r>
  <r>
    <x v="53"/>
    <x v="23"/>
    <s v="SSEE"/>
    <n v="100010"/>
    <n v="100010"/>
    <n v="549"/>
    <n v="549"/>
    <m/>
    <m/>
    <m/>
    <n v="1"/>
    <m/>
  </r>
  <r>
    <x v="57"/>
    <x v="23"/>
    <s v="SSEE"/>
    <n v="120969.5"/>
    <n v="127809.5"/>
    <n v="729"/>
    <n v="759"/>
    <m/>
    <m/>
    <m/>
    <m/>
    <m/>
  </r>
  <r>
    <x v="58"/>
    <x v="23"/>
    <s v="SSEE"/>
    <n v="0"/>
    <n v="0"/>
    <n v="0"/>
    <n v="0"/>
    <m/>
    <m/>
    <m/>
    <m/>
    <m/>
  </r>
  <r>
    <x v="59"/>
    <x v="23"/>
    <s v="SSEE"/>
    <n v="0"/>
    <n v="0"/>
    <n v="0"/>
    <n v="0"/>
    <m/>
    <m/>
    <m/>
    <m/>
    <m/>
  </r>
  <r>
    <x v="60"/>
    <x v="23"/>
    <s v="SSEE"/>
    <n v="105498"/>
    <n v="105498"/>
    <n v="468"/>
    <n v="468"/>
    <m/>
    <m/>
    <m/>
    <m/>
    <m/>
  </r>
  <r>
    <x v="24"/>
    <x v="23"/>
    <s v="SSEE"/>
    <n v="308"/>
    <n v="308"/>
    <n v="2"/>
    <n v="2"/>
    <m/>
    <m/>
    <m/>
    <m/>
    <m/>
  </r>
  <r>
    <x v="42"/>
    <x v="23"/>
    <s v="SSEE"/>
    <n v="0"/>
    <n v="0"/>
    <n v="0"/>
    <n v="0"/>
    <m/>
    <m/>
    <m/>
    <m/>
    <m/>
  </r>
  <r>
    <x v="10"/>
    <x v="23"/>
    <s v="SSEE"/>
    <n v="0"/>
    <n v="0"/>
    <n v="0"/>
    <n v="0"/>
    <m/>
    <m/>
    <m/>
    <m/>
    <m/>
  </r>
  <r>
    <x v="17"/>
    <x v="23"/>
    <s v="SSEE"/>
    <n v="27036"/>
    <n v="27036"/>
    <n v="135"/>
    <n v="135"/>
    <m/>
    <m/>
    <m/>
    <m/>
    <m/>
  </r>
  <r>
    <x v="26"/>
    <x v="23"/>
    <s v="SSEE"/>
    <n v="10892"/>
    <n v="10892"/>
    <n v="61"/>
    <n v="61"/>
    <m/>
    <m/>
    <m/>
    <m/>
    <m/>
  </r>
  <r>
    <x v="44"/>
    <x v="23"/>
    <s v="SSEE"/>
    <n v="0"/>
    <n v="0"/>
    <n v="0"/>
    <n v="0"/>
    <m/>
    <m/>
    <m/>
    <m/>
    <m/>
  </r>
  <r>
    <x v="1"/>
    <x v="23"/>
    <s v="SSEE"/>
    <n v="0"/>
    <n v="0"/>
    <n v="0"/>
    <n v="0"/>
    <m/>
    <m/>
    <m/>
    <m/>
    <m/>
  </r>
  <r>
    <x v="2"/>
    <x v="23"/>
    <s v="SSEE"/>
    <n v="0"/>
    <n v="0"/>
    <n v="0"/>
    <n v="0"/>
    <m/>
    <m/>
    <m/>
    <m/>
    <m/>
  </r>
  <r>
    <x v="37"/>
    <x v="23"/>
    <s v="SSEE"/>
    <n v="0"/>
    <n v="0"/>
    <n v="0"/>
    <n v="0"/>
    <m/>
    <m/>
    <m/>
    <m/>
    <m/>
  </r>
  <r>
    <x v="5"/>
    <x v="23"/>
    <s v="SSEE"/>
    <n v="0"/>
    <n v="0"/>
    <n v="0"/>
    <n v="0"/>
    <m/>
    <m/>
    <m/>
    <m/>
    <m/>
  </r>
  <r>
    <x v="8"/>
    <x v="23"/>
    <s v="SSEE"/>
    <n v="50856"/>
    <n v="50856"/>
    <n v="287"/>
    <n v="287"/>
    <m/>
    <m/>
    <m/>
    <m/>
    <m/>
  </r>
  <r>
    <x v="11"/>
    <x v="23"/>
    <s v="SSEE"/>
    <n v="0"/>
    <n v="0"/>
    <n v="0"/>
    <n v="0"/>
    <m/>
    <m/>
    <m/>
    <m/>
    <m/>
  </r>
  <r>
    <x v="14"/>
    <x v="23"/>
    <s v="SSEE"/>
    <n v="0"/>
    <n v="0"/>
    <n v="0"/>
    <n v="0"/>
    <m/>
    <m/>
    <m/>
    <m/>
    <m/>
  </r>
  <r>
    <x v="19"/>
    <x v="23"/>
    <s v="SSEE"/>
    <n v="2168"/>
    <n v="2168"/>
    <n v="27"/>
    <n v="27"/>
    <m/>
    <m/>
    <m/>
    <m/>
    <m/>
  </r>
  <r>
    <x v="27"/>
    <x v="23"/>
    <s v="SSEE"/>
    <n v="0"/>
    <n v="0"/>
    <n v="0"/>
    <n v="0"/>
    <m/>
    <m/>
    <m/>
    <m/>
    <m/>
  </r>
  <r>
    <x v="29"/>
    <x v="23"/>
    <s v="SSEE"/>
    <n v="0"/>
    <n v="0"/>
    <n v="0"/>
    <n v="0"/>
    <m/>
    <m/>
    <m/>
    <m/>
    <m/>
  </r>
  <r>
    <x v="38"/>
    <x v="23"/>
    <s v="SSEE"/>
    <n v="0"/>
    <n v="0"/>
    <n v="0"/>
    <n v="0"/>
    <m/>
    <m/>
    <m/>
    <m/>
    <m/>
  </r>
  <r>
    <x v="52"/>
    <x v="23"/>
    <s v="SSEE"/>
    <n v="0"/>
    <n v="0"/>
    <n v="0"/>
    <n v="0"/>
    <m/>
    <m/>
    <m/>
    <m/>
    <m/>
  </r>
  <r>
    <x v="39"/>
    <x v="23"/>
    <s v="SSEE"/>
    <n v="0"/>
    <n v="0"/>
    <n v="0"/>
    <n v="0"/>
    <m/>
    <m/>
    <m/>
    <m/>
    <m/>
  </r>
  <r>
    <x v="46"/>
    <x v="23"/>
    <s v="SSEE"/>
    <n v="0"/>
    <n v="0"/>
    <n v="0"/>
    <n v="0"/>
    <m/>
    <m/>
    <m/>
    <m/>
    <m/>
  </r>
  <r>
    <x v="47"/>
    <x v="23"/>
    <s v="SSEE"/>
    <n v="0"/>
    <n v="0"/>
    <n v="0"/>
    <n v="0"/>
    <m/>
    <m/>
    <m/>
    <m/>
    <m/>
  </r>
  <r>
    <x v="45"/>
    <x v="23"/>
    <s v="SSEE"/>
    <n v="0"/>
    <n v="0"/>
    <n v="0"/>
    <n v="0"/>
    <m/>
    <m/>
    <m/>
    <m/>
    <m/>
  </r>
  <r>
    <x v="33"/>
    <x v="23"/>
    <s v="SSEE"/>
    <n v="0"/>
    <n v="0"/>
    <n v="0"/>
    <n v="0"/>
    <m/>
    <m/>
    <m/>
    <m/>
    <m/>
  </r>
  <r>
    <x v="30"/>
    <x v="23"/>
    <s v="SSEE"/>
    <n v="0"/>
    <n v="0"/>
    <n v="0"/>
    <n v="0"/>
    <m/>
    <m/>
    <m/>
    <m/>
    <m/>
  </r>
  <r>
    <x v="31"/>
    <x v="23"/>
    <s v="SSEE"/>
    <n v="0"/>
    <n v="0"/>
    <n v="0"/>
    <n v="0"/>
    <m/>
    <m/>
    <m/>
    <m/>
    <m/>
  </r>
  <r>
    <x v="15"/>
    <x v="23"/>
    <s v="SSEE"/>
    <n v="206717"/>
    <n v="115899"/>
    <n v="953"/>
    <n v="541"/>
    <m/>
    <m/>
    <m/>
    <m/>
    <n v="2"/>
  </r>
  <r>
    <x v="43"/>
    <x v="23"/>
    <s v="SSEE"/>
    <n v="0"/>
    <n v="0"/>
    <n v="0"/>
    <n v="0"/>
    <m/>
    <m/>
    <m/>
    <m/>
    <m/>
  </r>
  <r>
    <x v="50"/>
    <x v="23"/>
    <s v="SSEE"/>
    <n v="0"/>
    <n v="0"/>
    <n v="0"/>
    <n v="0"/>
    <m/>
    <m/>
    <m/>
    <m/>
    <m/>
  </r>
  <r>
    <x v="51"/>
    <x v="23"/>
    <s v="SSEE"/>
    <n v="0"/>
    <n v="0"/>
    <n v="0"/>
    <n v="0"/>
    <m/>
    <m/>
    <m/>
    <m/>
    <m/>
  </r>
  <r>
    <x v="54"/>
    <x v="23"/>
    <s v="SSEE"/>
    <n v="0"/>
    <n v="0"/>
    <n v="0"/>
    <n v="0"/>
    <m/>
    <m/>
    <m/>
    <m/>
    <m/>
  </r>
  <r>
    <x v="23"/>
    <x v="23"/>
    <s v="SSEE"/>
    <n v="2136"/>
    <n v="2136"/>
    <n v="13"/>
    <n v="13"/>
    <m/>
    <m/>
    <m/>
    <m/>
    <m/>
  </r>
  <r>
    <x v="55"/>
    <x v="23"/>
    <s v="SSEE"/>
    <n v="0"/>
    <n v="0"/>
    <n v="0"/>
    <n v="0"/>
    <m/>
    <m/>
    <m/>
    <m/>
    <m/>
  </r>
  <r>
    <x v="32"/>
    <x v="24"/>
    <s v="Las Bambas"/>
    <n v="435"/>
    <n v="435"/>
    <n v="2"/>
    <n v="2"/>
    <m/>
    <m/>
    <m/>
    <m/>
    <m/>
  </r>
  <r>
    <x v="62"/>
    <x v="24"/>
    <s v="Las Bambas"/>
    <n v="576"/>
    <n v="576"/>
    <n v="3"/>
    <n v="3"/>
    <m/>
    <m/>
    <m/>
    <m/>
    <m/>
  </r>
  <r>
    <x v="33"/>
    <x v="24"/>
    <s v="Las Bambas"/>
    <n v="3477"/>
    <n v="3477"/>
    <n v="18"/>
    <n v="18"/>
    <m/>
    <m/>
    <m/>
    <m/>
    <m/>
  </r>
  <r>
    <x v="30"/>
    <x v="24"/>
    <s v="Las Bambas"/>
    <n v="4394.97"/>
    <n v="4394.97"/>
    <n v="22"/>
    <n v="22"/>
    <m/>
    <m/>
    <m/>
    <m/>
    <m/>
  </r>
  <r>
    <x v="23"/>
    <x v="24"/>
    <s v="Las Bambas"/>
    <n v="3013.5"/>
    <n v="3013.5"/>
    <n v="16"/>
    <n v="16"/>
    <m/>
    <m/>
    <m/>
    <m/>
    <m/>
  </r>
  <r>
    <x v="55"/>
    <x v="24"/>
    <s v="Las Bambas"/>
    <n v="613.5"/>
    <n v="613.5"/>
    <n v="3"/>
    <n v="3"/>
    <m/>
    <m/>
    <m/>
    <m/>
    <m/>
  </r>
  <r>
    <x v="63"/>
    <x v="24"/>
    <s v="Las Bambas"/>
    <n v="8992.25"/>
    <n v="8992.25"/>
    <n v="46"/>
    <n v="46"/>
    <m/>
    <m/>
    <m/>
    <m/>
    <m/>
  </r>
  <r>
    <x v="64"/>
    <x v="24"/>
    <s v="Las Bambas"/>
    <n v="13111.5"/>
    <n v="13111.5"/>
    <n v="71"/>
    <n v="71"/>
    <m/>
    <m/>
    <m/>
    <m/>
    <m/>
  </r>
  <r>
    <x v="25"/>
    <x v="24"/>
    <s v="Las Bambas"/>
    <n v="14719.891304347826"/>
    <n v="14719.891304347826"/>
    <n v="83"/>
    <n v="83"/>
    <m/>
    <m/>
    <m/>
    <m/>
    <m/>
  </r>
  <r>
    <x v="65"/>
    <x v="24"/>
    <s v="Las Bambas"/>
    <n v="8344"/>
    <n v="8344"/>
    <n v="47"/>
    <n v="47"/>
    <m/>
    <m/>
    <m/>
    <m/>
    <m/>
  </r>
  <r>
    <x v="66"/>
    <x v="24"/>
    <s v="Las Bambas"/>
    <n v="3291"/>
    <n v="3291"/>
    <n v="16"/>
    <n v="16"/>
    <m/>
    <m/>
    <m/>
    <m/>
    <m/>
  </r>
  <r>
    <x v="67"/>
    <x v="24"/>
    <s v="Las Bambas"/>
    <n v="756"/>
    <n v="756"/>
    <n v="4"/>
    <n v="4"/>
    <m/>
    <m/>
    <m/>
    <m/>
    <m/>
  </r>
  <r>
    <x v="68"/>
    <x v="24"/>
    <s v="Las Bambas"/>
    <n v="3607.5"/>
    <n v="3607.5"/>
    <n v="19"/>
    <n v="19"/>
    <m/>
    <m/>
    <m/>
    <m/>
    <m/>
  </r>
  <r>
    <x v="8"/>
    <x v="24"/>
    <s v="Las Bambas"/>
    <n v="5993"/>
    <n v="5993"/>
    <n v="34"/>
    <n v="34"/>
    <m/>
    <m/>
    <m/>
    <m/>
    <m/>
  </r>
  <r>
    <x v="21"/>
    <x v="24"/>
    <s v="Las Bambas"/>
    <n v="36960.75"/>
    <n v="36960.75"/>
    <n v="218"/>
    <n v="218"/>
    <m/>
    <m/>
    <m/>
    <m/>
    <m/>
  </r>
  <r>
    <x v="28"/>
    <x v="24"/>
    <s v="Las Bambas"/>
    <n v="15096.75"/>
    <n v="15096.75"/>
    <n v="84"/>
    <n v="84"/>
    <m/>
    <m/>
    <m/>
    <m/>
    <m/>
  </r>
  <r>
    <x v="69"/>
    <x v="24"/>
    <s v="Las Bambas"/>
    <n v="462"/>
    <n v="462"/>
    <n v="2"/>
    <n v="2"/>
    <m/>
    <m/>
    <m/>
    <m/>
    <m/>
  </r>
  <r>
    <x v="16"/>
    <x v="24"/>
    <s v="Las Bambas"/>
    <n v="63740.5"/>
    <n v="63740.5"/>
    <n v="379"/>
    <n v="379"/>
    <m/>
    <m/>
    <m/>
    <m/>
    <n v="1"/>
  </r>
  <r>
    <x v="18"/>
    <x v="24"/>
    <s v="Las Bambas"/>
    <n v="149899.82142857142"/>
    <n v="149899.82142857142"/>
    <n v="863"/>
    <n v="863"/>
    <m/>
    <m/>
    <n v="1"/>
    <m/>
    <m/>
  </r>
  <r>
    <x v="11"/>
    <x v="24"/>
    <s v="Las Bambas"/>
    <n v="1179"/>
    <n v="1179"/>
    <n v="6"/>
    <n v="6"/>
    <m/>
    <m/>
    <m/>
    <m/>
    <m/>
  </r>
  <r>
    <x v="70"/>
    <x v="24"/>
    <s v="Las Bambas"/>
    <n v="5037"/>
    <n v="5037"/>
    <n v="26"/>
    <n v="26"/>
    <m/>
    <m/>
    <m/>
    <m/>
    <m/>
  </r>
  <r>
    <x v="71"/>
    <x v="24"/>
    <s v="Las Bambas"/>
    <n v="1474.5"/>
    <n v="1474.5"/>
    <n v="7"/>
    <n v="7"/>
    <m/>
    <m/>
    <m/>
    <m/>
    <m/>
  </r>
  <r>
    <x v="72"/>
    <x v="24"/>
    <s v="Las Bambas"/>
    <n v="297"/>
    <n v="297"/>
    <n v="2"/>
    <n v="2"/>
    <m/>
    <m/>
    <m/>
    <m/>
    <m/>
  </r>
  <r>
    <x v="73"/>
    <x v="24"/>
    <s v="Las Bambas"/>
    <n v="369"/>
    <n v="369"/>
    <n v="2"/>
    <n v="2"/>
    <m/>
    <m/>
    <m/>
    <m/>
    <m/>
  </r>
  <r>
    <x v="74"/>
    <x v="24"/>
    <s v="Las Bambas"/>
    <n v="5484"/>
    <n v="5484"/>
    <n v="29"/>
    <n v="29"/>
    <m/>
    <m/>
    <m/>
    <m/>
    <m/>
  </r>
  <r>
    <x v="75"/>
    <x v="24"/>
    <s v="Las Bambas"/>
    <n v="231"/>
    <n v="231"/>
    <n v="1"/>
    <n v="1"/>
    <m/>
    <m/>
    <m/>
    <m/>
    <m/>
  </r>
  <r>
    <x v="76"/>
    <x v="24"/>
    <s v="Las Bambas"/>
    <n v="2398.5"/>
    <n v="2398.5"/>
    <n v="12"/>
    <n v="12"/>
    <m/>
    <m/>
    <m/>
    <m/>
    <m/>
  </r>
  <r>
    <x v="77"/>
    <x v="24"/>
    <s v="Las Bambas"/>
    <n v="3339"/>
    <n v="3339"/>
    <n v="18"/>
    <n v="18"/>
    <m/>
    <m/>
    <m/>
    <m/>
    <m/>
  </r>
  <r>
    <x v="78"/>
    <x v="24"/>
    <s v="Las Bambas"/>
    <n v="189"/>
    <n v="189"/>
    <n v="1"/>
    <n v="1"/>
    <m/>
    <m/>
    <m/>
    <m/>
    <m/>
  </r>
  <r>
    <x v="24"/>
    <x v="24"/>
    <s v="Las Bambas"/>
    <n v="4078.5"/>
    <n v="4078.5"/>
    <n v="22"/>
    <n v="22"/>
    <m/>
    <m/>
    <m/>
    <m/>
    <m/>
  </r>
  <r>
    <x v="79"/>
    <x v="24"/>
    <s v="Las Bambas"/>
    <n v="1320"/>
    <n v="1320"/>
    <n v="8"/>
    <n v="8"/>
    <m/>
    <m/>
    <m/>
    <m/>
    <m/>
  </r>
  <r>
    <x v="80"/>
    <x v="24"/>
    <s v="Las Bambas"/>
    <n v="2386"/>
    <n v="2386"/>
    <n v="12"/>
    <n v="12"/>
    <m/>
    <m/>
    <m/>
    <m/>
    <m/>
  </r>
  <r>
    <x v="81"/>
    <x v="24"/>
    <s v="Las Bambas"/>
    <n v="171"/>
    <n v="171"/>
    <n v="1"/>
    <n v="1"/>
    <m/>
    <m/>
    <m/>
    <m/>
    <m/>
  </r>
  <r>
    <x v="32"/>
    <x v="24"/>
    <s v="SSEE"/>
    <n v="0"/>
    <n v="0"/>
    <n v="0"/>
    <n v="0"/>
    <m/>
    <m/>
    <m/>
    <m/>
    <m/>
  </r>
  <r>
    <x v="81"/>
    <x v="24"/>
    <s v="SSEE"/>
    <n v="0"/>
    <n v="0"/>
    <n v="0"/>
    <n v="0"/>
    <m/>
    <m/>
    <m/>
    <m/>
    <m/>
  </r>
  <r>
    <x v="79"/>
    <x v="24"/>
    <s v="SSEE"/>
    <n v="0"/>
    <n v="0"/>
    <n v="0"/>
    <n v="0"/>
    <m/>
    <m/>
    <m/>
    <m/>
    <m/>
  </r>
  <r>
    <x v="81"/>
    <x v="24"/>
    <s v="SSEE"/>
    <n v="0"/>
    <n v="0"/>
    <n v="0"/>
    <n v="0"/>
    <m/>
    <m/>
    <m/>
    <m/>
    <m/>
  </r>
  <r>
    <x v="80"/>
    <x v="24"/>
    <s v="SSEE"/>
    <n v="0"/>
    <n v="0"/>
    <n v="0"/>
    <n v="0"/>
    <m/>
    <m/>
    <m/>
    <m/>
    <m/>
  </r>
  <r>
    <x v="22"/>
    <x v="24"/>
    <s v="SSEE"/>
    <n v="93497"/>
    <n v="93497"/>
    <n v="401"/>
    <n v="401"/>
    <m/>
    <m/>
    <m/>
    <m/>
    <m/>
  </r>
  <r>
    <x v="65"/>
    <x v="24"/>
    <s v="SSEE"/>
    <n v="90848"/>
    <n v="22460.400000000001"/>
    <n v="443"/>
    <n v="443"/>
    <m/>
    <m/>
    <m/>
    <m/>
    <m/>
  </r>
  <r>
    <x v="21"/>
    <x v="24"/>
    <s v="SSEE"/>
    <n v="10586"/>
    <n v="7847"/>
    <n v="62"/>
    <n v="49"/>
    <m/>
    <m/>
    <m/>
    <m/>
    <n v="1"/>
  </r>
  <r>
    <x v="28"/>
    <x v="24"/>
    <s v="SSEE"/>
    <n v="20538"/>
    <n v="20538"/>
    <n v="87"/>
    <n v="87"/>
    <m/>
    <m/>
    <m/>
    <m/>
    <m/>
  </r>
  <r>
    <x v="16"/>
    <x v="24"/>
    <s v="SSEE"/>
    <n v="95823"/>
    <n v="93364.800000000003"/>
    <n v="638"/>
    <n v="638"/>
    <m/>
    <m/>
    <m/>
    <m/>
    <m/>
  </r>
  <r>
    <x v="18"/>
    <x v="24"/>
    <s v="SSEE"/>
    <n v="144439"/>
    <n v="144439"/>
    <n v="648"/>
    <n v="648"/>
    <m/>
    <m/>
    <m/>
    <m/>
    <n v="1"/>
  </r>
  <r>
    <x v="53"/>
    <x v="24"/>
    <s v="SSEE"/>
    <n v="119141"/>
    <n v="119141"/>
    <n v="635"/>
    <n v="635"/>
    <m/>
    <m/>
    <m/>
    <m/>
    <m/>
  </r>
  <r>
    <x v="57"/>
    <x v="24"/>
    <s v="SSEE"/>
    <n v="133240.5"/>
    <n v="133240.5"/>
    <n v="833"/>
    <n v="833"/>
    <m/>
    <m/>
    <m/>
    <m/>
    <m/>
  </r>
  <r>
    <x v="74"/>
    <x v="24"/>
    <s v="SSEE"/>
    <n v="0"/>
    <n v="0"/>
    <n v="0"/>
    <n v="0"/>
    <m/>
    <m/>
    <m/>
    <m/>
    <n v="3"/>
  </r>
  <r>
    <x v="24"/>
    <x v="24"/>
    <s v="SSEE"/>
    <n v="409.5"/>
    <n v="409.5"/>
    <n v="2"/>
    <n v="2"/>
    <m/>
    <m/>
    <m/>
    <m/>
    <m/>
  </r>
  <r>
    <x v="63"/>
    <x v="24"/>
    <s v="SSEE"/>
    <n v="10224"/>
    <n v="10224"/>
    <n v="56"/>
    <n v="56"/>
    <m/>
    <m/>
    <m/>
    <m/>
    <m/>
  </r>
  <r>
    <x v="70"/>
    <x v="24"/>
    <s v="SSEE"/>
    <n v="9576"/>
    <n v="9576"/>
    <n v="53"/>
    <n v="53"/>
    <m/>
    <m/>
    <m/>
    <m/>
    <m/>
  </r>
  <r>
    <x v="8"/>
    <x v="24"/>
    <s v="SSEE"/>
    <n v="44808"/>
    <n v="44808"/>
    <n v="200"/>
    <n v="200"/>
    <m/>
    <m/>
    <m/>
    <m/>
    <m/>
  </r>
  <r>
    <x v="11"/>
    <x v="24"/>
    <s v="SSEE"/>
    <n v="0"/>
    <n v="0"/>
    <n v="0"/>
    <n v="0"/>
    <m/>
    <m/>
    <m/>
    <m/>
    <m/>
  </r>
  <r>
    <x v="19"/>
    <x v="24"/>
    <s v="SSEE"/>
    <n v="1728"/>
    <n v="1728"/>
    <n v="10"/>
    <n v="10"/>
    <m/>
    <m/>
    <m/>
    <m/>
    <m/>
  </r>
  <r>
    <x v="30"/>
    <x v="24"/>
    <s v="SSEE"/>
    <n v="7410"/>
    <n v="7038"/>
    <n v="32"/>
    <n v="31"/>
    <m/>
    <m/>
    <m/>
    <m/>
    <m/>
  </r>
  <r>
    <x v="15"/>
    <x v="24"/>
    <s v="SSEE"/>
    <n v="364024"/>
    <n v="141560.4"/>
    <n v="1638"/>
    <n v="1229"/>
    <m/>
    <m/>
    <m/>
    <m/>
    <m/>
  </r>
  <r>
    <x v="23"/>
    <x v="24"/>
    <s v="SSEE"/>
    <n v="67907"/>
    <n v="67907"/>
    <n v="286"/>
    <n v="286"/>
    <m/>
    <m/>
    <m/>
    <m/>
    <m/>
  </r>
  <r>
    <x v="32"/>
    <x v="25"/>
    <s v="Las Bambas"/>
    <n v="42.096774193548384"/>
    <n v="42.096774193548384"/>
    <m/>
    <m/>
    <m/>
    <m/>
    <m/>
    <m/>
    <m/>
  </r>
  <r>
    <x v="62"/>
    <x v="25"/>
    <s v="Las Bambas"/>
    <n v="55.741935483870968"/>
    <n v="55.741935483870968"/>
    <m/>
    <m/>
    <m/>
    <m/>
    <m/>
    <m/>
    <m/>
  </r>
  <r>
    <x v="33"/>
    <x v="25"/>
    <s v="Las Bambas"/>
    <n v="336.48387096774195"/>
    <n v="336.48387096774195"/>
    <m/>
    <m/>
    <m/>
    <m/>
    <m/>
    <m/>
    <m/>
  </r>
  <r>
    <x v="30"/>
    <x v="25"/>
    <s v="Las Bambas"/>
    <n v="425.31967741935483"/>
    <n v="425.31967741935483"/>
    <m/>
    <m/>
    <m/>
    <m/>
    <m/>
    <m/>
    <m/>
  </r>
  <r>
    <x v="23"/>
    <x v="25"/>
    <s v="Las Bambas"/>
    <n v="291.62903225806451"/>
    <n v="291.62903225806451"/>
    <m/>
    <m/>
    <m/>
    <m/>
    <m/>
    <m/>
    <m/>
  </r>
  <r>
    <x v="55"/>
    <x v="25"/>
    <s v="Las Bambas"/>
    <n v="59.37096774193548"/>
    <n v="59.37096774193548"/>
    <m/>
    <m/>
    <m/>
    <m/>
    <m/>
    <m/>
    <m/>
  </r>
  <r>
    <x v="63"/>
    <x v="25"/>
    <s v="Las Bambas"/>
    <n v="870.2177419354839"/>
    <n v="870.2177419354839"/>
    <m/>
    <m/>
    <m/>
    <m/>
    <m/>
    <m/>
    <m/>
  </r>
  <r>
    <x v="64"/>
    <x v="25"/>
    <s v="Las Bambas"/>
    <n v="1268.8548387096773"/>
    <n v="1268.8548387096773"/>
    <m/>
    <m/>
    <m/>
    <m/>
    <m/>
    <m/>
    <m/>
  </r>
  <r>
    <x v="25"/>
    <x v="25"/>
    <s v="Las Bambas"/>
    <n v="1424.5056100981767"/>
    <n v="1424.5056100981767"/>
    <m/>
    <m/>
    <m/>
    <m/>
    <m/>
    <m/>
    <m/>
  </r>
  <r>
    <x v="65"/>
    <x v="25"/>
    <s v="Las Bambas"/>
    <n v="807.48387096774195"/>
    <n v="807.48387096774195"/>
    <m/>
    <m/>
    <m/>
    <m/>
    <m/>
    <m/>
    <m/>
  </r>
  <r>
    <x v="66"/>
    <x v="25"/>
    <s v="Las Bambas"/>
    <n v="318.48387096774195"/>
    <n v="318.48387096774195"/>
    <m/>
    <m/>
    <m/>
    <m/>
    <m/>
    <m/>
    <m/>
  </r>
  <r>
    <x v="67"/>
    <x v="25"/>
    <s v="Las Bambas"/>
    <n v="73.161290322580641"/>
    <n v="73.161290322580641"/>
    <m/>
    <m/>
    <m/>
    <m/>
    <m/>
    <m/>
    <m/>
  </r>
  <r>
    <x v="68"/>
    <x v="25"/>
    <s v="Las Bambas"/>
    <n v="349.11290322580646"/>
    <n v="349.11290322580646"/>
    <m/>
    <m/>
    <m/>
    <m/>
    <m/>
    <m/>
    <m/>
  </r>
  <r>
    <x v="8"/>
    <x v="25"/>
    <s v="Las Bambas"/>
    <n v="579.9677419354839"/>
    <n v="579.9677419354839"/>
    <m/>
    <m/>
    <m/>
    <m/>
    <m/>
    <m/>
    <m/>
  </r>
  <r>
    <x v="21"/>
    <x v="25"/>
    <s v="Las Bambas"/>
    <n v="3576.8467741935483"/>
    <n v="3576.8467741935483"/>
    <m/>
    <m/>
    <m/>
    <m/>
    <m/>
    <m/>
    <m/>
  </r>
  <r>
    <x v="28"/>
    <x v="25"/>
    <s v="Las Bambas"/>
    <n v="1460.9758064516129"/>
    <n v="1460.9758064516129"/>
    <m/>
    <m/>
    <m/>
    <m/>
    <m/>
    <m/>
    <m/>
  </r>
  <r>
    <x v="69"/>
    <x v="25"/>
    <s v="Las Bambas"/>
    <n v="44.70967741935484"/>
    <n v="44.70967741935484"/>
    <m/>
    <m/>
    <m/>
    <m/>
    <m/>
    <m/>
    <m/>
  </r>
  <r>
    <x v="16"/>
    <x v="25"/>
    <s v="Las Bambas"/>
    <n v="6168.4354838709678"/>
    <n v="6168.4354838709678"/>
    <m/>
    <m/>
    <m/>
    <m/>
    <m/>
    <m/>
    <m/>
  </r>
  <r>
    <x v="18"/>
    <x v="25"/>
    <s v="Las Bambas"/>
    <n v="14506.434331797234"/>
    <n v="14506.434331797234"/>
    <m/>
    <m/>
    <m/>
    <m/>
    <m/>
    <m/>
    <m/>
  </r>
  <r>
    <x v="11"/>
    <x v="25"/>
    <s v="Las Bambas"/>
    <n v="114.09677419354838"/>
    <n v="114.09677419354838"/>
    <m/>
    <m/>
    <m/>
    <m/>
    <m/>
    <m/>
    <m/>
  </r>
  <r>
    <x v="70"/>
    <x v="25"/>
    <s v="Las Bambas"/>
    <n v="487.45161290322579"/>
    <n v="487.45161290322579"/>
    <m/>
    <m/>
    <m/>
    <m/>
    <m/>
    <m/>
    <m/>
  </r>
  <r>
    <x v="71"/>
    <x v="25"/>
    <s v="Las Bambas"/>
    <n v="142.69354838709677"/>
    <n v="142.69354838709677"/>
    <m/>
    <m/>
    <m/>
    <m/>
    <m/>
    <m/>
    <m/>
  </r>
  <r>
    <x v="72"/>
    <x v="25"/>
    <s v="Las Bambas"/>
    <n v="28.741935483870968"/>
    <n v="28.741935483870968"/>
    <m/>
    <m/>
    <m/>
    <m/>
    <m/>
    <m/>
    <m/>
  </r>
  <r>
    <x v="73"/>
    <x v="25"/>
    <s v="Las Bambas"/>
    <n v="35.70967741935484"/>
    <n v="35.70967741935484"/>
    <m/>
    <m/>
    <m/>
    <m/>
    <m/>
    <m/>
    <m/>
  </r>
  <r>
    <x v="74"/>
    <x v="25"/>
    <s v="Las Bambas"/>
    <n v="530.70967741935488"/>
    <n v="530.70967741935488"/>
    <m/>
    <m/>
    <m/>
    <m/>
    <m/>
    <m/>
    <m/>
  </r>
  <r>
    <x v="75"/>
    <x v="25"/>
    <s v="Las Bambas"/>
    <n v="22.35483870967742"/>
    <n v="22.35483870967742"/>
    <m/>
    <m/>
    <m/>
    <m/>
    <m/>
    <m/>
    <m/>
  </r>
  <r>
    <x v="76"/>
    <x v="25"/>
    <s v="Las Bambas"/>
    <n v="232.11290322580646"/>
    <n v="232.11290322580646"/>
    <m/>
    <m/>
    <m/>
    <m/>
    <m/>
    <m/>
    <m/>
  </r>
  <r>
    <x v="77"/>
    <x v="25"/>
    <s v="Las Bambas"/>
    <n v="323.12903225806451"/>
    <n v="323.12903225806451"/>
    <m/>
    <m/>
    <m/>
    <m/>
    <m/>
    <m/>
    <m/>
  </r>
  <r>
    <x v="78"/>
    <x v="25"/>
    <s v="Las Bambas"/>
    <n v="18.29032258064516"/>
    <n v="18.29032258064516"/>
    <m/>
    <m/>
    <m/>
    <m/>
    <m/>
    <m/>
    <m/>
  </r>
  <r>
    <x v="24"/>
    <x v="25"/>
    <s v="Las Bambas"/>
    <n v="394.69354838709677"/>
    <n v="394.69354838709677"/>
    <m/>
    <m/>
    <m/>
    <m/>
    <m/>
    <m/>
    <m/>
  </r>
  <r>
    <x v="79"/>
    <x v="25"/>
    <s v="Las Bambas"/>
    <n v="127.74193548387096"/>
    <n v="127.74193548387096"/>
    <m/>
    <m/>
    <m/>
    <m/>
    <m/>
    <m/>
    <m/>
  </r>
  <r>
    <x v="80"/>
    <x v="25"/>
    <s v="Las Bambas"/>
    <n v="230.90322580645162"/>
    <n v="230.90322580645162"/>
    <m/>
    <m/>
    <m/>
    <m/>
    <m/>
    <m/>
    <m/>
  </r>
  <r>
    <x v="81"/>
    <x v="25"/>
    <s v="Las Bambas"/>
    <n v="16.548387096774192"/>
    <n v="16.548387096774192"/>
    <m/>
    <m/>
    <m/>
    <m/>
    <m/>
    <m/>
    <m/>
  </r>
  <r>
    <x v="32"/>
    <x v="25"/>
    <s v="SSEE"/>
    <n v="0"/>
    <n v="0"/>
    <m/>
    <m/>
    <m/>
    <m/>
    <m/>
    <m/>
    <m/>
  </r>
  <r>
    <x v="81"/>
    <x v="25"/>
    <s v="SSEE"/>
    <n v="0"/>
    <n v="0"/>
    <m/>
    <m/>
    <m/>
    <m/>
    <m/>
    <m/>
    <m/>
  </r>
  <r>
    <x v="79"/>
    <x v="25"/>
    <s v="SSEE"/>
    <n v="0"/>
    <n v="0"/>
    <m/>
    <m/>
    <m/>
    <m/>
    <m/>
    <m/>
    <m/>
  </r>
  <r>
    <x v="81"/>
    <x v="25"/>
    <s v="SSEE"/>
    <n v="0"/>
    <n v="0"/>
    <m/>
    <m/>
    <m/>
    <m/>
    <m/>
    <m/>
    <m/>
  </r>
  <r>
    <x v="80"/>
    <x v="25"/>
    <s v="SSEE"/>
    <n v="0"/>
    <n v="0"/>
    <m/>
    <m/>
    <m/>
    <m/>
    <m/>
    <m/>
    <m/>
  </r>
  <r>
    <x v="22"/>
    <x v="25"/>
    <s v="SSEE"/>
    <n v="9048.0967741935492"/>
    <n v="9048.0967741935492"/>
    <m/>
    <m/>
    <m/>
    <m/>
    <m/>
    <m/>
    <m/>
  </r>
  <r>
    <x v="65"/>
    <x v="25"/>
    <s v="SSEE"/>
    <n v="8791.7419354838712"/>
    <n v="2173.5870967741939"/>
    <m/>
    <m/>
    <m/>
    <m/>
    <m/>
    <m/>
    <m/>
  </r>
  <r>
    <x v="21"/>
    <x v="25"/>
    <s v="SSEE"/>
    <n v="1024.4516129032259"/>
    <n v="759.38709677419354"/>
    <m/>
    <m/>
    <m/>
    <m/>
    <m/>
    <m/>
    <m/>
  </r>
  <r>
    <x v="28"/>
    <x v="25"/>
    <s v="SSEE"/>
    <n v="1987.5483870967741"/>
    <n v="1987.5483870967741"/>
    <m/>
    <m/>
    <m/>
    <m/>
    <m/>
    <m/>
    <m/>
  </r>
  <r>
    <x v="16"/>
    <x v="25"/>
    <s v="SSEE"/>
    <n v="9273.1935483870966"/>
    <n v="9035.3032258064522"/>
    <m/>
    <m/>
    <m/>
    <m/>
    <m/>
    <m/>
    <n v="1"/>
  </r>
  <r>
    <x v="18"/>
    <x v="25"/>
    <s v="SSEE"/>
    <n v="13977.967741935483"/>
    <n v="13977.967741935483"/>
    <m/>
    <m/>
    <m/>
    <m/>
    <m/>
    <m/>
    <m/>
  </r>
  <r>
    <x v="53"/>
    <x v="25"/>
    <s v="SSEE"/>
    <n v="11529.774193548386"/>
    <n v="11529.774193548386"/>
    <m/>
    <m/>
    <m/>
    <m/>
    <m/>
    <m/>
    <m/>
  </r>
  <r>
    <x v="57"/>
    <x v="25"/>
    <s v="SSEE"/>
    <n v="12894.241935483871"/>
    <n v="12894.241935483871"/>
    <m/>
    <m/>
    <m/>
    <m/>
    <m/>
    <m/>
    <m/>
  </r>
  <r>
    <x v="74"/>
    <x v="25"/>
    <s v="SSEE"/>
    <n v="0"/>
    <n v="0"/>
    <m/>
    <m/>
    <m/>
    <m/>
    <m/>
    <m/>
    <m/>
  </r>
  <r>
    <x v="24"/>
    <x v="25"/>
    <s v="SSEE"/>
    <n v="39.62903225806452"/>
    <n v="39.62903225806452"/>
    <m/>
    <m/>
    <m/>
    <m/>
    <m/>
    <m/>
    <m/>
  </r>
  <r>
    <x v="63"/>
    <x v="25"/>
    <s v="SSEE"/>
    <n v="989.41935483870964"/>
    <n v="989.41935483870964"/>
    <m/>
    <m/>
    <m/>
    <m/>
    <m/>
    <m/>
    <m/>
  </r>
  <r>
    <x v="70"/>
    <x v="25"/>
    <s v="SSEE"/>
    <n v="926.70967741935488"/>
    <n v="926.70967741935488"/>
    <m/>
    <m/>
    <m/>
    <m/>
    <m/>
    <m/>
    <m/>
  </r>
  <r>
    <x v="8"/>
    <x v="25"/>
    <s v="SSEE"/>
    <n v="4336.2580645161288"/>
    <n v="4336.2580645161288"/>
    <m/>
    <m/>
    <m/>
    <m/>
    <m/>
    <m/>
    <m/>
  </r>
  <r>
    <x v="11"/>
    <x v="25"/>
    <s v="SSEE"/>
    <n v="0"/>
    <n v="0"/>
    <m/>
    <m/>
    <m/>
    <m/>
    <m/>
    <m/>
    <m/>
  </r>
  <r>
    <x v="19"/>
    <x v="25"/>
    <s v="SSEE"/>
    <n v="167.2258064516129"/>
    <n v="167.2258064516129"/>
    <m/>
    <m/>
    <m/>
    <m/>
    <m/>
    <m/>
    <m/>
  </r>
  <r>
    <x v="30"/>
    <x v="25"/>
    <s v="SSEE"/>
    <n v="717.09677419354841"/>
    <n v="681.09677419354841"/>
    <m/>
    <m/>
    <m/>
    <m/>
    <m/>
    <m/>
    <m/>
  </r>
  <r>
    <x v="15"/>
    <x v="25"/>
    <s v="SSEE"/>
    <n v="35228.129032258068"/>
    <n v="13699.393548387096"/>
    <m/>
    <m/>
    <m/>
    <m/>
    <m/>
    <m/>
    <m/>
  </r>
  <r>
    <x v="23"/>
    <x v="25"/>
    <s v="SSEE"/>
    <n v="6571.6451612903229"/>
    <n v="6571.6451612903229"/>
    <m/>
    <m/>
    <m/>
    <m/>
    <m/>
    <m/>
    <m/>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8">
  <r>
    <x v="0"/>
    <s v="Las Bambas"/>
    <n v="298712"/>
    <n v="298712"/>
    <n v="1821"/>
    <n v="1821"/>
    <m/>
    <m/>
    <m/>
    <n v="1"/>
    <n v="1"/>
    <m/>
    <n v="1"/>
    <m/>
  </r>
  <r>
    <x v="0"/>
    <s v="SSEE"/>
    <n v="1399046"/>
    <n v="1037086"/>
    <n v="8366"/>
    <n v="6321"/>
    <m/>
    <m/>
    <m/>
    <m/>
    <n v="1"/>
    <m/>
    <m/>
    <m/>
  </r>
  <r>
    <x v="1"/>
    <s v="Las Bambas"/>
    <n v="275205"/>
    <n v="275205"/>
    <n v="1849"/>
    <n v="1849"/>
    <m/>
    <m/>
    <m/>
    <m/>
    <n v="1"/>
    <m/>
    <n v="1"/>
    <n v="1"/>
  </r>
  <r>
    <x v="1"/>
    <s v="SSEE"/>
    <n v="1141278.05"/>
    <n v="832376"/>
    <n v="7716"/>
    <n v="6863"/>
    <m/>
    <m/>
    <m/>
    <m/>
    <m/>
    <m/>
    <m/>
    <m/>
  </r>
  <r>
    <x v="2"/>
    <s v="Las Bambas"/>
    <n v="319180.75"/>
    <n v="319180.75"/>
    <n v="1862"/>
    <n v="1862"/>
    <m/>
    <m/>
    <m/>
    <m/>
    <n v="1"/>
    <n v="12"/>
    <m/>
    <n v="1"/>
  </r>
  <r>
    <x v="2"/>
    <s v="SSEE"/>
    <n v="1214932.5"/>
    <n v="878397.85000000009"/>
    <n v="7335"/>
    <n v="6608"/>
    <m/>
    <m/>
    <m/>
    <m/>
    <m/>
    <n v="7"/>
    <m/>
    <m/>
  </r>
  <r>
    <x v="3"/>
    <s v="Las Bambas"/>
    <n v="317657"/>
    <n v="317657"/>
    <n v="1881"/>
    <n v="1881"/>
    <m/>
    <m/>
    <m/>
    <m/>
    <m/>
    <n v="11"/>
    <n v="1"/>
    <n v="2"/>
  </r>
  <r>
    <x v="3"/>
    <s v="SSEE"/>
    <n v="1555360"/>
    <n v="1170307.7"/>
    <n v="9893"/>
    <n v="9012"/>
    <m/>
    <m/>
    <m/>
    <m/>
    <m/>
    <n v="3"/>
    <m/>
    <m/>
  </r>
  <r>
    <x v="4"/>
    <s v="Las Bambas"/>
    <n v="332346"/>
    <n v="332346"/>
    <n v="1888"/>
    <n v="1888"/>
    <m/>
    <n v="1"/>
    <m/>
    <n v="1"/>
    <m/>
    <n v="10"/>
    <n v="1"/>
    <n v="1"/>
  </r>
  <r>
    <x v="4"/>
    <s v="SSEE"/>
    <n v="1339521"/>
    <n v="935379"/>
    <n v="7621"/>
    <n v="7155"/>
    <m/>
    <m/>
    <m/>
    <m/>
    <n v="2"/>
    <n v="10"/>
    <m/>
    <m/>
  </r>
  <r>
    <x v="5"/>
    <s v="Las Bambas"/>
    <n v="323831.75"/>
    <n v="323831.75"/>
    <n v="1909"/>
    <n v="1909"/>
    <m/>
    <n v="1"/>
    <m/>
    <m/>
    <n v="3"/>
    <n v="9"/>
    <n v="1"/>
    <n v="1"/>
  </r>
  <r>
    <x v="5"/>
    <s v="SSEE"/>
    <n v="1315611"/>
    <n v="940724.54999999993"/>
    <n v="7385"/>
    <n v="7155"/>
    <m/>
    <m/>
    <m/>
    <m/>
    <m/>
    <n v="6"/>
    <m/>
    <m/>
  </r>
  <r>
    <x v="6"/>
    <s v="Las Bambas"/>
    <n v="361847.25"/>
    <n v="361847.25"/>
    <n v="1907"/>
    <n v="1907"/>
    <m/>
    <m/>
    <m/>
    <m/>
    <m/>
    <n v="3"/>
    <n v="1"/>
    <n v="2"/>
  </r>
  <r>
    <x v="6"/>
    <s v="SSEE"/>
    <n v="1482257"/>
    <n v="1133284.95"/>
    <n v="9248"/>
    <n v="9083"/>
    <m/>
    <m/>
    <m/>
    <m/>
    <n v="1"/>
    <m/>
    <m/>
    <m/>
  </r>
  <r>
    <x v="7"/>
    <s v="Las Bambas"/>
    <n v="333041"/>
    <n v="333041"/>
    <n v="1905"/>
    <n v="1905"/>
    <m/>
    <m/>
    <m/>
    <m/>
    <n v="1"/>
    <n v="3"/>
    <n v="2"/>
    <n v="1"/>
  </r>
  <r>
    <x v="7"/>
    <s v="SSEE"/>
    <n v="1433013"/>
    <n v="1433013"/>
    <n v="8212"/>
    <n v="8212"/>
    <m/>
    <m/>
    <m/>
    <m/>
    <n v="1"/>
    <n v="1"/>
    <m/>
    <m/>
  </r>
  <r>
    <x v="8"/>
    <s v="Las Bambas"/>
    <n v="324155"/>
    <n v="324155"/>
    <n v="1903"/>
    <n v="1903"/>
    <m/>
    <m/>
    <m/>
    <m/>
    <m/>
    <n v="2"/>
    <n v="1"/>
    <m/>
  </r>
  <r>
    <x v="8"/>
    <s v="SSEE"/>
    <n v="1314211"/>
    <n v="1006814"/>
    <n v="8124"/>
    <n v="8124"/>
    <m/>
    <m/>
    <m/>
    <n v="1"/>
    <n v="3"/>
    <n v="2"/>
    <m/>
    <m/>
  </r>
  <r>
    <x v="9"/>
    <s v="Las Bambas"/>
    <n v="341342"/>
    <n v="341342"/>
    <n v="1897"/>
    <n v="1897"/>
    <m/>
    <m/>
    <m/>
    <m/>
    <m/>
    <n v="2"/>
    <n v="3"/>
    <m/>
  </r>
  <r>
    <x v="9"/>
    <s v="SSEE"/>
    <n v="1463012"/>
    <n v="1059010"/>
    <n v="8684"/>
    <n v="8684"/>
    <m/>
    <n v="1"/>
    <m/>
    <n v="1"/>
    <n v="3"/>
    <n v="4"/>
    <m/>
    <m/>
  </r>
  <r>
    <x v="10"/>
    <s v="Las Bambas"/>
    <n v="332069"/>
    <n v="332069"/>
    <n v="1908"/>
    <n v="1908"/>
    <m/>
    <m/>
    <m/>
    <m/>
    <n v="2"/>
    <n v="2"/>
    <n v="1"/>
    <m/>
  </r>
  <r>
    <x v="10"/>
    <s v="SSEE"/>
    <n v="1281798"/>
    <n v="1251944"/>
    <n v="7294"/>
    <n v="7294"/>
    <m/>
    <m/>
    <m/>
    <n v="1"/>
    <n v="1"/>
    <n v="1"/>
    <m/>
    <m/>
  </r>
  <r>
    <x v="11"/>
    <s v="Las Bambas"/>
    <n v="331817"/>
    <n v="331817"/>
    <n v="1917"/>
    <n v="1917"/>
    <m/>
    <m/>
    <m/>
    <m/>
    <m/>
    <n v="8"/>
    <m/>
    <m/>
  </r>
  <r>
    <x v="11"/>
    <s v="SSEE"/>
    <n v="1419251"/>
    <n v="1419251"/>
    <n v="9764"/>
    <n v="9764"/>
    <m/>
    <m/>
    <m/>
    <m/>
    <n v="3"/>
    <n v="4"/>
    <m/>
    <m/>
  </r>
  <r>
    <x v="12"/>
    <s v="Las Bambas"/>
    <n v="1858.5"/>
    <n v="1858.5"/>
    <n v="9"/>
    <n v="9"/>
    <m/>
    <m/>
    <m/>
    <m/>
    <m/>
    <m/>
    <m/>
    <m/>
  </r>
  <r>
    <x v="12"/>
    <s v="SSEE"/>
    <n v="0"/>
    <n v="0"/>
    <n v="0"/>
    <n v="0"/>
    <m/>
    <m/>
    <m/>
    <m/>
    <m/>
    <m/>
    <m/>
    <m/>
  </r>
  <r>
    <x v="12"/>
    <s v="Las Bambas"/>
    <n v="849"/>
    <n v="849"/>
    <n v="4"/>
    <n v="4"/>
    <m/>
    <m/>
    <m/>
    <m/>
    <m/>
    <m/>
    <m/>
    <m/>
  </r>
  <r>
    <x v="12"/>
    <s v="SSEE"/>
    <n v="0"/>
    <n v="0"/>
    <n v="0"/>
    <n v="0"/>
    <m/>
    <m/>
    <m/>
    <m/>
    <m/>
    <m/>
    <m/>
    <m/>
  </r>
  <r>
    <x v="12"/>
    <s v="Las Bambas"/>
    <n v="396"/>
    <n v="396"/>
    <n v="2"/>
    <n v="2"/>
    <m/>
    <m/>
    <m/>
    <m/>
    <m/>
    <m/>
    <m/>
    <m/>
  </r>
  <r>
    <x v="12"/>
    <s v="SSEE"/>
    <n v="552"/>
    <n v="552"/>
    <n v="2"/>
    <n v="2"/>
    <m/>
    <m/>
    <m/>
    <m/>
    <m/>
    <m/>
    <m/>
    <m/>
  </r>
  <r>
    <x v="12"/>
    <s v="Las Bambas"/>
    <n v="990"/>
    <n v="990"/>
    <n v="6"/>
    <n v="6"/>
    <m/>
    <m/>
    <m/>
    <m/>
    <m/>
    <m/>
    <m/>
    <m/>
  </r>
  <r>
    <x v="12"/>
    <s v="SSEE"/>
    <n v="0"/>
    <n v="0"/>
    <n v="0"/>
    <n v="0"/>
    <m/>
    <m/>
    <m/>
    <m/>
    <m/>
    <m/>
    <m/>
    <m/>
  </r>
  <r>
    <x v="12"/>
    <s v="Las Bambas"/>
    <n v="1954.5"/>
    <n v="1954.5"/>
    <n v="10"/>
    <n v="10"/>
    <m/>
    <m/>
    <m/>
    <m/>
    <m/>
    <m/>
    <m/>
    <m/>
  </r>
  <r>
    <x v="12"/>
    <s v="SSEE"/>
    <n v="4320"/>
    <n v="4320"/>
    <n v="43"/>
    <n v="43"/>
    <m/>
    <m/>
    <m/>
    <m/>
    <m/>
    <m/>
    <m/>
    <m/>
  </r>
  <r>
    <x v="12"/>
    <s v="Las Bambas"/>
    <n v="2745"/>
    <n v="2745"/>
    <n v="14"/>
    <n v="14"/>
    <m/>
    <m/>
    <m/>
    <m/>
    <m/>
    <m/>
    <m/>
    <m/>
  </r>
  <r>
    <x v="12"/>
    <s v="SSEE"/>
    <n v="0"/>
    <n v="0"/>
    <n v="0"/>
    <n v="0"/>
    <m/>
    <m/>
    <m/>
    <m/>
    <m/>
    <m/>
    <m/>
    <m/>
  </r>
  <r>
    <x v="12"/>
    <s v="Las Bambas"/>
    <n v="2502"/>
    <n v="2502"/>
    <n v="14"/>
    <n v="14"/>
    <m/>
    <m/>
    <m/>
    <m/>
    <m/>
    <m/>
    <m/>
    <m/>
  </r>
  <r>
    <x v="12"/>
    <s v="SSEE"/>
    <n v="0"/>
    <n v="0"/>
    <n v="0"/>
    <n v="0"/>
    <m/>
    <m/>
    <m/>
    <m/>
    <m/>
    <m/>
    <m/>
    <m/>
  </r>
  <r>
    <x v="12"/>
    <s v="Las Bambas"/>
    <n v="7098"/>
    <n v="7098"/>
    <n v="38"/>
    <n v="38"/>
    <m/>
    <m/>
    <m/>
    <m/>
    <m/>
    <m/>
    <m/>
    <m/>
  </r>
  <r>
    <x v="12"/>
    <s v="SSEE"/>
    <n v="51409"/>
    <n v="51409"/>
    <n v="259"/>
    <n v="259"/>
    <m/>
    <m/>
    <m/>
    <m/>
    <m/>
    <n v="1"/>
    <m/>
    <m/>
  </r>
  <r>
    <x v="12"/>
    <s v="Las Bambas"/>
    <n v="2739"/>
    <n v="2739"/>
    <n v="14"/>
    <n v="14"/>
    <m/>
    <m/>
    <m/>
    <m/>
    <m/>
    <m/>
    <m/>
    <m/>
  </r>
  <r>
    <x v="12"/>
    <s v="SSEE"/>
    <n v="0"/>
    <n v="0"/>
    <n v="0"/>
    <n v="0"/>
    <m/>
    <m/>
    <m/>
    <m/>
    <m/>
    <m/>
    <m/>
    <m/>
  </r>
  <r>
    <x v="12"/>
    <s v="Las Bambas"/>
    <n v="1687.5"/>
    <n v="1687.5"/>
    <n v="11"/>
    <n v="11"/>
    <m/>
    <m/>
    <m/>
    <m/>
    <m/>
    <m/>
    <m/>
    <m/>
  </r>
  <r>
    <x v="12"/>
    <s v="SSEE"/>
    <n v="0"/>
    <n v="0"/>
    <n v="0"/>
    <n v="0"/>
    <m/>
    <m/>
    <m/>
    <m/>
    <m/>
    <m/>
    <m/>
    <m/>
  </r>
  <r>
    <x v="12"/>
    <s v="Las Bambas"/>
    <n v="1708.5"/>
    <n v="1708.5"/>
    <n v="9"/>
    <n v="9"/>
    <m/>
    <m/>
    <m/>
    <m/>
    <m/>
    <m/>
    <m/>
    <m/>
  </r>
  <r>
    <x v="12"/>
    <s v="SSEE"/>
    <n v="0"/>
    <n v="0"/>
    <n v="0"/>
    <n v="0"/>
    <m/>
    <m/>
    <m/>
    <m/>
    <m/>
    <m/>
    <m/>
    <m/>
  </r>
  <r>
    <x v="12"/>
    <s v="Las Bambas"/>
    <n v="1626"/>
    <n v="1626"/>
    <n v="8"/>
    <n v="8"/>
    <m/>
    <m/>
    <m/>
    <m/>
    <m/>
    <m/>
    <m/>
    <m/>
  </r>
  <r>
    <x v="12"/>
    <s v="SSEE"/>
    <n v="0"/>
    <n v="0"/>
    <n v="0"/>
    <n v="0"/>
    <m/>
    <m/>
    <m/>
    <m/>
    <m/>
    <m/>
    <m/>
    <m/>
  </r>
  <r>
    <x v="12"/>
    <s v="Las Bambas"/>
    <n v="864"/>
    <n v="864"/>
    <n v="5"/>
    <n v="5"/>
    <m/>
    <m/>
    <m/>
    <m/>
    <m/>
    <m/>
    <m/>
    <m/>
  </r>
  <r>
    <x v="12"/>
    <s v="SSEE"/>
    <n v="0"/>
    <n v="0"/>
    <n v="0"/>
    <n v="0"/>
    <m/>
    <m/>
    <m/>
    <m/>
    <m/>
    <m/>
    <m/>
    <m/>
  </r>
  <r>
    <x v="12"/>
    <s v="Las Bambas"/>
    <n v="126"/>
    <n v="126"/>
    <n v="1"/>
    <n v="1"/>
    <m/>
    <m/>
    <m/>
    <m/>
    <m/>
    <m/>
    <m/>
    <m/>
  </r>
  <r>
    <x v="12"/>
    <s v="SSEE"/>
    <n v="93349"/>
    <n v="22376.400000000001"/>
    <n v="442"/>
    <n v="114"/>
    <m/>
    <m/>
    <m/>
    <m/>
    <m/>
    <m/>
    <m/>
    <m/>
  </r>
  <r>
    <x v="12"/>
    <s v="Las Bambas"/>
    <n v="13971.5"/>
    <n v="13971.5"/>
    <n v="72"/>
    <n v="72"/>
    <m/>
    <m/>
    <m/>
    <m/>
    <m/>
    <m/>
    <m/>
    <m/>
  </r>
  <r>
    <x v="12"/>
    <s v="SSEE"/>
    <n v="406638.48333333334"/>
    <n v="116179.15"/>
    <n v="2136"/>
    <n v="1950"/>
    <m/>
    <m/>
    <m/>
    <m/>
    <m/>
    <n v="4"/>
    <m/>
    <m/>
  </r>
  <r>
    <x v="12"/>
    <s v="Las Bambas"/>
    <n v="20896.25"/>
    <n v="20896.25"/>
    <n v="126"/>
    <n v="126"/>
    <m/>
    <m/>
    <m/>
    <m/>
    <m/>
    <n v="1"/>
    <m/>
    <m/>
  </r>
  <r>
    <x v="12"/>
    <s v="SSEE"/>
    <n v="177572"/>
    <n v="177572"/>
    <n v="1035"/>
    <n v="1035"/>
    <m/>
    <m/>
    <m/>
    <m/>
    <m/>
    <m/>
    <m/>
    <m/>
  </r>
  <r>
    <x v="12"/>
    <s v="Las Bambas"/>
    <n v="28722.25"/>
    <n v="28722.25"/>
    <n v="181"/>
    <n v="181"/>
    <m/>
    <m/>
    <m/>
    <m/>
    <m/>
    <m/>
    <m/>
    <m/>
  </r>
  <r>
    <x v="12"/>
    <s v="SSEE"/>
    <n v="74041"/>
    <n v="74041"/>
    <n v="1072"/>
    <n v="1072"/>
    <m/>
    <m/>
    <m/>
    <m/>
    <m/>
    <n v="1"/>
    <m/>
    <m/>
  </r>
  <r>
    <x v="12"/>
    <s v="Las Bambas"/>
    <n v="2667"/>
    <n v="2667"/>
    <n v="14"/>
    <n v="14"/>
    <m/>
    <m/>
    <m/>
    <m/>
    <m/>
    <m/>
    <m/>
    <m/>
  </r>
  <r>
    <x v="12"/>
    <s v="SSEE"/>
    <n v="2068"/>
    <n v="2068"/>
    <n v="19"/>
    <n v="19"/>
    <m/>
    <m/>
    <m/>
    <m/>
    <m/>
    <m/>
    <m/>
    <m/>
  </r>
  <r>
    <x v="12"/>
    <s v="Las Bambas"/>
    <n v="121690.75"/>
    <n v="121690.75"/>
    <n v="736"/>
    <n v="736"/>
    <m/>
    <m/>
    <m/>
    <m/>
    <m/>
    <n v="2"/>
    <m/>
    <m/>
  </r>
  <r>
    <x v="12"/>
    <s v="SSEE"/>
    <n v="70625"/>
    <n v="70625"/>
    <n v="367"/>
    <n v="367"/>
    <m/>
    <m/>
    <m/>
    <m/>
    <m/>
    <n v="1"/>
    <m/>
    <m/>
  </r>
  <r>
    <x v="12"/>
    <s v="Las Bambas"/>
    <n v="1249.5"/>
    <n v="1249.5"/>
    <n v="6"/>
    <n v="6"/>
    <m/>
    <m/>
    <m/>
    <m/>
    <m/>
    <m/>
    <m/>
    <m/>
  </r>
  <r>
    <x v="12"/>
    <s v="SSEE"/>
    <n v="1148"/>
    <n v="1148"/>
    <n v="12"/>
    <n v="12"/>
    <m/>
    <m/>
    <m/>
    <m/>
    <m/>
    <m/>
    <m/>
    <m/>
  </r>
  <r>
    <x v="12"/>
    <s v="Las Bambas"/>
    <n v="3618"/>
    <n v="3618"/>
    <n v="21"/>
    <n v="21"/>
    <m/>
    <m/>
    <m/>
    <m/>
    <m/>
    <m/>
    <m/>
    <m/>
  </r>
  <r>
    <x v="12"/>
    <s v="SSEE"/>
    <n v="129666"/>
    <n v="129666"/>
    <n v="598"/>
    <n v="598"/>
    <m/>
    <m/>
    <m/>
    <m/>
    <m/>
    <m/>
    <m/>
    <m/>
  </r>
  <r>
    <x v="12"/>
    <s v="Las Bambas"/>
    <n v="37138.25"/>
    <n v="37138.25"/>
    <n v="228"/>
    <n v="228"/>
    <m/>
    <m/>
    <n v="1"/>
    <m/>
    <m/>
    <m/>
    <m/>
    <m/>
  </r>
  <r>
    <x v="12"/>
    <s v="SSEE"/>
    <n v="14416"/>
    <n v="14416"/>
    <n v="104"/>
    <n v="104"/>
    <m/>
    <m/>
    <m/>
    <m/>
    <m/>
    <n v="1"/>
    <m/>
    <m/>
  </r>
  <r>
    <x v="12"/>
    <s v="Las Bambas"/>
    <n v="414"/>
    <n v="414"/>
    <n v="2"/>
    <n v="2"/>
    <m/>
    <m/>
    <m/>
    <m/>
    <m/>
    <m/>
    <m/>
    <m/>
  </r>
  <r>
    <x v="12"/>
    <s v="SSEE"/>
    <n v="0"/>
    <n v="0"/>
    <n v="0"/>
    <n v="0"/>
    <m/>
    <m/>
    <m/>
    <m/>
    <m/>
    <m/>
    <m/>
    <m/>
  </r>
  <r>
    <x v="12"/>
    <s v="Las Bambas"/>
    <n v="1386"/>
    <n v="1386"/>
    <n v="7"/>
    <n v="7"/>
    <m/>
    <m/>
    <m/>
    <m/>
    <m/>
    <m/>
    <m/>
    <m/>
  </r>
  <r>
    <x v="12"/>
    <s v="SSEE"/>
    <n v="28868"/>
    <n v="28868"/>
    <n v="138"/>
    <n v="138"/>
    <m/>
    <m/>
    <m/>
    <m/>
    <n v="1"/>
    <m/>
    <m/>
    <m/>
  </r>
  <r>
    <x v="12"/>
    <s v="Las Bambas"/>
    <n v="2730"/>
    <n v="2730"/>
    <n v="15"/>
    <n v="15"/>
    <m/>
    <m/>
    <m/>
    <m/>
    <m/>
    <m/>
    <m/>
    <m/>
  </r>
  <r>
    <x v="12"/>
    <s v="SSEE"/>
    <n v="2278"/>
    <n v="2278"/>
    <n v="13"/>
    <n v="13"/>
    <m/>
    <m/>
    <m/>
    <m/>
    <m/>
    <m/>
    <m/>
    <m/>
  </r>
  <r>
    <x v="12"/>
    <s v="Las Bambas"/>
    <n v="16727.75"/>
    <n v="16727.75"/>
    <n v="102"/>
    <n v="102"/>
    <m/>
    <m/>
    <m/>
    <m/>
    <m/>
    <m/>
    <m/>
    <m/>
  </r>
  <r>
    <x v="12"/>
    <s v="SSEE"/>
    <n v="0"/>
    <n v="0"/>
    <n v="0"/>
    <n v="0"/>
    <m/>
    <m/>
    <m/>
    <m/>
    <m/>
    <m/>
    <m/>
    <m/>
  </r>
  <r>
    <x v="12"/>
    <s v="Las Bambas"/>
    <n v="5932.5"/>
    <n v="5932.5"/>
    <n v="31"/>
    <n v="31"/>
    <m/>
    <m/>
    <m/>
    <m/>
    <m/>
    <n v="1"/>
    <m/>
    <m/>
  </r>
  <r>
    <x v="12"/>
    <s v="SSEE"/>
    <n v="9960"/>
    <n v="9960"/>
    <n v="57"/>
    <n v="57"/>
    <m/>
    <m/>
    <m/>
    <m/>
    <m/>
    <m/>
    <m/>
    <m/>
  </r>
  <r>
    <x v="12"/>
    <s v="Las Bambas"/>
    <n v="5425.5"/>
    <n v="5425.5"/>
    <n v="27"/>
    <n v="27"/>
    <m/>
    <m/>
    <m/>
    <m/>
    <m/>
    <m/>
    <m/>
    <m/>
  </r>
  <r>
    <x v="12"/>
    <s v="SSEE"/>
    <n v="0"/>
    <n v="0"/>
    <n v="0"/>
    <n v="0"/>
    <m/>
    <m/>
    <m/>
    <m/>
    <m/>
    <m/>
    <m/>
    <m/>
  </r>
  <r>
    <x v="12"/>
    <s v="Las Bambas"/>
    <n v="14895.5"/>
    <n v="14895.5"/>
    <n v="85"/>
    <n v="85"/>
    <m/>
    <m/>
    <m/>
    <m/>
    <m/>
    <m/>
    <m/>
    <m/>
  </r>
  <r>
    <x v="12"/>
    <s v="SSEE"/>
    <n v="45568"/>
    <n v="45568"/>
    <n v="266"/>
    <n v="266"/>
    <m/>
    <m/>
    <m/>
    <m/>
    <m/>
    <m/>
    <m/>
    <m/>
  </r>
  <r>
    <x v="12"/>
    <s v="Las Bambas"/>
    <n v="1350"/>
    <n v="1350"/>
    <n v="7"/>
    <n v="7"/>
    <m/>
    <m/>
    <m/>
    <m/>
    <m/>
    <m/>
    <m/>
    <m/>
  </r>
  <r>
    <x v="12"/>
    <s v="SSEE"/>
    <n v="0"/>
    <n v="0"/>
    <n v="0"/>
    <n v="0"/>
    <m/>
    <m/>
    <m/>
    <m/>
    <m/>
    <m/>
    <m/>
    <m/>
  </r>
  <r>
    <x v="12"/>
    <s v="Las Bambas"/>
    <n v="3555"/>
    <n v="3555"/>
    <n v="20"/>
    <n v="20"/>
    <m/>
    <m/>
    <m/>
    <m/>
    <m/>
    <m/>
    <m/>
    <m/>
  </r>
  <r>
    <x v="12"/>
    <s v="SSEE"/>
    <n v="0"/>
    <n v="0"/>
    <n v="0"/>
    <n v="0"/>
    <m/>
    <m/>
    <m/>
    <m/>
    <m/>
    <m/>
    <m/>
    <m/>
  </r>
  <r>
    <x v="12"/>
    <s v="Las Bambas"/>
    <n v="438"/>
    <n v="438"/>
    <n v="2"/>
    <n v="2"/>
    <m/>
    <m/>
    <m/>
    <m/>
    <m/>
    <m/>
    <m/>
    <m/>
  </r>
  <r>
    <x v="12"/>
    <s v="SSEE"/>
    <n v="0"/>
    <n v="0"/>
    <n v="0"/>
    <n v="0"/>
    <m/>
    <m/>
    <m/>
    <m/>
    <m/>
    <m/>
    <m/>
    <m/>
  </r>
  <r>
    <x v="12"/>
    <s v="Las Bambas"/>
    <n v="951.6521739130435"/>
    <n v="951.6521739130435"/>
    <n v="5"/>
    <n v="5"/>
    <m/>
    <m/>
    <m/>
    <m/>
    <m/>
    <m/>
    <m/>
    <m/>
  </r>
  <r>
    <x v="12"/>
    <s v="SSEE"/>
    <n v="0"/>
    <n v="0"/>
    <n v="0"/>
    <n v="0"/>
    <m/>
    <m/>
    <m/>
    <m/>
    <m/>
    <m/>
    <m/>
    <m/>
  </r>
  <r>
    <x v="12"/>
    <s v="Las Bambas"/>
    <n v="3875.75"/>
    <n v="3875.75"/>
    <n v="22"/>
    <n v="22"/>
    <m/>
    <m/>
    <m/>
    <m/>
    <m/>
    <m/>
    <m/>
    <m/>
  </r>
  <r>
    <x v="12"/>
    <s v="SSEE"/>
    <n v="8760"/>
    <n v="8760"/>
    <n v="53"/>
    <n v="53"/>
    <m/>
    <m/>
    <m/>
    <m/>
    <m/>
    <m/>
    <m/>
    <m/>
  </r>
  <r>
    <x v="12"/>
    <s v="Las Bambas"/>
    <n v="1369.5"/>
    <n v="1369.5"/>
    <n v="8"/>
    <n v="8"/>
    <m/>
    <m/>
    <m/>
    <m/>
    <m/>
    <m/>
    <m/>
    <m/>
  </r>
  <r>
    <x v="12"/>
    <s v="SSEE"/>
    <n v="0"/>
    <n v="0"/>
    <n v="0"/>
    <n v="0"/>
    <m/>
    <m/>
    <m/>
    <m/>
    <m/>
    <m/>
    <m/>
    <m/>
  </r>
  <r>
    <x v="12"/>
    <s v="Las Bambas"/>
    <n v="459"/>
    <n v="459"/>
    <n v="3"/>
    <n v="3"/>
    <m/>
    <m/>
    <m/>
    <m/>
    <m/>
    <m/>
    <m/>
    <m/>
  </r>
  <r>
    <x v="12"/>
    <s v="SSEE"/>
    <n v="0"/>
    <n v="0"/>
    <n v="0"/>
    <n v="0"/>
    <m/>
    <m/>
    <m/>
    <m/>
    <m/>
    <m/>
    <m/>
    <m/>
  </r>
  <r>
    <x v="12"/>
    <s v="Las Bambas"/>
    <n v="603"/>
    <n v="603"/>
    <n v="3"/>
    <n v="3"/>
    <m/>
    <m/>
    <m/>
    <m/>
    <m/>
    <m/>
    <m/>
    <m/>
  </r>
  <r>
    <x v="12"/>
    <s v="SSEE"/>
    <n v="0"/>
    <n v="0"/>
    <n v="0"/>
    <n v="0"/>
    <m/>
    <m/>
    <m/>
    <m/>
    <m/>
    <m/>
    <m/>
    <m/>
  </r>
  <r>
    <x v="12"/>
    <s v="Las Bambas"/>
    <n v="738"/>
    <n v="738"/>
    <n v="4"/>
    <n v="4"/>
    <m/>
    <m/>
    <m/>
    <m/>
    <m/>
    <m/>
    <m/>
    <m/>
  </r>
  <r>
    <x v="12"/>
    <s v="SSEE"/>
    <n v="0"/>
    <n v="0"/>
    <n v="0"/>
    <n v="0"/>
    <m/>
    <m/>
    <m/>
    <m/>
    <m/>
    <m/>
    <m/>
    <m/>
  </r>
  <r>
    <x v="12"/>
    <s v="Las Bambas"/>
    <n v="324"/>
    <n v="324"/>
    <n v="2"/>
    <n v="2"/>
    <m/>
    <m/>
    <m/>
    <m/>
    <m/>
    <m/>
    <m/>
    <m/>
  </r>
  <r>
    <x v="12"/>
    <s v="SSEE"/>
    <n v="0"/>
    <n v="0"/>
    <n v="0"/>
    <n v="0"/>
    <m/>
    <m/>
    <m/>
    <m/>
    <m/>
    <m/>
    <m/>
    <m/>
  </r>
  <r>
    <x v="12"/>
    <s v="Las Bambas"/>
    <n v="3483.5"/>
    <n v="3483.5"/>
    <n v="18"/>
    <n v="18"/>
    <m/>
    <m/>
    <m/>
    <m/>
    <m/>
    <m/>
    <m/>
    <m/>
  </r>
  <r>
    <x v="12"/>
    <s v="SSEE"/>
    <n v="0"/>
    <n v="0"/>
    <n v="0"/>
    <n v="0"/>
    <m/>
    <m/>
    <m/>
    <m/>
    <m/>
    <m/>
    <m/>
    <m/>
  </r>
  <r>
    <x v="12"/>
    <s v="Las Bambas"/>
    <n v="462"/>
    <n v="462"/>
    <n v="2"/>
    <n v="2"/>
    <m/>
    <m/>
    <m/>
    <m/>
    <m/>
    <m/>
    <m/>
    <m/>
  </r>
  <r>
    <x v="12"/>
    <s v="SSEE"/>
    <n v="0"/>
    <n v="0"/>
    <n v="0"/>
    <n v="0"/>
    <m/>
    <m/>
    <m/>
    <m/>
    <m/>
    <m/>
    <m/>
    <m/>
  </r>
  <r>
    <x v="12"/>
    <s v="Las Bambas"/>
    <n v="7324.5"/>
    <n v="7324.5"/>
    <n v="37"/>
    <n v="37"/>
    <m/>
    <m/>
    <m/>
    <m/>
    <m/>
    <m/>
    <m/>
    <m/>
  </r>
  <r>
    <x v="12"/>
    <s v="SSEE"/>
    <n v="152391.20000000001"/>
    <n v="152391.20000000001"/>
    <n v="1021"/>
    <n v="1021"/>
    <m/>
    <m/>
    <m/>
    <m/>
    <m/>
    <n v="4"/>
    <m/>
    <m/>
  </r>
  <r>
    <x v="12"/>
    <s v="Las Bambas"/>
    <n v="603"/>
    <n v="603"/>
    <n v="3"/>
    <n v="3"/>
    <m/>
    <m/>
    <m/>
    <m/>
    <m/>
    <m/>
    <m/>
    <m/>
  </r>
  <r>
    <x v="12"/>
    <s v="SSEE"/>
    <n v="0"/>
    <n v="0"/>
    <n v="0"/>
    <n v="0"/>
    <m/>
    <m/>
    <m/>
    <m/>
    <m/>
    <m/>
    <m/>
    <m/>
  </r>
  <r>
    <x v="12"/>
    <s v="Las Bambas"/>
    <n v="207"/>
    <n v="207"/>
    <n v="1"/>
    <n v="1"/>
    <m/>
    <m/>
    <m/>
    <m/>
    <m/>
    <m/>
    <m/>
    <m/>
  </r>
  <r>
    <x v="12"/>
    <s v="SSEE"/>
    <n v="0"/>
    <n v="0"/>
    <n v="0"/>
    <n v="0"/>
    <m/>
    <m/>
    <m/>
    <m/>
    <m/>
    <m/>
    <m/>
    <m/>
  </r>
  <r>
    <x v="12"/>
    <s v="Las Bambas"/>
    <n v="364.5"/>
    <n v="364.5"/>
    <n v="2"/>
    <n v="2"/>
    <m/>
    <m/>
    <m/>
    <m/>
    <m/>
    <m/>
    <m/>
    <m/>
  </r>
  <r>
    <x v="12"/>
    <s v="SSEE"/>
    <n v="0"/>
    <n v="0"/>
    <n v="0"/>
    <n v="0"/>
    <m/>
    <m/>
    <m/>
    <m/>
    <m/>
    <m/>
    <m/>
    <m/>
  </r>
  <r>
    <x v="13"/>
    <s v="Las Bambas"/>
    <n v="1680"/>
    <n v="1680"/>
    <n v="9"/>
    <n v="9"/>
    <m/>
    <m/>
    <m/>
    <m/>
    <m/>
    <m/>
    <m/>
    <m/>
  </r>
  <r>
    <x v="13"/>
    <s v="SSEE"/>
    <n v="0"/>
    <n v="0"/>
    <n v="0"/>
    <n v="0"/>
    <m/>
    <m/>
    <m/>
    <m/>
    <m/>
    <m/>
    <m/>
    <m/>
  </r>
  <r>
    <x v="13"/>
    <s v="Las Bambas"/>
    <n v="711"/>
    <n v="711"/>
    <n v="4"/>
    <n v="4"/>
    <m/>
    <m/>
    <m/>
    <m/>
    <m/>
    <m/>
    <m/>
    <m/>
  </r>
  <r>
    <x v="13"/>
    <s v="SSEE"/>
    <n v="0"/>
    <n v="0"/>
    <n v="0"/>
    <n v="0"/>
    <m/>
    <m/>
    <m/>
    <m/>
    <m/>
    <m/>
    <m/>
    <m/>
  </r>
  <r>
    <x v="13"/>
    <s v="Las Bambas"/>
    <n v="360"/>
    <n v="360"/>
    <n v="2"/>
    <n v="2"/>
    <m/>
    <m/>
    <m/>
    <m/>
    <m/>
    <m/>
    <m/>
    <m/>
  </r>
  <r>
    <x v="13"/>
    <s v="SSEE"/>
    <n v="380"/>
    <n v="380"/>
    <n v="2"/>
    <n v="2"/>
    <m/>
    <m/>
    <m/>
    <m/>
    <m/>
    <m/>
    <m/>
    <m/>
  </r>
  <r>
    <x v="13"/>
    <s v="Las Bambas"/>
    <n v="964.5"/>
    <n v="964.5"/>
    <n v="6"/>
    <n v="6"/>
    <m/>
    <m/>
    <m/>
    <m/>
    <m/>
    <m/>
    <m/>
    <m/>
  </r>
  <r>
    <x v="13"/>
    <s v="SSEE"/>
    <n v="0"/>
    <n v="0"/>
    <n v="0"/>
    <n v="0"/>
    <m/>
    <m/>
    <m/>
    <m/>
    <m/>
    <m/>
    <m/>
    <m/>
  </r>
  <r>
    <x v="13"/>
    <s v="Las Bambas"/>
    <n v="1846.5"/>
    <n v="1846.5"/>
    <n v="10"/>
    <n v="10"/>
    <m/>
    <m/>
    <m/>
    <m/>
    <m/>
    <m/>
    <m/>
    <m/>
  </r>
  <r>
    <x v="13"/>
    <s v="SSEE"/>
    <n v="0"/>
    <n v="0"/>
    <n v="0"/>
    <n v="0"/>
    <m/>
    <m/>
    <m/>
    <m/>
    <m/>
    <m/>
    <m/>
    <m/>
  </r>
  <r>
    <x v="13"/>
    <s v="Las Bambas"/>
    <n v="2535"/>
    <n v="2535"/>
    <n v="14"/>
    <n v="14"/>
    <m/>
    <m/>
    <m/>
    <m/>
    <m/>
    <m/>
    <m/>
    <m/>
  </r>
  <r>
    <x v="13"/>
    <s v="SSEE"/>
    <n v="0"/>
    <n v="0"/>
    <n v="0"/>
    <n v="0"/>
    <m/>
    <m/>
    <m/>
    <m/>
    <m/>
    <m/>
    <m/>
    <m/>
  </r>
  <r>
    <x v="13"/>
    <s v="Las Bambas"/>
    <n v="2331"/>
    <n v="2331"/>
    <n v="14"/>
    <n v="14"/>
    <m/>
    <m/>
    <m/>
    <m/>
    <m/>
    <m/>
    <m/>
    <m/>
  </r>
  <r>
    <x v="13"/>
    <s v="SSEE"/>
    <n v="672"/>
    <n v="672"/>
    <n v="4"/>
    <n v="4"/>
    <m/>
    <m/>
    <m/>
    <m/>
    <m/>
    <m/>
    <m/>
    <m/>
  </r>
  <r>
    <x v="13"/>
    <s v="Las Bambas"/>
    <n v="5803.75"/>
    <n v="5803.75"/>
    <n v="36"/>
    <n v="36"/>
    <m/>
    <m/>
    <m/>
    <m/>
    <m/>
    <m/>
    <m/>
    <m/>
  </r>
  <r>
    <x v="13"/>
    <s v="SSEE"/>
    <n v="48364"/>
    <n v="48364"/>
    <n v="273"/>
    <n v="273"/>
    <m/>
    <m/>
    <m/>
    <m/>
    <m/>
    <m/>
    <m/>
    <m/>
  </r>
  <r>
    <x v="13"/>
    <s v="Las Bambas"/>
    <n v="2259"/>
    <n v="2259"/>
    <n v="13"/>
    <n v="13"/>
    <m/>
    <m/>
    <m/>
    <m/>
    <m/>
    <m/>
    <m/>
    <m/>
  </r>
  <r>
    <x v="13"/>
    <s v="SSEE"/>
    <n v="0"/>
    <n v="0"/>
    <n v="0"/>
    <n v="0"/>
    <m/>
    <m/>
    <m/>
    <m/>
    <m/>
    <m/>
    <m/>
    <m/>
  </r>
  <r>
    <x v="13"/>
    <s v="Las Bambas"/>
    <n v="1933.5"/>
    <n v="1933.5"/>
    <n v="13"/>
    <n v="13"/>
    <m/>
    <m/>
    <m/>
    <m/>
    <m/>
    <m/>
    <m/>
    <m/>
  </r>
  <r>
    <x v="13"/>
    <s v="SSEE"/>
    <n v="0"/>
    <n v="0"/>
    <n v="0"/>
    <n v="0"/>
    <m/>
    <m/>
    <m/>
    <m/>
    <m/>
    <m/>
    <m/>
    <m/>
  </r>
  <r>
    <x v="13"/>
    <s v="Las Bambas"/>
    <n v="1545"/>
    <n v="1545"/>
    <n v="9"/>
    <n v="9"/>
    <m/>
    <m/>
    <m/>
    <m/>
    <m/>
    <m/>
    <m/>
    <m/>
  </r>
  <r>
    <x v="13"/>
    <s v="SSEE"/>
    <n v="0"/>
    <n v="0"/>
    <n v="0"/>
    <n v="0"/>
    <m/>
    <m/>
    <m/>
    <m/>
    <m/>
    <m/>
    <m/>
    <m/>
  </r>
  <r>
    <x v="13"/>
    <s v="Las Bambas"/>
    <n v="1198.5"/>
    <n v="1198.5"/>
    <n v="8"/>
    <n v="8"/>
    <m/>
    <m/>
    <m/>
    <m/>
    <m/>
    <m/>
    <m/>
    <m/>
  </r>
  <r>
    <x v="13"/>
    <s v="SSEE"/>
    <n v="0"/>
    <n v="0"/>
    <n v="0"/>
    <n v="0"/>
    <m/>
    <m/>
    <m/>
    <m/>
    <m/>
    <m/>
    <m/>
    <m/>
  </r>
  <r>
    <x v="13"/>
    <s v="Las Bambas"/>
    <n v="747"/>
    <n v="747"/>
    <n v="5"/>
    <n v="5"/>
    <m/>
    <m/>
    <m/>
    <m/>
    <m/>
    <m/>
    <m/>
    <m/>
  </r>
  <r>
    <x v="13"/>
    <s v="SSEE"/>
    <n v="0"/>
    <n v="0"/>
    <n v="0"/>
    <n v="0"/>
    <m/>
    <m/>
    <m/>
    <m/>
    <m/>
    <m/>
    <m/>
    <m/>
  </r>
  <r>
    <x v="13"/>
    <s v="Las Bambas"/>
    <n v="199.5"/>
    <n v="199.5"/>
    <n v="1"/>
    <n v="1"/>
    <m/>
    <m/>
    <m/>
    <m/>
    <m/>
    <m/>
    <m/>
    <m/>
  </r>
  <r>
    <x v="13"/>
    <s v="SSEE"/>
    <n v="83946"/>
    <n v="24934.6"/>
    <n v="421"/>
    <n v="133"/>
    <m/>
    <m/>
    <m/>
    <m/>
    <m/>
    <m/>
    <m/>
    <m/>
  </r>
  <r>
    <x v="13"/>
    <s v="Las Bambas"/>
    <n v="12400.75"/>
    <n v="12400.75"/>
    <n v="74"/>
    <n v="74"/>
    <m/>
    <m/>
    <m/>
    <m/>
    <m/>
    <m/>
    <m/>
    <m/>
  </r>
  <r>
    <x v="13"/>
    <s v="SSEE"/>
    <n v="433531.5"/>
    <n v="124456.35"/>
    <n v="2371"/>
    <n v="2332"/>
    <m/>
    <m/>
    <m/>
    <m/>
    <m/>
    <m/>
    <m/>
    <m/>
  </r>
  <r>
    <x v="13"/>
    <s v="Las Bambas"/>
    <n v="18913.75"/>
    <n v="18913.75"/>
    <n v="127"/>
    <n v="127"/>
    <m/>
    <m/>
    <m/>
    <m/>
    <m/>
    <n v="1"/>
    <m/>
    <m/>
  </r>
  <r>
    <x v="13"/>
    <s v="SSEE"/>
    <n v="178905"/>
    <n v="178905"/>
    <n v="1008"/>
    <n v="1008"/>
    <m/>
    <m/>
    <m/>
    <m/>
    <m/>
    <m/>
    <m/>
    <m/>
  </r>
  <r>
    <x v="13"/>
    <s v="Las Bambas"/>
    <n v="27337"/>
    <n v="27337"/>
    <n v="185"/>
    <n v="185"/>
    <m/>
    <m/>
    <m/>
    <n v="1"/>
    <m/>
    <n v="0"/>
    <m/>
    <m/>
  </r>
  <r>
    <x v="13"/>
    <s v="SSEE"/>
    <n v="76316.5"/>
    <n v="76316.5"/>
    <n v="769"/>
    <n v="769"/>
    <m/>
    <m/>
    <m/>
    <m/>
    <n v="1"/>
    <n v="0"/>
    <m/>
    <m/>
  </r>
  <r>
    <x v="13"/>
    <s v="Las Bambas"/>
    <n v="2415"/>
    <n v="2415"/>
    <n v="15"/>
    <n v="15"/>
    <m/>
    <m/>
    <m/>
    <m/>
    <m/>
    <m/>
    <m/>
    <m/>
  </r>
  <r>
    <x v="13"/>
    <s v="SSEE"/>
    <n v="12128"/>
    <n v="12128"/>
    <n v="83"/>
    <n v="83"/>
    <m/>
    <m/>
    <m/>
    <m/>
    <m/>
    <m/>
    <m/>
    <m/>
  </r>
  <r>
    <x v="13"/>
    <s v="Las Bambas"/>
    <n v="114388"/>
    <n v="114388"/>
    <n v="745"/>
    <n v="745"/>
    <m/>
    <m/>
    <m/>
    <m/>
    <m/>
    <n v="4"/>
    <n v="1"/>
    <m/>
  </r>
  <r>
    <x v="13"/>
    <s v="SSEE"/>
    <n v="59905"/>
    <n v="59905"/>
    <n v="306"/>
    <n v="306"/>
    <m/>
    <m/>
    <m/>
    <m/>
    <m/>
    <n v="1"/>
    <m/>
    <m/>
  </r>
  <r>
    <x v="13"/>
    <s v="Las Bambas"/>
    <n v="1146"/>
    <n v="1146"/>
    <n v="7"/>
    <n v="7"/>
    <m/>
    <m/>
    <m/>
    <m/>
    <m/>
    <m/>
    <m/>
    <m/>
  </r>
  <r>
    <x v="13"/>
    <s v="SSEE"/>
    <n v="160"/>
    <n v="160"/>
    <n v="4"/>
    <n v="4"/>
    <m/>
    <m/>
    <m/>
    <m/>
    <m/>
    <m/>
    <m/>
    <m/>
  </r>
  <r>
    <x v="13"/>
    <s v="Las Bambas"/>
    <n v="3016.5"/>
    <n v="3016.5"/>
    <n v="21"/>
    <n v="21"/>
    <m/>
    <m/>
    <m/>
    <m/>
    <m/>
    <m/>
    <m/>
    <m/>
  </r>
  <r>
    <x v="13"/>
    <s v="SSEE"/>
    <n v="0"/>
    <n v="0"/>
    <n v="0"/>
    <n v="0"/>
    <m/>
    <m/>
    <m/>
    <m/>
    <m/>
    <m/>
    <m/>
    <m/>
  </r>
  <r>
    <x v="13"/>
    <s v="Las Bambas"/>
    <n v="34619.5"/>
    <n v="34619.5"/>
    <n v="235"/>
    <n v="235"/>
    <m/>
    <m/>
    <m/>
    <m/>
    <m/>
    <n v="1"/>
    <m/>
    <m/>
  </r>
  <r>
    <x v="13"/>
    <s v="SSEE"/>
    <n v="16457"/>
    <n v="16457"/>
    <n v="116"/>
    <n v="116"/>
    <m/>
    <m/>
    <m/>
    <m/>
    <m/>
    <m/>
    <m/>
    <m/>
  </r>
  <r>
    <x v="13"/>
    <s v="Las Bambas"/>
    <n v="360"/>
    <n v="360"/>
    <n v="2"/>
    <n v="2"/>
    <m/>
    <m/>
    <m/>
    <m/>
    <m/>
    <m/>
    <m/>
    <m/>
  </r>
  <r>
    <x v="13"/>
    <s v="SSEE"/>
    <n v="0"/>
    <n v="0"/>
    <n v="0"/>
    <n v="0"/>
    <m/>
    <m/>
    <m/>
    <m/>
    <m/>
    <m/>
    <m/>
    <m/>
  </r>
  <r>
    <x v="13"/>
    <s v="Las Bambas"/>
    <n v="1123.5"/>
    <n v="1123.5"/>
    <n v="6"/>
    <n v="6"/>
    <m/>
    <m/>
    <m/>
    <m/>
    <m/>
    <m/>
    <m/>
    <m/>
  </r>
  <r>
    <x v="13"/>
    <s v="SSEE"/>
    <n v="28868"/>
    <n v="28868"/>
    <n v="138"/>
    <n v="138"/>
    <m/>
    <m/>
    <m/>
    <m/>
    <m/>
    <m/>
    <m/>
    <m/>
  </r>
  <r>
    <x v="13"/>
    <s v="Las Bambas"/>
    <n v="2856"/>
    <n v="2856"/>
    <n v="15"/>
    <n v="15"/>
    <m/>
    <m/>
    <m/>
    <m/>
    <m/>
    <m/>
    <m/>
    <m/>
  </r>
  <r>
    <x v="13"/>
    <s v="SSEE"/>
    <n v="1596"/>
    <n v="1596"/>
    <n v="11"/>
    <n v="11"/>
    <m/>
    <m/>
    <m/>
    <m/>
    <m/>
    <m/>
    <m/>
    <m/>
  </r>
  <r>
    <x v="13"/>
    <s v="Las Bambas"/>
    <n v="13674"/>
    <n v="13674"/>
    <n v="102"/>
    <n v="102"/>
    <m/>
    <m/>
    <m/>
    <m/>
    <m/>
    <m/>
    <m/>
    <m/>
  </r>
  <r>
    <x v="13"/>
    <s v="SSEE"/>
    <n v="0"/>
    <n v="0"/>
    <n v="0"/>
    <n v="0"/>
    <m/>
    <m/>
    <m/>
    <m/>
    <m/>
    <m/>
    <m/>
    <m/>
  </r>
  <r>
    <x v="13"/>
    <s v="Las Bambas"/>
    <n v="5208"/>
    <n v="5208"/>
    <n v="32"/>
    <n v="32"/>
    <m/>
    <m/>
    <m/>
    <m/>
    <m/>
    <m/>
    <m/>
    <m/>
  </r>
  <r>
    <x v="13"/>
    <s v="SSEE"/>
    <n v="9672"/>
    <n v="9672"/>
    <n v="56"/>
    <n v="56"/>
    <m/>
    <m/>
    <m/>
    <m/>
    <m/>
    <m/>
    <m/>
    <m/>
  </r>
  <r>
    <x v="13"/>
    <s v="Las Bambas"/>
    <n v="4618.5"/>
    <n v="4618.5"/>
    <n v="27"/>
    <n v="27"/>
    <m/>
    <m/>
    <m/>
    <m/>
    <m/>
    <m/>
    <m/>
    <m/>
  </r>
  <r>
    <x v="13"/>
    <s v="SSEE"/>
    <n v="0"/>
    <n v="0"/>
    <n v="0"/>
    <n v="0"/>
    <m/>
    <m/>
    <m/>
    <m/>
    <m/>
    <m/>
    <m/>
    <m/>
  </r>
  <r>
    <x v="13"/>
    <s v="Las Bambas"/>
    <n v="14395.5"/>
    <n v="14395.5"/>
    <n v="88"/>
    <n v="88"/>
    <m/>
    <m/>
    <m/>
    <m/>
    <m/>
    <m/>
    <m/>
    <m/>
  </r>
  <r>
    <x v="13"/>
    <s v="SSEE"/>
    <n v="48798"/>
    <n v="48798"/>
    <n v="254"/>
    <n v="254"/>
    <m/>
    <m/>
    <m/>
    <m/>
    <m/>
    <m/>
    <m/>
    <m/>
  </r>
  <r>
    <x v="13"/>
    <s v="Las Bambas"/>
    <n v="1377"/>
    <n v="1377"/>
    <n v="9"/>
    <n v="9"/>
    <m/>
    <m/>
    <m/>
    <m/>
    <m/>
    <m/>
    <m/>
    <m/>
  </r>
  <r>
    <x v="13"/>
    <s v="SSEE"/>
    <n v="0"/>
    <n v="0"/>
    <n v="0"/>
    <n v="0"/>
    <m/>
    <m/>
    <m/>
    <m/>
    <m/>
    <m/>
    <m/>
    <m/>
  </r>
  <r>
    <x v="13"/>
    <s v="Las Bambas"/>
    <n v="3375"/>
    <n v="3375"/>
    <n v="21"/>
    <n v="21"/>
    <m/>
    <m/>
    <m/>
    <m/>
    <m/>
    <m/>
    <m/>
    <m/>
  </r>
  <r>
    <x v="13"/>
    <s v="SSEE"/>
    <n v="190"/>
    <n v="190"/>
    <n v="1"/>
    <n v="1"/>
    <m/>
    <m/>
    <m/>
    <m/>
    <m/>
    <m/>
    <m/>
    <m/>
  </r>
  <r>
    <x v="13"/>
    <s v="Las Bambas"/>
    <n v="726"/>
    <n v="726"/>
    <n v="4"/>
    <n v="4"/>
    <m/>
    <m/>
    <m/>
    <m/>
    <m/>
    <m/>
    <m/>
    <m/>
  </r>
  <r>
    <x v="13"/>
    <s v="SSEE"/>
    <n v="0"/>
    <n v="0"/>
    <n v="0"/>
    <n v="0"/>
    <m/>
    <m/>
    <m/>
    <m/>
    <m/>
    <m/>
    <m/>
    <m/>
  </r>
  <r>
    <x v="13"/>
    <s v="Las Bambas"/>
    <n v="915"/>
    <n v="915"/>
    <n v="6"/>
    <n v="6"/>
    <m/>
    <m/>
    <m/>
    <m/>
    <m/>
    <m/>
    <m/>
    <m/>
  </r>
  <r>
    <x v="13"/>
    <s v="SSEE"/>
    <n v="0"/>
    <n v="0"/>
    <n v="0"/>
    <n v="0"/>
    <m/>
    <m/>
    <m/>
    <m/>
    <m/>
    <m/>
    <m/>
    <m/>
  </r>
  <r>
    <x v="13"/>
    <s v="Las Bambas"/>
    <n v="3745.5"/>
    <n v="3745.5"/>
    <n v="22"/>
    <n v="22"/>
    <m/>
    <m/>
    <m/>
    <m/>
    <m/>
    <m/>
    <m/>
    <m/>
  </r>
  <r>
    <x v="13"/>
    <s v="SSEE"/>
    <n v="11022.5"/>
    <n v="11022.5"/>
    <n v="57"/>
    <n v="57"/>
    <m/>
    <m/>
    <m/>
    <m/>
    <m/>
    <m/>
    <m/>
    <m/>
  </r>
  <r>
    <x v="13"/>
    <s v="Las Bambas"/>
    <n v="1326"/>
    <n v="1326"/>
    <n v="9"/>
    <n v="9"/>
    <m/>
    <m/>
    <m/>
    <m/>
    <m/>
    <m/>
    <m/>
    <m/>
  </r>
  <r>
    <x v="13"/>
    <s v="SSEE"/>
    <n v="0"/>
    <n v="0"/>
    <n v="0"/>
    <n v="0"/>
    <m/>
    <m/>
    <m/>
    <m/>
    <m/>
    <m/>
    <m/>
    <m/>
  </r>
  <r>
    <x v="13"/>
    <s v="Las Bambas"/>
    <n v="450"/>
    <n v="450"/>
    <n v="3"/>
    <n v="3"/>
    <m/>
    <m/>
    <m/>
    <m/>
    <m/>
    <m/>
    <m/>
    <m/>
  </r>
  <r>
    <x v="13"/>
    <s v="SSEE"/>
    <n v="0"/>
    <n v="0"/>
    <n v="0"/>
    <n v="0"/>
    <m/>
    <m/>
    <m/>
    <m/>
    <m/>
    <m/>
    <m/>
    <m/>
  </r>
  <r>
    <x v="13"/>
    <s v="Las Bambas"/>
    <n v="540"/>
    <n v="540"/>
    <n v="3"/>
    <n v="3"/>
    <m/>
    <m/>
    <m/>
    <m/>
    <m/>
    <m/>
    <m/>
    <m/>
  </r>
  <r>
    <x v="13"/>
    <s v="SSEE"/>
    <n v="0"/>
    <n v="0"/>
    <n v="0"/>
    <n v="0"/>
    <m/>
    <m/>
    <m/>
    <m/>
    <m/>
    <m/>
    <m/>
    <m/>
  </r>
  <r>
    <x v="13"/>
    <s v="Las Bambas"/>
    <n v="720"/>
    <n v="720"/>
    <n v="4"/>
    <n v="4"/>
    <m/>
    <m/>
    <m/>
    <m/>
    <m/>
    <m/>
    <m/>
    <m/>
  </r>
  <r>
    <x v="13"/>
    <s v="SSEE"/>
    <n v="0"/>
    <n v="0"/>
    <n v="0"/>
    <n v="0"/>
    <m/>
    <m/>
    <m/>
    <m/>
    <m/>
    <m/>
    <m/>
    <m/>
  </r>
  <r>
    <x v="13"/>
    <s v="Las Bambas"/>
    <n v="540"/>
    <n v="540"/>
    <n v="3"/>
    <n v="3"/>
    <m/>
    <m/>
    <m/>
    <m/>
    <m/>
    <m/>
    <m/>
    <m/>
  </r>
  <r>
    <x v="13"/>
    <s v="SSEE"/>
    <n v="0"/>
    <n v="0"/>
    <n v="0"/>
    <n v="0"/>
    <m/>
    <m/>
    <m/>
    <m/>
    <m/>
    <m/>
    <m/>
    <m/>
  </r>
  <r>
    <x v="13"/>
    <s v="Las Bambas"/>
    <n v="3100"/>
    <n v="3100"/>
    <n v="19"/>
    <n v="19"/>
    <m/>
    <m/>
    <m/>
    <m/>
    <m/>
    <m/>
    <m/>
    <m/>
  </r>
  <r>
    <x v="13"/>
    <s v="SSEE"/>
    <n v="0"/>
    <n v="0"/>
    <n v="0"/>
    <n v="0"/>
    <m/>
    <m/>
    <m/>
    <m/>
    <m/>
    <m/>
    <m/>
    <m/>
  </r>
  <r>
    <x v="13"/>
    <s v="Las Bambas"/>
    <n v="399"/>
    <n v="399"/>
    <n v="2"/>
    <n v="2"/>
    <m/>
    <m/>
    <m/>
    <m/>
    <m/>
    <m/>
    <m/>
    <m/>
  </r>
  <r>
    <x v="13"/>
    <s v="SSEE"/>
    <n v="0"/>
    <n v="0"/>
    <n v="0"/>
    <n v="0"/>
    <m/>
    <m/>
    <m/>
    <m/>
    <m/>
    <m/>
    <m/>
    <m/>
  </r>
  <r>
    <x v="13"/>
    <s v="Las Bambas"/>
    <n v="6552"/>
    <n v="6552"/>
    <n v="37"/>
    <n v="37"/>
    <m/>
    <m/>
    <m/>
    <m/>
    <m/>
    <m/>
    <m/>
    <m/>
  </r>
  <r>
    <x v="13"/>
    <s v="SSEE"/>
    <n v="328877"/>
    <n v="328877"/>
    <n v="2007"/>
    <n v="2007"/>
    <m/>
    <m/>
    <m/>
    <m/>
    <n v="1"/>
    <n v="2"/>
    <m/>
    <m/>
  </r>
  <r>
    <x v="13"/>
    <s v="Las Bambas"/>
    <n v="495"/>
    <n v="495"/>
    <n v="3"/>
    <n v="3"/>
    <m/>
    <m/>
    <m/>
    <m/>
    <m/>
    <m/>
    <m/>
    <m/>
  </r>
  <r>
    <x v="13"/>
    <s v="SSEE"/>
    <n v="0"/>
    <n v="0"/>
    <n v="0"/>
    <n v="0"/>
    <m/>
    <m/>
    <m/>
    <m/>
    <m/>
    <m/>
    <m/>
    <m/>
  </r>
  <r>
    <x v="13"/>
    <s v="Las Bambas"/>
    <n v="180"/>
    <n v="180"/>
    <n v="1"/>
    <n v="1"/>
    <m/>
    <m/>
    <m/>
    <m/>
    <m/>
    <m/>
    <m/>
    <m/>
  </r>
  <r>
    <x v="13"/>
    <s v="SSEE"/>
    <n v="0"/>
    <n v="0"/>
    <n v="0"/>
    <n v="0"/>
    <m/>
    <m/>
    <m/>
    <m/>
    <m/>
    <m/>
    <m/>
    <m/>
  </r>
  <r>
    <x v="13"/>
    <s v="Las Bambas"/>
    <n v="379.5"/>
    <n v="379.5"/>
    <n v="2"/>
    <n v="2"/>
    <m/>
    <m/>
    <m/>
    <m/>
    <m/>
    <m/>
    <m/>
    <m/>
  </r>
  <r>
    <x v="13"/>
    <s v="SSEE"/>
    <n v="0"/>
    <n v="0"/>
    <n v="0"/>
    <n v="0"/>
    <m/>
    <m/>
    <m/>
    <m/>
    <m/>
    <m/>
    <m/>
    <m/>
  </r>
  <r>
    <x v="14"/>
    <s v="Las Bambas"/>
    <n v="1659"/>
    <n v="1659"/>
    <n v="9"/>
    <n v="9"/>
    <m/>
    <m/>
    <m/>
    <m/>
    <m/>
    <m/>
    <m/>
    <m/>
  </r>
  <r>
    <x v="14"/>
    <s v="SSEE"/>
    <n v="0"/>
    <n v="0"/>
    <n v="0"/>
    <n v="0"/>
    <m/>
    <m/>
    <m/>
    <m/>
    <m/>
    <m/>
    <m/>
    <m/>
  </r>
  <r>
    <x v="14"/>
    <s v="Las Bambas"/>
    <n v="810"/>
    <n v="810"/>
    <n v="4"/>
    <n v="4"/>
    <m/>
    <m/>
    <m/>
    <m/>
    <m/>
    <m/>
    <m/>
    <m/>
  </r>
  <r>
    <x v="14"/>
    <s v="SSEE"/>
    <n v="0"/>
    <n v="0"/>
    <n v="0"/>
    <n v="0"/>
    <m/>
    <m/>
    <m/>
    <m/>
    <m/>
    <m/>
    <m/>
    <m/>
  </r>
  <r>
    <x v="14"/>
    <s v="Las Bambas"/>
    <n v="378"/>
    <n v="378"/>
    <n v="2"/>
    <n v="2"/>
    <m/>
    <m/>
    <m/>
    <m/>
    <m/>
    <m/>
    <m/>
    <m/>
  </r>
  <r>
    <x v="14"/>
    <s v="SSEE"/>
    <n v="0"/>
    <n v="0"/>
    <n v="0"/>
    <n v="0"/>
    <m/>
    <m/>
    <m/>
    <m/>
    <m/>
    <m/>
    <m/>
    <m/>
  </r>
  <r>
    <x v="14"/>
    <s v="Las Bambas"/>
    <n v="1155"/>
    <n v="1155"/>
    <n v="6"/>
    <n v="6"/>
    <m/>
    <m/>
    <m/>
    <m/>
    <m/>
    <m/>
    <m/>
    <m/>
  </r>
  <r>
    <x v="14"/>
    <s v="SSEE"/>
    <n v="0"/>
    <n v="0"/>
    <n v="0"/>
    <n v="0"/>
    <m/>
    <m/>
    <m/>
    <m/>
    <m/>
    <m/>
    <m/>
    <m/>
  </r>
  <r>
    <x v="14"/>
    <s v="Las Bambas"/>
    <n v="1806"/>
    <n v="1806"/>
    <n v="10"/>
    <n v="10"/>
    <m/>
    <m/>
    <m/>
    <m/>
    <m/>
    <m/>
    <m/>
    <m/>
  </r>
  <r>
    <x v="14"/>
    <s v="SSEE"/>
    <n v="0"/>
    <n v="0"/>
    <n v="0"/>
    <n v="0"/>
    <m/>
    <m/>
    <m/>
    <m/>
    <m/>
    <m/>
    <m/>
    <m/>
  </r>
  <r>
    <x v="14"/>
    <s v="Las Bambas"/>
    <n v="2656.5"/>
    <n v="2656.5"/>
    <n v="14"/>
    <n v="14"/>
    <m/>
    <m/>
    <m/>
    <m/>
    <m/>
    <m/>
    <m/>
    <m/>
  </r>
  <r>
    <x v="14"/>
    <s v="SSEE"/>
    <n v="0"/>
    <n v="0"/>
    <n v="0"/>
    <n v="0"/>
    <m/>
    <m/>
    <m/>
    <m/>
    <m/>
    <m/>
    <m/>
    <m/>
  </r>
  <r>
    <x v="14"/>
    <s v="Las Bambas"/>
    <n v="2457"/>
    <n v="2457"/>
    <n v="14"/>
    <n v="14"/>
    <m/>
    <m/>
    <m/>
    <m/>
    <m/>
    <m/>
    <m/>
    <m/>
  </r>
  <r>
    <x v="14"/>
    <s v="SSEE"/>
    <n v="0"/>
    <n v="0"/>
    <n v="0"/>
    <n v="0"/>
    <m/>
    <m/>
    <m/>
    <m/>
    <m/>
    <m/>
    <m/>
    <m/>
  </r>
  <r>
    <x v="14"/>
    <s v="Las Bambas"/>
    <n v="5856.5"/>
    <n v="5856.5"/>
    <n v="32"/>
    <n v="32"/>
    <m/>
    <m/>
    <m/>
    <m/>
    <m/>
    <n v="1"/>
    <m/>
    <m/>
  </r>
  <r>
    <x v="14"/>
    <s v="SSEE"/>
    <n v="32988"/>
    <n v="32988"/>
    <n v="183"/>
    <n v="183"/>
    <m/>
    <m/>
    <m/>
    <m/>
    <m/>
    <m/>
    <m/>
    <m/>
  </r>
  <r>
    <x v="14"/>
    <s v="Las Bambas"/>
    <n v="0"/>
    <n v="0"/>
    <n v="0"/>
    <n v="0"/>
    <m/>
    <m/>
    <m/>
    <m/>
    <m/>
    <m/>
    <m/>
    <m/>
  </r>
  <r>
    <x v="14"/>
    <s v="SSEE"/>
    <n v="0"/>
    <n v="0"/>
    <n v="0"/>
    <n v="0"/>
    <m/>
    <m/>
    <m/>
    <m/>
    <m/>
    <m/>
    <m/>
    <m/>
  </r>
  <r>
    <x v="14"/>
    <s v="Las Bambas"/>
    <n v="2514.681818181818"/>
    <n v="2514.681818181818"/>
    <n v="14"/>
    <n v="14"/>
    <m/>
    <m/>
    <m/>
    <m/>
    <m/>
    <m/>
    <m/>
    <m/>
  </r>
  <r>
    <x v="14"/>
    <s v="SSEE"/>
    <n v="0"/>
    <n v="0"/>
    <n v="0"/>
    <n v="0"/>
    <m/>
    <m/>
    <m/>
    <m/>
    <m/>
    <m/>
    <m/>
    <m/>
  </r>
  <r>
    <x v="14"/>
    <s v="Las Bambas"/>
    <n v="1953"/>
    <n v="1953"/>
    <n v="10"/>
    <n v="10"/>
    <m/>
    <m/>
    <m/>
    <m/>
    <m/>
    <m/>
    <m/>
    <m/>
  </r>
  <r>
    <x v="14"/>
    <s v="SSEE"/>
    <n v="0"/>
    <n v="0"/>
    <n v="0"/>
    <n v="0"/>
    <m/>
    <m/>
    <m/>
    <m/>
    <m/>
    <m/>
    <m/>
    <m/>
  </r>
  <r>
    <x v="14"/>
    <s v="Las Bambas"/>
    <n v="1458"/>
    <n v="1458"/>
    <n v="8"/>
    <n v="8"/>
    <m/>
    <m/>
    <m/>
    <m/>
    <m/>
    <m/>
    <m/>
    <m/>
  </r>
  <r>
    <x v="14"/>
    <s v="SSEE"/>
    <n v="0"/>
    <n v="0"/>
    <n v="0"/>
    <n v="0"/>
    <m/>
    <m/>
    <m/>
    <m/>
    <m/>
    <m/>
    <m/>
    <m/>
  </r>
  <r>
    <x v="14"/>
    <s v="Las Bambas"/>
    <n v="756"/>
    <n v="756"/>
    <n v="5"/>
    <n v="5"/>
    <m/>
    <m/>
    <m/>
    <m/>
    <m/>
    <m/>
    <m/>
    <m/>
  </r>
  <r>
    <x v="14"/>
    <s v="SSEE"/>
    <n v="0"/>
    <n v="0"/>
    <n v="0"/>
    <n v="0"/>
    <m/>
    <m/>
    <m/>
    <m/>
    <m/>
    <m/>
    <m/>
    <m/>
  </r>
  <r>
    <x v="14"/>
    <s v="Las Bambas"/>
    <n v="210"/>
    <n v="210"/>
    <n v="1"/>
    <n v="1"/>
    <m/>
    <m/>
    <m/>
    <m/>
    <m/>
    <m/>
    <m/>
    <m/>
  </r>
  <r>
    <x v="14"/>
    <s v="SSEE"/>
    <n v="84245"/>
    <n v="20225"/>
    <n v="384"/>
    <n v="96"/>
    <m/>
    <m/>
    <m/>
    <m/>
    <m/>
    <m/>
    <m/>
    <m/>
  </r>
  <r>
    <x v="14"/>
    <s v="Las Bambas"/>
    <n v="12397"/>
    <n v="12397"/>
    <n v="70"/>
    <n v="70"/>
    <m/>
    <m/>
    <m/>
    <m/>
    <m/>
    <n v="1"/>
    <m/>
    <m/>
  </r>
  <r>
    <x v="14"/>
    <s v="SSEE"/>
    <n v="412706.48330000002"/>
    <n v="182795"/>
    <n v="2489"/>
    <n v="2311"/>
    <m/>
    <m/>
    <m/>
    <m/>
    <m/>
    <n v="2"/>
    <m/>
    <m/>
  </r>
  <r>
    <x v="14"/>
    <s v="Las Bambas"/>
    <n v="21071.75"/>
    <n v="21071.75"/>
    <n v="127"/>
    <n v="127"/>
    <m/>
    <m/>
    <m/>
    <m/>
    <m/>
    <m/>
    <m/>
    <m/>
  </r>
  <r>
    <x v="14"/>
    <s v="SSEE"/>
    <n v="180893"/>
    <n v="180893"/>
    <n v="1039"/>
    <n v="1039"/>
    <m/>
    <m/>
    <m/>
    <m/>
    <m/>
    <n v="1"/>
    <m/>
    <m/>
  </r>
  <r>
    <x v="14"/>
    <s v="Las Bambas"/>
    <n v="30641.5"/>
    <n v="30641.5"/>
    <n v="184"/>
    <n v="184"/>
    <m/>
    <m/>
    <m/>
    <m/>
    <m/>
    <m/>
    <m/>
    <m/>
  </r>
  <r>
    <x v="14"/>
    <s v="SSEE"/>
    <n v="52176"/>
    <n v="52176"/>
    <n v="315"/>
    <n v="315"/>
    <m/>
    <m/>
    <m/>
    <m/>
    <m/>
    <n v="1"/>
    <m/>
    <m/>
  </r>
  <r>
    <x v="14"/>
    <s v="Las Bambas"/>
    <n v="2835"/>
    <n v="2835"/>
    <n v="15"/>
    <n v="15"/>
    <m/>
    <m/>
    <m/>
    <m/>
    <m/>
    <m/>
    <m/>
    <m/>
  </r>
  <r>
    <x v="14"/>
    <s v="SSEE"/>
    <n v="1368"/>
    <n v="1368"/>
    <n v="6"/>
    <n v="6"/>
    <m/>
    <m/>
    <m/>
    <m/>
    <m/>
    <m/>
    <m/>
    <m/>
  </r>
  <r>
    <x v="14"/>
    <s v="Las Bambas"/>
    <n v="125990.25"/>
    <n v="125990.25"/>
    <n v="743"/>
    <n v="743"/>
    <m/>
    <m/>
    <m/>
    <m/>
    <m/>
    <n v="4"/>
    <m/>
    <m/>
  </r>
  <r>
    <x v="14"/>
    <s v="SSEE"/>
    <n v="72381"/>
    <n v="72381"/>
    <n v="374"/>
    <n v="374"/>
    <m/>
    <m/>
    <m/>
    <m/>
    <m/>
    <m/>
    <m/>
    <m/>
  </r>
  <r>
    <x v="14"/>
    <s v="Las Bambas"/>
    <n v="1354.5"/>
    <n v="1354.5"/>
    <n v="7"/>
    <n v="7"/>
    <m/>
    <m/>
    <m/>
    <m/>
    <m/>
    <m/>
    <m/>
    <m/>
  </r>
  <r>
    <x v="14"/>
    <s v="SSEE"/>
    <n v="0"/>
    <n v="0"/>
    <n v="0"/>
    <n v="0"/>
    <m/>
    <m/>
    <m/>
    <m/>
    <m/>
    <m/>
    <m/>
    <m/>
  </r>
  <r>
    <x v="14"/>
    <s v="Las Bambas"/>
    <n v="4631.75"/>
    <n v="4631.75"/>
    <n v="26"/>
    <n v="26"/>
    <m/>
    <m/>
    <m/>
    <m/>
    <m/>
    <n v="2"/>
    <m/>
    <m/>
  </r>
  <r>
    <x v="14"/>
    <s v="SSEE"/>
    <n v="0"/>
    <n v="0"/>
    <n v="0"/>
    <n v="0"/>
    <m/>
    <m/>
    <m/>
    <m/>
    <m/>
    <n v="1"/>
    <m/>
    <m/>
  </r>
  <r>
    <x v="14"/>
    <s v="Las Bambas"/>
    <n v="39343.5"/>
    <n v="39343.5"/>
    <n v="235"/>
    <n v="235"/>
    <m/>
    <m/>
    <m/>
    <m/>
    <m/>
    <n v="1"/>
    <m/>
    <m/>
  </r>
  <r>
    <x v="14"/>
    <s v="SSEE"/>
    <n v="13089"/>
    <n v="13089"/>
    <n v="98"/>
    <n v="98"/>
    <m/>
    <m/>
    <m/>
    <m/>
    <m/>
    <m/>
    <m/>
    <m/>
  </r>
  <r>
    <x v="14"/>
    <s v="Las Bambas"/>
    <n v="378"/>
    <n v="378"/>
    <n v="2"/>
    <n v="2"/>
    <m/>
    <m/>
    <m/>
    <m/>
    <m/>
    <m/>
    <m/>
    <m/>
  </r>
  <r>
    <x v="14"/>
    <s v="SSEE"/>
    <n v="0"/>
    <n v="0"/>
    <n v="0"/>
    <n v="0"/>
    <m/>
    <m/>
    <m/>
    <m/>
    <m/>
    <m/>
    <m/>
    <m/>
  </r>
  <r>
    <x v="14"/>
    <s v="Las Bambas"/>
    <n v="1428"/>
    <n v="1428"/>
    <n v="8"/>
    <n v="8"/>
    <m/>
    <m/>
    <m/>
    <m/>
    <m/>
    <m/>
    <m/>
    <m/>
  </r>
  <r>
    <x v="14"/>
    <s v="SSEE"/>
    <n v="28868"/>
    <n v="28868"/>
    <n v="138"/>
    <n v="138"/>
    <m/>
    <m/>
    <m/>
    <m/>
    <m/>
    <m/>
    <m/>
    <m/>
  </r>
  <r>
    <x v="14"/>
    <s v="Las Bambas"/>
    <n v="2614.5"/>
    <n v="2614.5"/>
    <n v="14"/>
    <n v="14"/>
    <m/>
    <m/>
    <m/>
    <m/>
    <m/>
    <m/>
    <m/>
    <m/>
  </r>
  <r>
    <x v="14"/>
    <s v="SSEE"/>
    <n v="682"/>
    <n v="682"/>
    <n v="2"/>
    <n v="2"/>
    <m/>
    <m/>
    <m/>
    <m/>
    <m/>
    <m/>
    <m/>
    <m/>
  </r>
  <r>
    <x v="14"/>
    <s v="Las Bambas"/>
    <n v="18369.15625"/>
    <n v="18369.15625"/>
    <n v="95"/>
    <n v="95"/>
    <m/>
    <m/>
    <m/>
    <m/>
    <m/>
    <m/>
    <m/>
    <m/>
  </r>
  <r>
    <x v="14"/>
    <s v="SSEE"/>
    <n v="0"/>
    <n v="0"/>
    <n v="0"/>
    <n v="0"/>
    <m/>
    <m/>
    <m/>
    <m/>
    <m/>
    <m/>
    <m/>
    <m/>
  </r>
  <r>
    <x v="14"/>
    <s v="Las Bambas"/>
    <n v="6268.5"/>
    <n v="6268.5"/>
    <n v="33"/>
    <n v="33"/>
    <m/>
    <m/>
    <m/>
    <m/>
    <m/>
    <m/>
    <m/>
    <m/>
  </r>
  <r>
    <x v="14"/>
    <s v="SSEE"/>
    <n v="10056"/>
    <n v="10056"/>
    <n v="58"/>
    <n v="58"/>
    <m/>
    <m/>
    <m/>
    <m/>
    <m/>
    <m/>
    <m/>
    <m/>
  </r>
  <r>
    <x v="14"/>
    <s v="Las Bambas"/>
    <n v="5409"/>
    <n v="5409"/>
    <n v="27"/>
    <n v="27"/>
    <m/>
    <m/>
    <m/>
    <m/>
    <m/>
    <m/>
    <m/>
    <m/>
  </r>
  <r>
    <x v="14"/>
    <s v="SSEE"/>
    <n v="0"/>
    <n v="0"/>
    <n v="0"/>
    <n v="0"/>
    <m/>
    <m/>
    <m/>
    <m/>
    <m/>
    <m/>
    <m/>
    <m/>
  </r>
  <r>
    <x v="14"/>
    <s v="Las Bambas"/>
    <n v="15923"/>
    <n v="15923"/>
    <n v="88"/>
    <n v="88"/>
    <m/>
    <m/>
    <m/>
    <m/>
    <m/>
    <n v="1"/>
    <m/>
    <m/>
  </r>
  <r>
    <x v="14"/>
    <s v="SSEE"/>
    <n v="34102"/>
    <n v="34102"/>
    <n v="179"/>
    <n v="179"/>
    <m/>
    <m/>
    <m/>
    <m/>
    <m/>
    <m/>
    <m/>
    <m/>
  </r>
  <r>
    <x v="14"/>
    <s v="Las Bambas"/>
    <n v="2421"/>
    <n v="2421"/>
    <n v="15"/>
    <n v="15"/>
    <m/>
    <m/>
    <m/>
    <m/>
    <m/>
    <m/>
    <m/>
    <m/>
  </r>
  <r>
    <x v="14"/>
    <s v="SSEE"/>
    <n v="0"/>
    <n v="0"/>
    <n v="0"/>
    <n v="0"/>
    <m/>
    <m/>
    <m/>
    <m/>
    <m/>
    <m/>
    <m/>
    <m/>
  </r>
  <r>
    <x v="14"/>
    <s v="Las Bambas"/>
    <n v="3987"/>
    <n v="3987"/>
    <n v="24"/>
    <n v="24"/>
    <m/>
    <m/>
    <m/>
    <m/>
    <m/>
    <m/>
    <m/>
    <m/>
  </r>
  <r>
    <x v="14"/>
    <s v="SSEE"/>
    <n v="0"/>
    <n v="0"/>
    <n v="0"/>
    <n v="0"/>
    <m/>
    <m/>
    <m/>
    <m/>
    <m/>
    <m/>
    <m/>
    <m/>
  </r>
  <r>
    <x v="14"/>
    <s v="Las Bambas"/>
    <n v="661.5"/>
    <n v="661.5"/>
    <n v="3"/>
    <n v="3"/>
    <m/>
    <m/>
    <m/>
    <m/>
    <m/>
    <m/>
    <m/>
    <m/>
  </r>
  <r>
    <x v="14"/>
    <s v="SSEE"/>
    <n v="0"/>
    <n v="0"/>
    <n v="0"/>
    <n v="0"/>
    <m/>
    <m/>
    <m/>
    <m/>
    <m/>
    <m/>
    <m/>
    <m/>
  </r>
  <r>
    <x v="14"/>
    <s v="Las Bambas"/>
    <n v="585"/>
    <n v="585"/>
    <n v="6"/>
    <n v="6"/>
    <m/>
    <m/>
    <m/>
    <m/>
    <m/>
    <m/>
    <m/>
    <m/>
  </r>
  <r>
    <x v="14"/>
    <s v="SSEE"/>
    <n v="0"/>
    <n v="0"/>
    <n v="0"/>
    <n v="0"/>
    <m/>
    <m/>
    <m/>
    <m/>
    <m/>
    <m/>
    <m/>
    <m/>
  </r>
  <r>
    <x v="14"/>
    <s v="Las Bambas"/>
    <n v="4042.5"/>
    <n v="4042.5"/>
    <n v="22"/>
    <n v="22"/>
    <m/>
    <m/>
    <m/>
    <m/>
    <m/>
    <m/>
    <m/>
    <m/>
  </r>
  <r>
    <x v="14"/>
    <s v="SSEE"/>
    <n v="8728"/>
    <n v="8728"/>
    <n v="52"/>
    <n v="52"/>
    <m/>
    <m/>
    <m/>
    <m/>
    <m/>
    <m/>
    <m/>
    <m/>
  </r>
  <r>
    <x v="14"/>
    <s v="Las Bambas"/>
    <n v="1732.5"/>
    <n v="1732.5"/>
    <n v="9"/>
    <n v="9"/>
    <m/>
    <m/>
    <m/>
    <m/>
    <m/>
    <m/>
    <m/>
    <m/>
  </r>
  <r>
    <x v="14"/>
    <s v="SSEE"/>
    <n v="0"/>
    <n v="0"/>
    <n v="0"/>
    <n v="0"/>
    <m/>
    <m/>
    <m/>
    <m/>
    <m/>
    <m/>
    <m/>
    <m/>
  </r>
  <r>
    <x v="14"/>
    <s v="Las Bambas"/>
    <n v="567"/>
    <n v="567"/>
    <n v="3"/>
    <n v="3"/>
    <m/>
    <m/>
    <m/>
    <m/>
    <m/>
    <m/>
    <m/>
    <m/>
  </r>
  <r>
    <x v="14"/>
    <s v="SSEE"/>
    <n v="0"/>
    <n v="0"/>
    <n v="0"/>
    <n v="0"/>
    <m/>
    <m/>
    <m/>
    <m/>
    <m/>
    <m/>
    <m/>
    <m/>
  </r>
  <r>
    <x v="14"/>
    <s v="Las Bambas"/>
    <n v="567"/>
    <n v="567"/>
    <n v="3"/>
    <n v="3"/>
    <m/>
    <m/>
    <m/>
    <m/>
    <m/>
    <m/>
    <m/>
    <m/>
  </r>
  <r>
    <x v="14"/>
    <s v="SSEE"/>
    <n v="0"/>
    <n v="0"/>
    <n v="0"/>
    <n v="0"/>
    <m/>
    <m/>
    <m/>
    <m/>
    <m/>
    <m/>
    <m/>
    <m/>
  </r>
  <r>
    <x v="14"/>
    <s v="Las Bambas"/>
    <n v="801"/>
    <n v="801"/>
    <n v="5"/>
    <n v="5"/>
    <m/>
    <m/>
    <m/>
    <m/>
    <m/>
    <m/>
    <m/>
    <m/>
  </r>
  <r>
    <x v="14"/>
    <s v="SSEE"/>
    <n v="0"/>
    <n v="0"/>
    <n v="0"/>
    <n v="0"/>
    <m/>
    <m/>
    <m/>
    <m/>
    <m/>
    <m/>
    <m/>
    <m/>
  </r>
  <r>
    <x v="14"/>
    <s v="Las Bambas"/>
    <n v="567"/>
    <n v="567"/>
    <n v="3"/>
    <n v="3"/>
    <m/>
    <m/>
    <m/>
    <m/>
    <m/>
    <m/>
    <m/>
    <m/>
  </r>
  <r>
    <x v="14"/>
    <s v="SSEE"/>
    <n v="0"/>
    <n v="0"/>
    <n v="0"/>
    <n v="0"/>
    <m/>
    <m/>
    <m/>
    <m/>
    <m/>
    <m/>
    <m/>
    <m/>
  </r>
  <r>
    <x v="14"/>
    <s v="Las Bambas"/>
    <n v="3513.4642857142858"/>
    <n v="3513.4642857142858"/>
    <n v="19"/>
    <n v="19"/>
    <m/>
    <m/>
    <m/>
    <m/>
    <m/>
    <m/>
    <m/>
    <m/>
  </r>
  <r>
    <x v="14"/>
    <s v="SSEE"/>
    <n v="0"/>
    <n v="0"/>
    <n v="0"/>
    <n v="0"/>
    <m/>
    <m/>
    <m/>
    <m/>
    <m/>
    <m/>
    <m/>
    <m/>
  </r>
  <r>
    <x v="14"/>
    <s v="Las Bambas"/>
    <n v="420"/>
    <n v="420"/>
    <n v="2"/>
    <n v="2"/>
    <m/>
    <m/>
    <m/>
    <m/>
    <m/>
    <m/>
    <m/>
    <m/>
  </r>
  <r>
    <x v="14"/>
    <s v="SSEE"/>
    <n v="0"/>
    <n v="0"/>
    <n v="0"/>
    <n v="0"/>
    <m/>
    <m/>
    <m/>
    <m/>
    <m/>
    <m/>
    <m/>
    <m/>
  </r>
  <r>
    <x v="14"/>
    <s v="Las Bambas"/>
    <n v="7279.5"/>
    <n v="7279.5"/>
    <n v="37"/>
    <n v="37"/>
    <m/>
    <m/>
    <m/>
    <m/>
    <m/>
    <m/>
    <m/>
    <m/>
  </r>
  <r>
    <x v="14"/>
    <s v="SSEE"/>
    <n v="251382.5"/>
    <n v="251382.5"/>
    <n v="1784"/>
    <n v="1784"/>
    <m/>
    <m/>
    <m/>
    <m/>
    <m/>
    <n v="2"/>
    <m/>
    <m/>
  </r>
  <r>
    <x v="14"/>
    <s v="Las Bambas"/>
    <n v="567"/>
    <n v="567"/>
    <n v="3"/>
    <n v="3"/>
    <m/>
    <m/>
    <m/>
    <m/>
    <m/>
    <m/>
    <m/>
    <m/>
  </r>
  <r>
    <x v="14"/>
    <s v="SSEE"/>
    <n v="0"/>
    <n v="0"/>
    <n v="0"/>
    <n v="0"/>
    <m/>
    <m/>
    <m/>
    <m/>
    <m/>
    <m/>
    <m/>
    <m/>
  </r>
  <r>
    <x v="14"/>
    <s v="Las Bambas"/>
    <n v="2454"/>
    <n v="2454"/>
    <n v="14"/>
    <n v="14"/>
    <m/>
    <m/>
    <m/>
    <m/>
    <m/>
    <m/>
    <m/>
    <m/>
  </r>
  <r>
    <x v="14"/>
    <s v="SSEE"/>
    <n v="0"/>
    <n v="0"/>
    <n v="0"/>
    <n v="0"/>
    <m/>
    <m/>
    <m/>
    <m/>
    <m/>
    <m/>
    <m/>
    <m/>
  </r>
  <r>
    <x v="14"/>
    <s v="Las Bambas"/>
    <n v="162"/>
    <n v="162"/>
    <n v="1"/>
    <n v="1"/>
    <m/>
    <m/>
    <m/>
    <m/>
    <m/>
    <m/>
    <m/>
    <m/>
  </r>
  <r>
    <x v="14"/>
    <s v="SSEE"/>
    <n v="0"/>
    <n v="0"/>
    <n v="0"/>
    <n v="0"/>
    <m/>
    <m/>
    <m/>
    <m/>
    <m/>
    <m/>
    <m/>
    <m/>
  </r>
  <r>
    <x v="15"/>
    <s v="Las Bambas"/>
    <n v="1533"/>
    <n v="1533"/>
    <n v="9"/>
    <n v="9"/>
    <m/>
    <m/>
    <m/>
    <m/>
    <m/>
    <m/>
    <m/>
    <m/>
  </r>
  <r>
    <x v="15"/>
    <s v="SSEE"/>
    <n v="0"/>
    <n v="0"/>
    <n v="0"/>
    <n v="0"/>
    <m/>
    <m/>
    <m/>
    <m/>
    <m/>
    <m/>
    <m/>
    <m/>
  </r>
  <r>
    <x v="15"/>
    <s v="Las Bambas"/>
    <n v="723"/>
    <n v="723"/>
    <n v="4"/>
    <n v="4"/>
    <m/>
    <m/>
    <m/>
    <m/>
    <m/>
    <m/>
    <m/>
    <m/>
  </r>
  <r>
    <x v="15"/>
    <s v="SSEE"/>
    <n v="0"/>
    <n v="0"/>
    <n v="0"/>
    <n v="0"/>
    <m/>
    <m/>
    <m/>
    <m/>
    <m/>
    <m/>
    <m/>
    <m/>
  </r>
  <r>
    <x v="15"/>
    <s v="Las Bambas"/>
    <n v="351"/>
    <n v="351"/>
    <n v="2"/>
    <n v="2"/>
    <m/>
    <m/>
    <m/>
    <m/>
    <m/>
    <m/>
    <m/>
    <m/>
  </r>
  <r>
    <x v="15"/>
    <s v="SSEE"/>
    <n v="0"/>
    <n v="0"/>
    <n v="0"/>
    <n v="0"/>
    <m/>
    <m/>
    <m/>
    <m/>
    <m/>
    <m/>
    <m/>
    <m/>
  </r>
  <r>
    <x v="15"/>
    <s v="Las Bambas"/>
    <n v="1044"/>
    <n v="1044"/>
    <n v="6"/>
    <n v="6"/>
    <m/>
    <m/>
    <m/>
    <m/>
    <m/>
    <m/>
    <m/>
    <m/>
  </r>
  <r>
    <x v="15"/>
    <s v="SSEE"/>
    <n v="0"/>
    <n v="0"/>
    <n v="0"/>
    <n v="0"/>
    <m/>
    <m/>
    <m/>
    <m/>
    <m/>
    <m/>
    <m/>
    <m/>
  </r>
  <r>
    <x v="15"/>
    <s v="Las Bambas"/>
    <n v="1660.5"/>
    <n v="1660.5"/>
    <n v="10"/>
    <n v="10"/>
    <m/>
    <m/>
    <m/>
    <m/>
    <m/>
    <m/>
    <m/>
    <m/>
  </r>
  <r>
    <x v="15"/>
    <s v="SSEE"/>
    <n v="4956"/>
    <n v="4956"/>
    <n v="21"/>
    <n v="21"/>
    <m/>
    <m/>
    <m/>
    <m/>
    <m/>
    <m/>
    <m/>
    <m/>
  </r>
  <r>
    <x v="15"/>
    <s v="Las Bambas"/>
    <n v="2242.5"/>
    <n v="2242.5"/>
    <n v="14"/>
    <n v="14"/>
    <m/>
    <m/>
    <m/>
    <m/>
    <m/>
    <m/>
    <m/>
    <m/>
  </r>
  <r>
    <x v="15"/>
    <s v="SSEE"/>
    <n v="0"/>
    <n v="0"/>
    <n v="0"/>
    <n v="0"/>
    <m/>
    <m/>
    <m/>
    <m/>
    <m/>
    <m/>
    <m/>
    <m/>
  </r>
  <r>
    <x v="15"/>
    <s v="Las Bambas"/>
    <n v="2340"/>
    <n v="2340"/>
    <n v="14"/>
    <n v="14"/>
    <m/>
    <m/>
    <m/>
    <m/>
    <m/>
    <m/>
    <m/>
    <m/>
  </r>
  <r>
    <x v="15"/>
    <s v="SSEE"/>
    <n v="0"/>
    <n v="0"/>
    <n v="0"/>
    <n v="0"/>
    <m/>
    <m/>
    <m/>
    <m/>
    <m/>
    <m/>
    <m/>
    <m/>
  </r>
  <r>
    <x v="15"/>
    <s v="Las Bambas"/>
    <n v="4367.25"/>
    <n v="4367.25"/>
    <n v="32"/>
    <n v="32"/>
    <m/>
    <m/>
    <m/>
    <m/>
    <m/>
    <n v="1"/>
    <m/>
    <m/>
  </r>
  <r>
    <x v="15"/>
    <s v="SSEE"/>
    <n v="28464"/>
    <n v="28464"/>
    <n v="203"/>
    <n v="203"/>
    <m/>
    <m/>
    <m/>
    <m/>
    <m/>
    <m/>
    <m/>
    <m/>
  </r>
  <r>
    <x v="15"/>
    <s v="Las Bambas"/>
    <n v="0"/>
    <n v="0"/>
    <n v="0"/>
    <n v="0"/>
    <m/>
    <m/>
    <m/>
    <m/>
    <m/>
    <m/>
    <m/>
    <m/>
  </r>
  <r>
    <x v="15"/>
    <s v="SSEE"/>
    <n v="0"/>
    <n v="0"/>
    <n v="0"/>
    <n v="0"/>
    <m/>
    <m/>
    <m/>
    <m/>
    <m/>
    <m/>
    <m/>
    <m/>
  </r>
  <r>
    <x v="15"/>
    <s v="Las Bambas"/>
    <n v="1635"/>
    <n v="1635"/>
    <n v="14"/>
    <n v="14"/>
    <m/>
    <m/>
    <m/>
    <m/>
    <m/>
    <m/>
    <m/>
    <m/>
  </r>
  <r>
    <x v="15"/>
    <s v="SSEE"/>
    <n v="0"/>
    <n v="0"/>
    <n v="0"/>
    <n v="0"/>
    <m/>
    <m/>
    <m/>
    <m/>
    <m/>
    <m/>
    <m/>
    <m/>
  </r>
  <r>
    <x v="15"/>
    <s v="Las Bambas"/>
    <n v="1815"/>
    <n v="1815"/>
    <n v="10"/>
    <n v="10"/>
    <m/>
    <m/>
    <m/>
    <m/>
    <m/>
    <m/>
    <m/>
    <m/>
  </r>
  <r>
    <x v="15"/>
    <s v="SSEE"/>
    <n v="2160"/>
    <n v="2160"/>
    <n v="9"/>
    <n v="9"/>
    <m/>
    <m/>
    <m/>
    <m/>
    <m/>
    <m/>
    <m/>
    <m/>
  </r>
  <r>
    <x v="15"/>
    <s v="Las Bambas"/>
    <n v="750"/>
    <n v="750"/>
    <n v="5"/>
    <n v="5"/>
    <m/>
    <m/>
    <m/>
    <m/>
    <m/>
    <m/>
    <m/>
    <m/>
  </r>
  <r>
    <x v="15"/>
    <s v="SSEE"/>
    <n v="0"/>
    <n v="0"/>
    <n v="0"/>
    <n v="0"/>
    <m/>
    <m/>
    <m/>
    <m/>
    <m/>
    <m/>
    <m/>
    <m/>
  </r>
  <r>
    <x v="15"/>
    <s v="Las Bambas"/>
    <n v="1365.25"/>
    <n v="1365.25"/>
    <n v="11"/>
    <n v="11"/>
    <m/>
    <m/>
    <m/>
    <m/>
    <m/>
    <m/>
    <m/>
    <m/>
  </r>
  <r>
    <x v="15"/>
    <s v="SSEE"/>
    <n v="0"/>
    <n v="0"/>
    <n v="0"/>
    <n v="0"/>
    <m/>
    <m/>
    <m/>
    <m/>
    <m/>
    <m/>
    <m/>
    <m/>
  </r>
  <r>
    <x v="15"/>
    <s v="Las Bambas"/>
    <n v="279"/>
    <n v="279"/>
    <n v="2"/>
    <n v="2"/>
    <m/>
    <m/>
    <m/>
    <m/>
    <m/>
    <m/>
    <m/>
    <m/>
  </r>
  <r>
    <x v="15"/>
    <s v="SSEE"/>
    <n v="0"/>
    <n v="0"/>
    <n v="0"/>
    <n v="0"/>
    <m/>
    <m/>
    <m/>
    <m/>
    <m/>
    <m/>
    <m/>
    <m/>
  </r>
  <r>
    <x v="15"/>
    <s v="Las Bambas"/>
    <n v="1143"/>
    <n v="1143"/>
    <n v="8"/>
    <n v="8"/>
    <m/>
    <m/>
    <m/>
    <m/>
    <m/>
    <m/>
    <m/>
    <m/>
  </r>
  <r>
    <x v="15"/>
    <s v="SSEE"/>
    <n v="0"/>
    <n v="0"/>
    <n v="0"/>
    <n v="0"/>
    <m/>
    <m/>
    <m/>
    <m/>
    <m/>
    <m/>
    <m/>
    <m/>
  </r>
  <r>
    <x v="15"/>
    <s v="Las Bambas"/>
    <n v="648"/>
    <n v="648"/>
    <n v="5"/>
    <n v="5"/>
    <m/>
    <m/>
    <m/>
    <m/>
    <m/>
    <m/>
    <m/>
    <m/>
  </r>
  <r>
    <x v="15"/>
    <s v="SSEE"/>
    <n v="0"/>
    <n v="0"/>
    <n v="0"/>
    <n v="0"/>
    <m/>
    <m/>
    <m/>
    <m/>
    <m/>
    <m/>
    <m/>
    <m/>
  </r>
  <r>
    <x v="15"/>
    <s v="Las Bambas"/>
    <n v="220.5"/>
    <n v="220.5"/>
    <n v="1"/>
    <n v="1"/>
    <m/>
    <m/>
    <m/>
    <m/>
    <m/>
    <m/>
    <m/>
    <m/>
  </r>
  <r>
    <x v="15"/>
    <s v="SSEE"/>
    <n v="49350"/>
    <n v="10817"/>
    <n v="370"/>
    <n v="96"/>
    <m/>
    <m/>
    <m/>
    <m/>
    <m/>
    <m/>
    <m/>
    <m/>
  </r>
  <r>
    <x v="15"/>
    <s v="Las Bambas"/>
    <n v="9645.5"/>
    <n v="9645.5"/>
    <n v="70"/>
    <n v="70"/>
    <m/>
    <m/>
    <m/>
    <m/>
    <m/>
    <m/>
    <m/>
    <m/>
  </r>
  <r>
    <x v="15"/>
    <s v="SSEE"/>
    <n v="397930"/>
    <n v="165482.54999999999"/>
    <n v="2364"/>
    <n v="2168"/>
    <m/>
    <m/>
    <m/>
    <m/>
    <m/>
    <m/>
    <m/>
    <m/>
  </r>
  <r>
    <x v="15"/>
    <s v="Las Bambas"/>
    <n v="17750.5"/>
    <n v="17750.5"/>
    <n v="127"/>
    <n v="127"/>
    <m/>
    <m/>
    <m/>
    <m/>
    <m/>
    <m/>
    <m/>
    <m/>
  </r>
  <r>
    <x v="15"/>
    <s v="SSEE"/>
    <n v="138898"/>
    <n v="138898"/>
    <n v="1043"/>
    <n v="1043"/>
    <m/>
    <n v="1"/>
    <m/>
    <m/>
    <m/>
    <n v="1"/>
    <m/>
    <m/>
  </r>
  <r>
    <x v="15"/>
    <s v="Las Bambas"/>
    <n v="30742.5"/>
    <n v="30742.5"/>
    <n v="184"/>
    <n v="184"/>
    <m/>
    <m/>
    <m/>
    <m/>
    <m/>
    <m/>
    <m/>
    <m/>
  </r>
  <r>
    <x v="15"/>
    <s v="SSEE"/>
    <n v="57827"/>
    <n v="57827"/>
    <n v="648"/>
    <n v="648"/>
    <m/>
    <m/>
    <m/>
    <m/>
    <m/>
    <m/>
    <m/>
    <m/>
  </r>
  <r>
    <x v="15"/>
    <s v="Las Bambas"/>
    <n v="2635.5"/>
    <n v="2635.5"/>
    <n v="15"/>
    <n v="15"/>
    <m/>
    <m/>
    <m/>
    <m/>
    <m/>
    <m/>
    <m/>
    <m/>
  </r>
  <r>
    <x v="15"/>
    <s v="SSEE"/>
    <n v="11600"/>
    <n v="11600"/>
    <n v="105"/>
    <n v="105"/>
    <m/>
    <m/>
    <m/>
    <m/>
    <m/>
    <m/>
    <m/>
    <m/>
  </r>
  <r>
    <x v="15"/>
    <s v="Las Bambas"/>
    <n v="89212"/>
    <n v="89212"/>
    <n v="743"/>
    <n v="743"/>
    <m/>
    <m/>
    <m/>
    <m/>
    <m/>
    <n v="1"/>
    <m/>
    <m/>
  </r>
  <r>
    <x v="15"/>
    <s v="SSEE"/>
    <n v="64309"/>
    <n v="64309"/>
    <n v="363"/>
    <n v="363"/>
    <m/>
    <m/>
    <m/>
    <m/>
    <m/>
    <n v="1"/>
    <m/>
    <m/>
  </r>
  <r>
    <x v="15"/>
    <s v="Las Bambas"/>
    <n v="1131"/>
    <n v="1131"/>
    <n v="7"/>
    <n v="7"/>
    <m/>
    <m/>
    <m/>
    <m/>
    <m/>
    <m/>
    <m/>
    <m/>
  </r>
  <r>
    <x v="15"/>
    <s v="SSEE"/>
    <n v="0"/>
    <n v="0"/>
    <n v="0"/>
    <n v="0"/>
    <m/>
    <m/>
    <m/>
    <m/>
    <m/>
    <m/>
    <m/>
    <m/>
  </r>
  <r>
    <x v="15"/>
    <s v="Las Bambas"/>
    <n v="3929.25"/>
    <n v="3929.25"/>
    <n v="26"/>
    <n v="26"/>
    <m/>
    <m/>
    <m/>
    <m/>
    <m/>
    <m/>
    <m/>
    <m/>
  </r>
  <r>
    <x v="15"/>
    <s v="SSEE"/>
    <n v="0"/>
    <n v="0"/>
    <n v="0"/>
    <n v="0"/>
    <m/>
    <m/>
    <m/>
    <m/>
    <m/>
    <m/>
    <m/>
    <m/>
  </r>
  <r>
    <x v="15"/>
    <s v="Las Bambas"/>
    <n v="34712.25"/>
    <n v="34712.25"/>
    <n v="235"/>
    <n v="235"/>
    <m/>
    <m/>
    <m/>
    <m/>
    <m/>
    <m/>
    <m/>
    <m/>
  </r>
  <r>
    <x v="15"/>
    <s v="SSEE"/>
    <n v="12001"/>
    <n v="12001"/>
    <n v="117"/>
    <n v="117"/>
    <m/>
    <m/>
    <m/>
    <m/>
    <m/>
    <m/>
    <m/>
    <m/>
  </r>
  <r>
    <x v="15"/>
    <s v="Las Bambas"/>
    <n v="406.5"/>
    <n v="406.5"/>
    <n v="2"/>
    <n v="2"/>
    <m/>
    <m/>
    <m/>
    <m/>
    <m/>
    <m/>
    <m/>
    <m/>
  </r>
  <r>
    <x v="15"/>
    <s v="SSEE"/>
    <n v="0"/>
    <n v="0"/>
    <n v="0"/>
    <n v="0"/>
    <m/>
    <m/>
    <m/>
    <m/>
    <m/>
    <m/>
    <m/>
    <m/>
  </r>
  <r>
    <x v="15"/>
    <s v="Las Bambas"/>
    <n v="1281"/>
    <n v="1281"/>
    <n v="8"/>
    <n v="8"/>
    <m/>
    <m/>
    <m/>
    <m/>
    <m/>
    <m/>
    <m/>
    <m/>
  </r>
  <r>
    <x v="15"/>
    <s v="SSEE"/>
    <n v="25428"/>
    <n v="25428"/>
    <n v="135"/>
    <n v="135"/>
    <m/>
    <m/>
    <m/>
    <m/>
    <m/>
    <m/>
    <m/>
    <m/>
  </r>
  <r>
    <x v="15"/>
    <s v="Las Bambas"/>
    <n v="2160"/>
    <n v="2160"/>
    <n v="14"/>
    <n v="14"/>
    <m/>
    <m/>
    <m/>
    <m/>
    <m/>
    <m/>
    <m/>
    <m/>
  </r>
  <r>
    <x v="15"/>
    <s v="SSEE"/>
    <n v="1188"/>
    <n v="1188"/>
    <n v="7"/>
    <n v="7"/>
    <m/>
    <m/>
    <m/>
    <m/>
    <m/>
    <m/>
    <m/>
    <m/>
  </r>
  <r>
    <x v="15"/>
    <s v="Las Bambas"/>
    <n v="14240"/>
    <n v="14240"/>
    <n v="95"/>
    <n v="95"/>
    <m/>
    <m/>
    <m/>
    <m/>
    <m/>
    <m/>
    <m/>
    <m/>
  </r>
  <r>
    <x v="15"/>
    <s v="SSEE"/>
    <n v="0"/>
    <n v="0"/>
    <n v="0"/>
    <n v="0"/>
    <m/>
    <m/>
    <m/>
    <m/>
    <m/>
    <m/>
    <m/>
    <m/>
  </r>
  <r>
    <x v="15"/>
    <s v="Las Bambas"/>
    <n v="5082"/>
    <n v="5082"/>
    <n v="33"/>
    <n v="33"/>
    <m/>
    <m/>
    <m/>
    <m/>
    <m/>
    <m/>
    <m/>
    <m/>
  </r>
  <r>
    <x v="15"/>
    <s v="SSEE"/>
    <n v="7992"/>
    <n v="7992"/>
    <n v="57"/>
    <n v="57"/>
    <m/>
    <m/>
    <m/>
    <m/>
    <m/>
    <m/>
    <m/>
    <m/>
  </r>
  <r>
    <x v="15"/>
    <s v="Las Bambas"/>
    <n v="4485"/>
    <n v="4485"/>
    <n v="27"/>
    <n v="27"/>
    <m/>
    <m/>
    <m/>
    <m/>
    <m/>
    <m/>
    <m/>
    <m/>
  </r>
  <r>
    <x v="15"/>
    <s v="SSEE"/>
    <n v="0"/>
    <n v="0"/>
    <n v="0"/>
    <n v="0"/>
    <m/>
    <m/>
    <m/>
    <m/>
    <m/>
    <m/>
    <m/>
    <m/>
  </r>
  <r>
    <x v="15"/>
    <s v="Las Bambas"/>
    <n v="12210.717391304348"/>
    <n v="12210.717391304348"/>
    <n v="88"/>
    <n v="88"/>
    <m/>
    <m/>
    <m/>
    <m/>
    <m/>
    <m/>
    <m/>
    <m/>
  </r>
  <r>
    <x v="15"/>
    <s v="SSEE"/>
    <n v="27786"/>
    <n v="27786"/>
    <n v="180"/>
    <n v="180"/>
    <m/>
    <m/>
    <m/>
    <m/>
    <m/>
    <m/>
    <m/>
    <m/>
  </r>
  <r>
    <x v="15"/>
    <s v="Las Bambas"/>
    <n v="690"/>
    <n v="690"/>
    <n v="3"/>
    <n v="3"/>
    <m/>
    <m/>
    <m/>
    <m/>
    <m/>
    <m/>
    <m/>
    <m/>
  </r>
  <r>
    <x v="15"/>
    <s v="SSEE"/>
    <n v="0"/>
    <n v="0"/>
    <n v="0"/>
    <n v="0"/>
    <m/>
    <m/>
    <m/>
    <m/>
    <m/>
    <m/>
    <m/>
    <m/>
  </r>
  <r>
    <x v="15"/>
    <s v="Las Bambas"/>
    <n v="2907"/>
    <n v="2907"/>
    <n v="15"/>
    <n v="15"/>
    <m/>
    <m/>
    <m/>
    <m/>
    <m/>
    <m/>
    <m/>
    <m/>
  </r>
  <r>
    <x v="15"/>
    <s v="SSEE"/>
    <n v="0"/>
    <n v="0"/>
    <n v="0"/>
    <n v="0"/>
    <m/>
    <m/>
    <m/>
    <m/>
    <m/>
    <m/>
    <m/>
    <m/>
  </r>
  <r>
    <x v="15"/>
    <s v="Las Bambas"/>
    <n v="4030.5"/>
    <n v="4030.5"/>
    <n v="24"/>
    <n v="24"/>
    <m/>
    <m/>
    <m/>
    <m/>
    <m/>
    <m/>
    <m/>
    <m/>
  </r>
  <r>
    <x v="15"/>
    <s v="SSEE"/>
    <n v="5076"/>
    <n v="5076"/>
    <n v="57"/>
    <n v="57"/>
    <m/>
    <m/>
    <m/>
    <m/>
    <m/>
    <m/>
    <m/>
    <m/>
  </r>
  <r>
    <x v="15"/>
    <s v="Las Bambas"/>
    <n v="577.5"/>
    <n v="577.5"/>
    <n v="3"/>
    <n v="3"/>
    <m/>
    <m/>
    <m/>
    <m/>
    <m/>
    <m/>
    <m/>
    <m/>
  </r>
  <r>
    <x v="15"/>
    <s v="SSEE"/>
    <n v="0"/>
    <n v="0"/>
    <n v="0"/>
    <n v="0"/>
    <m/>
    <m/>
    <m/>
    <m/>
    <m/>
    <m/>
    <m/>
    <m/>
  </r>
  <r>
    <x v="15"/>
    <s v="Las Bambas"/>
    <n v="613.5"/>
    <n v="613.5"/>
    <n v="3"/>
    <n v="3"/>
    <m/>
    <m/>
    <m/>
    <m/>
    <m/>
    <m/>
    <m/>
    <m/>
  </r>
  <r>
    <x v="15"/>
    <s v="SSEE"/>
    <n v="0"/>
    <n v="0"/>
    <n v="0"/>
    <n v="0"/>
    <m/>
    <m/>
    <m/>
    <m/>
    <m/>
    <m/>
    <m/>
    <m/>
  </r>
  <r>
    <x v="15"/>
    <s v="Las Bambas"/>
    <n v="3780"/>
    <n v="3780"/>
    <n v="22"/>
    <n v="22"/>
    <m/>
    <m/>
    <m/>
    <m/>
    <m/>
    <m/>
    <m/>
    <m/>
  </r>
  <r>
    <x v="15"/>
    <s v="SSEE"/>
    <n v="0"/>
    <n v="0"/>
    <n v="0"/>
    <n v="0"/>
    <m/>
    <m/>
    <m/>
    <m/>
    <m/>
    <m/>
    <m/>
    <m/>
  </r>
  <r>
    <x v="15"/>
    <s v="Las Bambas"/>
    <n v="1518"/>
    <n v="1518"/>
    <n v="9"/>
    <n v="9"/>
    <m/>
    <m/>
    <m/>
    <m/>
    <m/>
    <m/>
    <m/>
    <m/>
  </r>
  <r>
    <x v="15"/>
    <s v="SSEE"/>
    <n v="0"/>
    <n v="0"/>
    <n v="0"/>
    <n v="0"/>
    <m/>
    <m/>
    <m/>
    <m/>
    <m/>
    <m/>
    <m/>
    <m/>
  </r>
  <r>
    <x v="15"/>
    <s v="Las Bambas"/>
    <n v="504"/>
    <n v="504"/>
    <n v="3"/>
    <n v="3"/>
    <m/>
    <m/>
    <m/>
    <m/>
    <m/>
    <m/>
    <m/>
    <m/>
  </r>
  <r>
    <x v="15"/>
    <s v="SSEE"/>
    <n v="0"/>
    <n v="0"/>
    <n v="0"/>
    <n v="0"/>
    <m/>
    <m/>
    <m/>
    <m/>
    <m/>
    <m/>
    <m/>
    <m/>
  </r>
  <r>
    <x v="15"/>
    <s v="Las Bambas"/>
    <n v="693"/>
    <n v="693"/>
    <n v="3"/>
    <n v="3"/>
    <m/>
    <m/>
    <m/>
    <m/>
    <m/>
    <m/>
    <m/>
    <m/>
  </r>
  <r>
    <x v="15"/>
    <s v="SSEE"/>
    <n v="0"/>
    <n v="0"/>
    <n v="0"/>
    <n v="0"/>
    <m/>
    <m/>
    <m/>
    <m/>
    <m/>
    <m/>
    <m/>
    <m/>
  </r>
  <r>
    <x v="15"/>
    <s v="Las Bambas"/>
    <n v="675"/>
    <n v="675"/>
    <n v="5"/>
    <n v="5"/>
    <m/>
    <m/>
    <m/>
    <m/>
    <m/>
    <m/>
    <m/>
    <m/>
  </r>
  <r>
    <x v="15"/>
    <s v="SSEE"/>
    <n v="0"/>
    <n v="0"/>
    <n v="0"/>
    <n v="0"/>
    <m/>
    <m/>
    <m/>
    <m/>
    <m/>
    <m/>
    <m/>
    <m/>
  </r>
  <r>
    <x v="15"/>
    <s v="Las Bambas"/>
    <n v="549"/>
    <n v="549"/>
    <n v="3"/>
    <n v="3"/>
    <m/>
    <m/>
    <m/>
    <m/>
    <m/>
    <m/>
    <m/>
    <m/>
  </r>
  <r>
    <x v="15"/>
    <s v="SSEE"/>
    <n v="0"/>
    <n v="0"/>
    <n v="0"/>
    <n v="0"/>
    <m/>
    <m/>
    <m/>
    <m/>
    <m/>
    <m/>
    <m/>
    <m/>
  </r>
  <r>
    <x v="15"/>
    <s v="Las Bambas"/>
    <n v="217.5"/>
    <n v="217.5"/>
    <n v="1"/>
    <n v="1"/>
    <m/>
    <m/>
    <m/>
    <m/>
    <m/>
    <m/>
    <m/>
    <m/>
  </r>
  <r>
    <x v="15"/>
    <s v="SSEE"/>
    <n v="0"/>
    <n v="0"/>
    <n v="0"/>
    <n v="0"/>
    <m/>
    <m/>
    <m/>
    <m/>
    <m/>
    <m/>
    <m/>
    <m/>
  </r>
  <r>
    <x v="15"/>
    <s v="Las Bambas"/>
    <n v="346.5"/>
    <n v="346.5"/>
    <n v="2"/>
    <n v="2"/>
    <m/>
    <m/>
    <m/>
    <m/>
    <m/>
    <m/>
    <m/>
    <m/>
  </r>
  <r>
    <x v="15"/>
    <s v="SSEE"/>
    <n v="0"/>
    <n v="0"/>
    <n v="0"/>
    <n v="0"/>
    <m/>
    <m/>
    <m/>
    <m/>
    <m/>
    <m/>
    <m/>
    <m/>
  </r>
  <r>
    <x v="15"/>
    <s v="Las Bambas"/>
    <n v="5626.5"/>
    <n v="5626.5"/>
    <n v="37"/>
    <n v="37"/>
    <m/>
    <m/>
    <m/>
    <m/>
    <m/>
    <m/>
    <m/>
    <m/>
  </r>
  <r>
    <x v="15"/>
    <s v="SSEE"/>
    <n v="153540"/>
    <n v="153540"/>
    <n v="1808"/>
    <n v="1808"/>
    <m/>
    <m/>
    <m/>
    <m/>
    <m/>
    <m/>
    <m/>
    <m/>
  </r>
  <r>
    <x v="15"/>
    <s v="Las Bambas"/>
    <n v="522"/>
    <n v="522"/>
    <n v="3"/>
    <n v="3"/>
    <m/>
    <m/>
    <m/>
    <m/>
    <m/>
    <m/>
    <m/>
    <m/>
  </r>
  <r>
    <x v="15"/>
    <s v="SSEE"/>
    <n v="0"/>
    <n v="0"/>
    <n v="0"/>
    <n v="0"/>
    <m/>
    <m/>
    <m/>
    <m/>
    <m/>
    <m/>
    <m/>
    <m/>
  </r>
  <r>
    <x v="15"/>
    <s v="Las Bambas"/>
    <n v="2191.5"/>
    <n v="2191.5"/>
    <n v="14"/>
    <n v="14"/>
    <m/>
    <m/>
    <m/>
    <m/>
    <m/>
    <m/>
    <m/>
    <m/>
  </r>
  <r>
    <x v="15"/>
    <s v="SSEE"/>
    <n v="0"/>
    <n v="0"/>
    <n v="0"/>
    <n v="0"/>
    <m/>
    <m/>
    <m/>
    <m/>
    <m/>
    <m/>
    <m/>
    <m/>
  </r>
  <r>
    <x v="15"/>
    <s v="Las Bambas"/>
    <n v="180"/>
    <n v="180"/>
    <n v="1"/>
    <n v="1"/>
    <m/>
    <m/>
    <m/>
    <m/>
    <m/>
    <m/>
    <m/>
    <m/>
  </r>
  <r>
    <x v="15"/>
    <s v="SSEE"/>
    <n v="0"/>
    <n v="0"/>
    <n v="0"/>
    <n v="0"/>
    <m/>
    <m/>
    <m/>
    <m/>
    <m/>
    <m/>
    <m/>
    <m/>
  </r>
  <r>
    <x v="16"/>
    <s v="Las Bambas"/>
    <n v="1732.5"/>
    <n v="1732.5"/>
    <n v="9"/>
    <n v="9"/>
    <m/>
    <m/>
    <m/>
    <m/>
    <m/>
    <m/>
    <m/>
    <m/>
  </r>
  <r>
    <x v="16"/>
    <s v="SSEE"/>
    <n v="0"/>
    <n v="0"/>
    <n v="0"/>
    <n v="0"/>
    <m/>
    <m/>
    <m/>
    <m/>
    <m/>
    <m/>
    <m/>
    <m/>
  </r>
  <r>
    <x v="16"/>
    <s v="Las Bambas"/>
    <n v="988.5"/>
    <n v="988.5"/>
    <n v="5"/>
    <n v="5"/>
    <m/>
    <m/>
    <m/>
    <m/>
    <m/>
    <m/>
    <m/>
    <m/>
  </r>
  <r>
    <x v="16"/>
    <s v="SSEE"/>
    <n v="0"/>
    <n v="0"/>
    <n v="0"/>
    <n v="0"/>
    <m/>
    <m/>
    <m/>
    <m/>
    <m/>
    <m/>
    <m/>
    <m/>
  </r>
  <r>
    <x v="16"/>
    <s v="Las Bambas"/>
    <n v="414"/>
    <n v="414"/>
    <n v="2"/>
    <n v="2"/>
    <m/>
    <m/>
    <m/>
    <m/>
    <m/>
    <m/>
    <m/>
    <m/>
  </r>
  <r>
    <x v="16"/>
    <s v="SSEE"/>
    <n v="0"/>
    <n v="0"/>
    <n v="0"/>
    <n v="0"/>
    <m/>
    <m/>
    <m/>
    <m/>
    <m/>
    <m/>
    <m/>
    <m/>
  </r>
  <r>
    <x v="16"/>
    <s v="Las Bambas"/>
    <n v="1279.5"/>
    <n v="1279.5"/>
    <n v="6"/>
    <n v="6"/>
    <m/>
    <m/>
    <m/>
    <m/>
    <m/>
    <m/>
    <m/>
    <m/>
  </r>
  <r>
    <x v="16"/>
    <s v="SSEE"/>
    <n v="0"/>
    <n v="0"/>
    <n v="0"/>
    <n v="0"/>
    <m/>
    <m/>
    <m/>
    <m/>
    <m/>
    <m/>
    <m/>
    <m/>
  </r>
  <r>
    <x v="16"/>
    <s v="Las Bambas"/>
    <n v="1764"/>
    <n v="1764"/>
    <n v="9"/>
    <n v="9"/>
    <m/>
    <m/>
    <m/>
    <m/>
    <m/>
    <m/>
    <m/>
    <m/>
  </r>
  <r>
    <x v="16"/>
    <s v="SSEE"/>
    <n v="4956"/>
    <n v="4956"/>
    <n v="21"/>
    <n v="21"/>
    <m/>
    <m/>
    <m/>
    <m/>
    <m/>
    <m/>
    <m/>
    <m/>
  </r>
  <r>
    <x v="16"/>
    <s v="Las Bambas"/>
    <n v="2880"/>
    <n v="2880"/>
    <n v="14"/>
    <n v="14"/>
    <m/>
    <m/>
    <m/>
    <m/>
    <m/>
    <m/>
    <m/>
    <m/>
  </r>
  <r>
    <x v="16"/>
    <s v="SSEE"/>
    <n v="0"/>
    <n v="0"/>
    <n v="0"/>
    <n v="0"/>
    <m/>
    <m/>
    <m/>
    <m/>
    <m/>
    <m/>
    <m/>
    <m/>
  </r>
  <r>
    <x v="16"/>
    <s v="Las Bambas"/>
    <n v="1191"/>
    <n v="1191"/>
    <n v="6"/>
    <n v="6"/>
    <m/>
    <m/>
    <m/>
    <m/>
    <m/>
    <m/>
    <m/>
    <m/>
  </r>
  <r>
    <x v="16"/>
    <s v="SSEE"/>
    <n v="0"/>
    <n v="0"/>
    <n v="0"/>
    <n v="0"/>
    <m/>
    <m/>
    <m/>
    <m/>
    <m/>
    <m/>
    <m/>
    <m/>
  </r>
  <r>
    <x v="16"/>
    <s v="SSEE"/>
    <n v="0"/>
    <n v="0"/>
    <n v="0"/>
    <n v="0"/>
    <m/>
    <m/>
    <m/>
    <m/>
    <m/>
    <m/>
    <m/>
    <m/>
  </r>
  <r>
    <x v="16"/>
    <s v="Las Bambas"/>
    <n v="2565"/>
    <n v="2565"/>
    <n v="14"/>
    <n v="14"/>
    <m/>
    <m/>
    <m/>
    <m/>
    <m/>
    <m/>
    <m/>
    <m/>
  </r>
  <r>
    <x v="16"/>
    <s v="SSEE"/>
    <n v="92686"/>
    <n v="92686"/>
    <n v="464"/>
    <n v="464"/>
    <m/>
    <m/>
    <m/>
    <m/>
    <m/>
    <n v="1"/>
    <m/>
    <m/>
  </r>
  <r>
    <x v="16"/>
    <s v="Las Bambas"/>
    <n v="5940.25"/>
    <n v="5940.25"/>
    <n v="31"/>
    <n v="31"/>
    <m/>
    <m/>
    <m/>
    <m/>
    <m/>
    <m/>
    <m/>
    <m/>
  </r>
  <r>
    <x v="16"/>
    <s v="SSEE"/>
    <n v="0"/>
    <n v="0"/>
    <n v="0"/>
    <n v="0"/>
    <m/>
    <m/>
    <m/>
    <m/>
    <m/>
    <m/>
    <m/>
    <m/>
  </r>
  <r>
    <x v="16"/>
    <s v="Las Bambas"/>
    <n v="0"/>
    <n v="0"/>
    <n v="0"/>
    <n v="0"/>
    <m/>
    <m/>
    <m/>
    <m/>
    <m/>
    <m/>
    <m/>
    <m/>
  </r>
  <r>
    <x v="16"/>
    <s v="SSEE"/>
    <n v="0"/>
    <n v="0"/>
    <n v="0"/>
    <n v="0"/>
    <m/>
    <m/>
    <m/>
    <m/>
    <m/>
    <m/>
    <m/>
    <m/>
  </r>
  <r>
    <x v="16"/>
    <s v="Las Bambas"/>
    <n v="2229"/>
    <n v="2229"/>
    <n v="12"/>
    <n v="12"/>
    <m/>
    <m/>
    <m/>
    <m/>
    <m/>
    <m/>
    <m/>
    <m/>
  </r>
  <r>
    <x v="16"/>
    <s v="SSEE"/>
    <n v="0"/>
    <n v="0"/>
    <n v="0"/>
    <n v="0"/>
    <m/>
    <m/>
    <m/>
    <m/>
    <m/>
    <m/>
    <m/>
    <m/>
  </r>
  <r>
    <x v="16"/>
    <s v="Las Bambas"/>
    <n v="2874"/>
    <n v="2874"/>
    <n v="15"/>
    <n v="15"/>
    <m/>
    <m/>
    <m/>
    <m/>
    <m/>
    <m/>
    <m/>
    <m/>
  </r>
  <r>
    <x v="16"/>
    <s v="SSEE"/>
    <n v="0"/>
    <n v="0"/>
    <n v="0"/>
    <n v="0"/>
    <m/>
    <m/>
    <m/>
    <m/>
    <m/>
    <m/>
    <m/>
    <m/>
  </r>
  <r>
    <x v="16"/>
    <s v="Las Bambas"/>
    <n v="889.5"/>
    <n v="889.5"/>
    <n v="5"/>
    <n v="5"/>
    <m/>
    <m/>
    <m/>
    <m/>
    <m/>
    <m/>
    <m/>
    <m/>
  </r>
  <r>
    <x v="16"/>
    <s v="SSEE"/>
    <n v="0"/>
    <n v="0"/>
    <n v="0"/>
    <n v="0"/>
    <m/>
    <m/>
    <m/>
    <m/>
    <m/>
    <m/>
    <m/>
    <m/>
  </r>
  <r>
    <x v="16"/>
    <s v="Las Bambas"/>
    <n v="2103"/>
    <n v="2103"/>
    <n v="11"/>
    <n v="11"/>
    <m/>
    <m/>
    <m/>
    <m/>
    <m/>
    <m/>
    <m/>
    <m/>
  </r>
  <r>
    <x v="16"/>
    <s v="SSEE"/>
    <n v="0"/>
    <n v="0"/>
    <n v="0"/>
    <n v="0"/>
    <m/>
    <m/>
    <m/>
    <m/>
    <m/>
    <m/>
    <m/>
    <m/>
  </r>
  <r>
    <x v="16"/>
    <s v="Las Bambas"/>
    <n v="429"/>
    <n v="429"/>
    <n v="2"/>
    <n v="2"/>
    <m/>
    <m/>
    <m/>
    <m/>
    <m/>
    <m/>
    <m/>
    <m/>
  </r>
  <r>
    <x v="16"/>
    <s v="SSEE"/>
    <n v="0"/>
    <n v="0"/>
    <n v="0"/>
    <n v="0"/>
    <m/>
    <m/>
    <m/>
    <m/>
    <m/>
    <m/>
    <m/>
    <m/>
  </r>
  <r>
    <x v="16"/>
    <s v="Las Bambas"/>
    <n v="1359"/>
    <n v="1359"/>
    <n v="8"/>
    <n v="8"/>
    <m/>
    <m/>
    <m/>
    <m/>
    <m/>
    <m/>
    <m/>
    <m/>
  </r>
  <r>
    <x v="16"/>
    <s v="SSEE"/>
    <n v="0"/>
    <n v="0"/>
    <n v="0"/>
    <n v="0"/>
    <m/>
    <m/>
    <m/>
    <m/>
    <m/>
    <m/>
    <m/>
    <m/>
  </r>
  <r>
    <x v="16"/>
    <s v="Las Bambas"/>
    <n v="630"/>
    <n v="630"/>
    <n v="5"/>
    <n v="5"/>
    <m/>
    <m/>
    <m/>
    <m/>
    <m/>
    <m/>
    <m/>
    <m/>
  </r>
  <r>
    <x v="16"/>
    <s v="SSEE"/>
    <n v="70573"/>
    <n v="22095"/>
    <n v="327"/>
    <n v="97"/>
    <m/>
    <m/>
    <m/>
    <m/>
    <m/>
    <m/>
    <m/>
    <m/>
  </r>
  <r>
    <x v="16"/>
    <s v="Las Bambas"/>
    <n v="231"/>
    <n v="231"/>
    <n v="1"/>
    <n v="1"/>
    <m/>
    <m/>
    <m/>
    <m/>
    <m/>
    <m/>
    <m/>
    <m/>
  </r>
  <r>
    <x v="16"/>
    <s v="SSEE"/>
    <n v="471666.3"/>
    <n v="181193.25000000003"/>
    <n v="2439"/>
    <n v="2198"/>
    <m/>
    <m/>
    <m/>
    <m/>
    <m/>
    <n v="1"/>
    <m/>
    <m/>
  </r>
  <r>
    <x v="16"/>
    <s v="Las Bambas"/>
    <n v="13641.75"/>
    <n v="13641.75"/>
    <n v="69"/>
    <n v="69"/>
    <m/>
    <m/>
    <m/>
    <m/>
    <m/>
    <n v="2"/>
    <m/>
    <m/>
  </r>
  <r>
    <x v="16"/>
    <s v="SSEE"/>
    <n v="196143"/>
    <n v="196143"/>
    <n v="1053"/>
    <n v="1053"/>
    <m/>
    <m/>
    <m/>
    <m/>
    <m/>
    <m/>
    <m/>
    <m/>
  </r>
  <r>
    <x v="16"/>
    <s v="Las Bambas"/>
    <n v="20849.25"/>
    <n v="20849.25"/>
    <n v="125"/>
    <n v="125"/>
    <m/>
    <m/>
    <m/>
    <m/>
    <m/>
    <m/>
    <m/>
    <m/>
  </r>
  <r>
    <x v="16"/>
    <s v="SSEE"/>
    <n v="26062"/>
    <n v="26062"/>
    <n v="157"/>
    <n v="157"/>
    <m/>
    <m/>
    <m/>
    <m/>
    <m/>
    <m/>
    <m/>
    <m/>
  </r>
  <r>
    <x v="16"/>
    <s v="Las Bambas"/>
    <n v="30534.5"/>
    <n v="30534.5"/>
    <n v="182"/>
    <n v="182"/>
    <m/>
    <m/>
    <m/>
    <m/>
    <m/>
    <m/>
    <m/>
    <m/>
  </r>
  <r>
    <x v="16"/>
    <s v="SSEE"/>
    <n v="18408"/>
    <n v="18408"/>
    <n v="117"/>
    <n v="117"/>
    <m/>
    <m/>
    <m/>
    <m/>
    <m/>
    <m/>
    <m/>
    <m/>
  </r>
  <r>
    <x v="16"/>
    <s v="Las Bambas"/>
    <n v="2908.5"/>
    <n v="2908.5"/>
    <n v="14"/>
    <n v="14"/>
    <m/>
    <m/>
    <m/>
    <m/>
    <m/>
    <m/>
    <m/>
    <m/>
  </r>
  <r>
    <x v="16"/>
    <s v="SSEE"/>
    <n v="162861"/>
    <n v="162861"/>
    <n v="727"/>
    <n v="727"/>
    <m/>
    <m/>
    <m/>
    <m/>
    <m/>
    <m/>
    <m/>
    <m/>
  </r>
  <r>
    <x v="16"/>
    <s v="Las Bambas"/>
    <n v="132826.75"/>
    <n v="132826.75"/>
    <n v="769"/>
    <n v="769"/>
    <m/>
    <m/>
    <m/>
    <m/>
    <n v="1"/>
    <n v="1"/>
    <n v="1"/>
    <m/>
  </r>
  <r>
    <x v="16"/>
    <s v="SSEE"/>
    <n v="932"/>
    <n v="932"/>
    <n v="9"/>
    <n v="8"/>
    <m/>
    <m/>
    <m/>
    <m/>
    <m/>
    <m/>
    <m/>
    <m/>
  </r>
  <r>
    <x v="16"/>
    <s v="Las Bambas"/>
    <n v="1276.5"/>
    <n v="1276.5"/>
    <n v="6"/>
    <n v="6"/>
    <m/>
    <m/>
    <m/>
    <m/>
    <m/>
    <m/>
    <m/>
    <m/>
  </r>
  <r>
    <x v="16"/>
    <s v="SSEE"/>
    <n v="0"/>
    <n v="0"/>
    <n v="0"/>
    <n v="0"/>
    <m/>
    <m/>
    <m/>
    <m/>
    <m/>
    <m/>
    <m/>
    <m/>
  </r>
  <r>
    <x v="16"/>
    <s v="Las Bambas"/>
    <n v="4652.75"/>
    <n v="4652.75"/>
    <n v="25"/>
    <n v="25"/>
    <m/>
    <m/>
    <m/>
    <m/>
    <m/>
    <m/>
    <m/>
    <m/>
  </r>
  <r>
    <x v="16"/>
    <s v="SSEE"/>
    <n v="25785.5"/>
    <n v="25785.5"/>
    <n v="133"/>
    <n v="133"/>
    <m/>
    <m/>
    <m/>
    <m/>
    <m/>
    <m/>
    <m/>
    <m/>
  </r>
  <r>
    <x v="16"/>
    <s v="Las Bambas"/>
    <n v="40778.5"/>
    <n v="40778.5"/>
    <n v="233"/>
    <n v="233"/>
    <m/>
    <m/>
    <m/>
    <m/>
    <m/>
    <m/>
    <m/>
    <m/>
  </r>
  <r>
    <x v="16"/>
    <s v="SSEE"/>
    <n v="0"/>
    <n v="0"/>
    <n v="0"/>
    <n v="0"/>
    <m/>
    <m/>
    <m/>
    <m/>
    <m/>
    <m/>
    <m/>
    <m/>
  </r>
  <r>
    <x v="16"/>
    <s v="Las Bambas"/>
    <n v="427.5"/>
    <n v="427.5"/>
    <n v="2"/>
    <n v="2"/>
    <m/>
    <m/>
    <m/>
    <m/>
    <m/>
    <m/>
    <m/>
    <m/>
  </r>
  <r>
    <x v="16"/>
    <s v="SSEE"/>
    <n v="22388"/>
    <n v="22388"/>
    <n v="121"/>
    <n v="121"/>
    <m/>
    <m/>
    <m/>
    <m/>
    <m/>
    <m/>
    <m/>
    <m/>
  </r>
  <r>
    <x v="16"/>
    <s v="Las Bambas"/>
    <n v="1344"/>
    <n v="1344"/>
    <n v="6"/>
    <n v="6"/>
    <m/>
    <m/>
    <m/>
    <m/>
    <m/>
    <m/>
    <m/>
    <m/>
  </r>
  <r>
    <x v="16"/>
    <s v="SSEE"/>
    <n v="0"/>
    <n v="0"/>
    <n v="0"/>
    <n v="0"/>
    <m/>
    <m/>
    <m/>
    <m/>
    <m/>
    <m/>
    <m/>
    <m/>
  </r>
  <r>
    <x v="16"/>
    <s v="Las Bambas"/>
    <n v="2895"/>
    <n v="2895"/>
    <n v="14"/>
    <n v="14"/>
    <m/>
    <m/>
    <m/>
    <m/>
    <m/>
    <m/>
    <m/>
    <m/>
  </r>
  <r>
    <x v="16"/>
    <s v="SSEE"/>
    <n v="0"/>
    <n v="0"/>
    <n v="0"/>
    <n v="0"/>
    <m/>
    <m/>
    <m/>
    <m/>
    <m/>
    <m/>
    <m/>
    <m/>
  </r>
  <r>
    <x v="16"/>
    <s v="Las Bambas"/>
    <n v="12088"/>
    <n v="12088"/>
    <n v="65"/>
    <n v="65"/>
    <m/>
    <m/>
    <m/>
    <m/>
    <m/>
    <m/>
    <m/>
    <m/>
  </r>
  <r>
    <x v="16"/>
    <s v="Las Bambas"/>
    <n v="6006"/>
    <n v="6006"/>
    <n v="30"/>
    <n v="30"/>
    <m/>
    <m/>
    <m/>
    <m/>
    <m/>
    <m/>
    <m/>
    <m/>
  </r>
  <r>
    <x v="16"/>
    <s v="SSEE"/>
    <n v="0"/>
    <n v="0"/>
    <n v="0"/>
    <n v="0"/>
    <m/>
    <m/>
    <m/>
    <m/>
    <m/>
    <m/>
    <m/>
    <m/>
  </r>
  <r>
    <x v="16"/>
    <s v="SSEE"/>
    <n v="0"/>
    <n v="0"/>
    <n v="0"/>
    <n v="0"/>
    <m/>
    <m/>
    <m/>
    <m/>
    <m/>
    <m/>
    <m/>
    <m/>
  </r>
  <r>
    <x v="16"/>
    <s v="Las Bambas"/>
    <n v="6048"/>
    <n v="6048"/>
    <n v="32"/>
    <n v="32"/>
    <m/>
    <m/>
    <m/>
    <m/>
    <m/>
    <m/>
    <m/>
    <m/>
  </r>
  <r>
    <x v="16"/>
    <s v="SSEE"/>
    <n v="204205"/>
    <n v="204205"/>
    <n v="1792"/>
    <n v="1792"/>
    <m/>
    <m/>
    <m/>
    <m/>
    <m/>
    <m/>
    <m/>
    <m/>
  </r>
  <r>
    <x v="16"/>
    <s v="Las Bambas"/>
    <n v="5296.5"/>
    <n v="5296.5"/>
    <n v="27"/>
    <n v="27"/>
    <m/>
    <m/>
    <m/>
    <m/>
    <m/>
    <m/>
    <m/>
    <m/>
  </r>
  <r>
    <x v="16"/>
    <s v="SSEE"/>
    <n v="9300"/>
    <n v="9300"/>
    <n v="43"/>
    <n v="43"/>
    <m/>
    <m/>
    <m/>
    <m/>
    <m/>
    <m/>
    <m/>
    <m/>
  </r>
  <r>
    <x v="16"/>
    <s v="Las Bambas"/>
    <n v="16094"/>
    <n v="16094"/>
    <n v="87"/>
    <n v="87"/>
    <m/>
    <m/>
    <m/>
    <m/>
    <m/>
    <n v="1"/>
    <m/>
    <m/>
  </r>
  <r>
    <x v="16"/>
    <s v="Las Bambas"/>
    <n v="27"/>
    <n v="27"/>
    <n v="1"/>
    <n v="1"/>
    <m/>
    <m/>
    <m/>
    <m/>
    <m/>
    <m/>
    <m/>
    <m/>
  </r>
  <r>
    <x v="16"/>
    <s v="SSEE"/>
    <n v="0"/>
    <n v="0"/>
    <n v="0"/>
    <n v="0"/>
    <m/>
    <m/>
    <m/>
    <m/>
    <m/>
    <m/>
    <m/>
    <m/>
  </r>
  <r>
    <x v="16"/>
    <s v="SSEE"/>
    <n v="0"/>
    <n v="0"/>
    <n v="0"/>
    <n v="0"/>
    <m/>
    <m/>
    <m/>
    <m/>
    <m/>
    <m/>
    <m/>
    <m/>
  </r>
  <r>
    <x v="16"/>
    <s v="Las Bambas"/>
    <n v="573"/>
    <n v="573"/>
    <n v="3"/>
    <n v="3"/>
    <m/>
    <m/>
    <m/>
    <m/>
    <m/>
    <m/>
    <m/>
    <m/>
  </r>
  <r>
    <x v="16"/>
    <s v="SSEE"/>
    <n v="0"/>
    <n v="0"/>
    <n v="0"/>
    <n v="0"/>
    <m/>
    <m/>
    <m/>
    <m/>
    <m/>
    <m/>
    <m/>
    <m/>
  </r>
  <r>
    <x v="16"/>
    <s v="Las Bambas"/>
    <n v="3006"/>
    <n v="3006"/>
    <n v="17"/>
    <n v="17"/>
    <m/>
    <m/>
    <m/>
    <m/>
    <m/>
    <m/>
    <m/>
    <m/>
  </r>
  <r>
    <x v="16"/>
    <s v="SSEE"/>
    <n v="0"/>
    <n v="0"/>
    <n v="0"/>
    <n v="0"/>
    <m/>
    <m/>
    <m/>
    <m/>
    <m/>
    <m/>
    <m/>
    <m/>
  </r>
  <r>
    <x v="16"/>
    <s v="Las Bambas"/>
    <n v="4023"/>
    <n v="4023"/>
    <n v="22"/>
    <n v="22"/>
    <m/>
    <m/>
    <m/>
    <m/>
    <m/>
    <m/>
    <m/>
    <m/>
  </r>
  <r>
    <x v="16"/>
    <s v="SSEE"/>
    <n v="0"/>
    <n v="0"/>
    <n v="0"/>
    <n v="0"/>
    <m/>
    <m/>
    <m/>
    <m/>
    <m/>
    <m/>
    <m/>
    <m/>
  </r>
  <r>
    <x v="16"/>
    <s v="Las Bambas"/>
    <n v="577.5"/>
    <n v="577.5"/>
    <n v="3"/>
    <n v="3"/>
    <m/>
    <m/>
    <m/>
    <m/>
    <m/>
    <m/>
    <m/>
    <m/>
  </r>
  <r>
    <x v="16"/>
    <s v="SSEE"/>
    <n v="0"/>
    <n v="0"/>
    <n v="0"/>
    <n v="0"/>
    <m/>
    <m/>
    <m/>
    <m/>
    <m/>
    <m/>
    <m/>
    <m/>
  </r>
  <r>
    <x v="16"/>
    <s v="Las Bambas"/>
    <n v="561"/>
    <n v="561"/>
    <n v="3"/>
    <n v="3"/>
    <m/>
    <m/>
    <m/>
    <m/>
    <m/>
    <m/>
    <m/>
    <m/>
  </r>
  <r>
    <x v="16"/>
    <s v="SSEE"/>
    <n v="3240"/>
    <n v="3240"/>
    <n v="22"/>
    <n v="22"/>
    <m/>
    <m/>
    <m/>
    <m/>
    <m/>
    <m/>
    <m/>
    <m/>
  </r>
  <r>
    <x v="16"/>
    <s v="Las Bambas"/>
    <n v="4329"/>
    <n v="4329"/>
    <n v="22"/>
    <n v="22"/>
    <m/>
    <m/>
    <m/>
    <m/>
    <m/>
    <m/>
    <m/>
    <m/>
  </r>
  <r>
    <x v="16"/>
    <s v="SSEE"/>
    <n v="552"/>
    <n v="552"/>
    <n v="2"/>
    <n v="2"/>
    <m/>
    <m/>
    <m/>
    <m/>
    <m/>
    <m/>
    <m/>
    <m/>
  </r>
  <r>
    <x v="16"/>
    <s v="Las Bambas"/>
    <n v="459"/>
    <n v="459"/>
    <n v="3"/>
    <n v="3"/>
    <m/>
    <m/>
    <m/>
    <m/>
    <m/>
    <m/>
    <m/>
    <m/>
  </r>
  <r>
    <x v="16"/>
    <s v="SSEE"/>
    <n v="0"/>
    <n v="0"/>
    <n v="0"/>
    <n v="0"/>
    <m/>
    <m/>
    <m/>
    <m/>
    <m/>
    <m/>
    <m/>
    <m/>
  </r>
  <r>
    <x v="16"/>
    <s v="Las Bambas"/>
    <n v="621"/>
    <n v="621"/>
    <n v="3"/>
    <n v="3"/>
    <m/>
    <m/>
    <m/>
    <m/>
    <m/>
    <m/>
    <m/>
    <m/>
  </r>
  <r>
    <x v="16"/>
    <s v="SSEE"/>
    <n v="0"/>
    <n v="0"/>
    <n v="0"/>
    <n v="0"/>
    <m/>
    <m/>
    <m/>
    <m/>
    <m/>
    <m/>
    <m/>
    <m/>
  </r>
  <r>
    <x v="16"/>
    <s v="Las Bambas"/>
    <n v="711"/>
    <n v="711"/>
    <n v="4"/>
    <n v="4"/>
    <m/>
    <m/>
    <m/>
    <m/>
    <m/>
    <m/>
    <m/>
    <m/>
  </r>
  <r>
    <x v="16"/>
    <s v="SSEE"/>
    <n v="0"/>
    <n v="0"/>
    <n v="0"/>
    <n v="0"/>
    <m/>
    <m/>
    <m/>
    <m/>
    <m/>
    <m/>
    <m/>
    <m/>
  </r>
  <r>
    <x v="16"/>
    <s v="Las Bambas"/>
    <n v="1035"/>
    <n v="1035"/>
    <n v="5"/>
    <n v="5"/>
    <m/>
    <m/>
    <m/>
    <m/>
    <m/>
    <m/>
    <m/>
    <m/>
  </r>
  <r>
    <x v="16"/>
    <s v="SSEE"/>
    <n v="0"/>
    <n v="0"/>
    <n v="0"/>
    <n v="0"/>
    <m/>
    <m/>
    <m/>
    <m/>
    <m/>
    <m/>
    <m/>
    <m/>
  </r>
  <r>
    <x v="16"/>
    <s v="Las Bambas"/>
    <n v="621"/>
    <n v="621"/>
    <n v="3"/>
    <n v="3"/>
    <m/>
    <m/>
    <m/>
    <m/>
    <m/>
    <m/>
    <m/>
    <m/>
  </r>
  <r>
    <x v="16"/>
    <s v="SSEE"/>
    <n v="0"/>
    <n v="0"/>
    <n v="0"/>
    <n v="0"/>
    <m/>
    <m/>
    <m/>
    <m/>
    <m/>
    <m/>
    <m/>
    <m/>
  </r>
  <r>
    <x v="16"/>
    <s v="Las Bambas"/>
    <n v="228"/>
    <n v="228"/>
    <n v="1"/>
    <n v="1"/>
    <m/>
    <m/>
    <m/>
    <m/>
    <m/>
    <m/>
    <m/>
    <m/>
  </r>
  <r>
    <x v="16"/>
    <s v="SSEE"/>
    <n v="0"/>
    <n v="0"/>
    <n v="0"/>
    <n v="0"/>
    <m/>
    <m/>
    <m/>
    <m/>
    <m/>
    <m/>
    <m/>
    <m/>
  </r>
  <r>
    <x v="16"/>
    <s v="Las Bambas"/>
    <n v="462"/>
    <n v="462"/>
    <n v="2"/>
    <n v="2"/>
    <m/>
    <m/>
    <m/>
    <m/>
    <m/>
    <m/>
    <m/>
    <m/>
  </r>
  <r>
    <x v="16"/>
    <s v="SSEE"/>
    <n v="0"/>
    <n v="0"/>
    <n v="0"/>
    <n v="0"/>
    <m/>
    <m/>
    <m/>
    <m/>
    <m/>
    <n v="1"/>
    <m/>
    <m/>
  </r>
  <r>
    <x v="16"/>
    <s v="Las Bambas"/>
    <n v="6163.5"/>
    <n v="6163.5"/>
    <n v="30"/>
    <n v="30"/>
    <m/>
    <m/>
    <m/>
    <m/>
    <m/>
    <m/>
    <m/>
    <m/>
  </r>
  <r>
    <x v="16"/>
    <s v="SSEE"/>
    <n v="0"/>
    <n v="0"/>
    <n v="0"/>
    <n v="0"/>
    <m/>
    <m/>
    <m/>
    <m/>
    <m/>
    <m/>
    <m/>
    <m/>
  </r>
  <r>
    <x v="16"/>
    <s v="Las Bambas"/>
    <n v="513"/>
    <n v="513"/>
    <n v="3"/>
    <n v="3"/>
    <m/>
    <m/>
    <m/>
    <m/>
    <m/>
    <m/>
    <m/>
    <m/>
  </r>
  <r>
    <x v="16"/>
    <s v="SSEE"/>
    <n v="0"/>
    <n v="0"/>
    <n v="0"/>
    <n v="0"/>
    <m/>
    <m/>
    <m/>
    <m/>
    <m/>
    <m/>
    <m/>
    <m/>
  </r>
  <r>
    <x v="16"/>
    <s v="Las Bambas"/>
    <n v="2775"/>
    <n v="2775"/>
    <n v="15"/>
    <n v="15"/>
    <m/>
    <m/>
    <m/>
    <m/>
    <m/>
    <m/>
    <m/>
    <m/>
  </r>
  <r>
    <x v="16"/>
    <s v="SSEE"/>
    <n v="0"/>
    <n v="0"/>
    <n v="0"/>
    <n v="0"/>
    <m/>
    <m/>
    <m/>
    <m/>
    <m/>
    <m/>
    <m/>
    <m/>
  </r>
  <r>
    <x v="16"/>
    <s v="Las Bambas"/>
    <n v="207"/>
    <n v="207"/>
    <n v="1"/>
    <n v="1"/>
    <m/>
    <m/>
    <m/>
    <m/>
    <m/>
    <m/>
    <m/>
    <m/>
  </r>
  <r>
    <x v="17"/>
    <s v="Las Bambas"/>
    <n v="558"/>
    <n v="558"/>
    <n v="3"/>
    <n v="3"/>
    <m/>
    <m/>
    <m/>
    <m/>
    <m/>
    <m/>
    <m/>
    <m/>
  </r>
  <r>
    <x v="17"/>
    <s v="Las Bambas"/>
    <n v="1395"/>
    <n v="1395"/>
    <n v="8"/>
    <n v="8"/>
    <m/>
    <m/>
    <m/>
    <m/>
    <m/>
    <m/>
    <m/>
    <m/>
  </r>
  <r>
    <x v="17"/>
    <s v="Las Bambas"/>
    <n v="540"/>
    <n v="540"/>
    <n v="5"/>
    <n v="5"/>
    <m/>
    <m/>
    <m/>
    <m/>
    <m/>
    <m/>
    <m/>
    <m/>
  </r>
  <r>
    <x v="17"/>
    <s v="Las Bambas"/>
    <n v="540"/>
    <n v="540"/>
    <n v="3"/>
    <n v="3"/>
    <m/>
    <m/>
    <m/>
    <m/>
    <m/>
    <m/>
    <m/>
    <m/>
  </r>
  <r>
    <x v="17"/>
    <s v="Las Bambas"/>
    <n v="1119"/>
    <n v="1119"/>
    <n v="6"/>
    <n v="6"/>
    <m/>
    <m/>
    <m/>
    <m/>
    <m/>
    <m/>
    <m/>
    <m/>
  </r>
  <r>
    <x v="17"/>
    <s v="Las Bambas"/>
    <n v="2340"/>
    <n v="2340"/>
    <n v="13"/>
    <n v="13"/>
    <m/>
    <m/>
    <m/>
    <m/>
    <m/>
    <m/>
    <m/>
    <m/>
  </r>
  <r>
    <x v="17"/>
    <s v="Las Bambas"/>
    <n v="390"/>
    <n v="390"/>
    <n v="2"/>
    <n v="2"/>
    <m/>
    <m/>
    <m/>
    <m/>
    <m/>
    <m/>
    <m/>
    <m/>
  </r>
  <r>
    <x v="17"/>
    <s v="Las Bambas"/>
    <n v="576"/>
    <n v="576"/>
    <n v="4"/>
    <n v="4"/>
    <m/>
    <m/>
    <m/>
    <m/>
    <m/>
    <m/>
    <m/>
    <m/>
  </r>
  <r>
    <x v="17"/>
    <s v="Las Bambas"/>
    <n v="4473"/>
    <n v="4473"/>
    <n v="24"/>
    <n v="24"/>
    <m/>
    <m/>
    <m/>
    <m/>
    <m/>
    <m/>
    <m/>
    <m/>
  </r>
  <r>
    <x v="17"/>
    <s v="Las Bambas"/>
    <n v="360"/>
    <n v="360"/>
    <n v="2"/>
    <n v="2"/>
    <m/>
    <m/>
    <m/>
    <m/>
    <m/>
    <m/>
    <m/>
    <m/>
  </r>
  <r>
    <x v="17"/>
    <s v="Las Bambas"/>
    <n v="1129.5"/>
    <n v="1129.5"/>
    <n v="6"/>
    <n v="6"/>
    <m/>
    <m/>
    <m/>
    <m/>
    <m/>
    <m/>
    <m/>
    <m/>
  </r>
  <r>
    <x v="17"/>
    <s v="Las Bambas"/>
    <n v="2734.5"/>
    <n v="2734.5"/>
    <n v="14"/>
    <n v="14"/>
    <m/>
    <m/>
    <m/>
    <m/>
    <m/>
    <m/>
    <m/>
    <m/>
  </r>
  <r>
    <x v="17"/>
    <s v="Las Bambas"/>
    <n v="720"/>
    <n v="720"/>
    <n v="4"/>
    <n v="4"/>
    <m/>
    <m/>
    <m/>
    <m/>
    <m/>
    <m/>
    <m/>
    <m/>
  </r>
  <r>
    <x v="17"/>
    <s v="Las Bambas"/>
    <n v="40661.526315789473"/>
    <n v="40661.526315789473"/>
    <n v="232"/>
    <n v="232"/>
    <m/>
    <m/>
    <m/>
    <m/>
    <m/>
    <n v="1"/>
    <m/>
    <m/>
  </r>
  <r>
    <x v="17"/>
    <s v="Las Bambas"/>
    <n v="16472.5"/>
    <n v="16472.5"/>
    <n v="88"/>
    <n v="88"/>
    <m/>
    <m/>
    <m/>
    <m/>
    <m/>
    <m/>
    <m/>
    <m/>
  </r>
  <r>
    <x v="17"/>
    <s v="Las Bambas"/>
    <n v="399"/>
    <n v="399"/>
    <n v="2"/>
    <n v="2"/>
    <m/>
    <m/>
    <m/>
    <m/>
    <m/>
    <m/>
    <m/>
    <m/>
  </r>
  <r>
    <x v="17"/>
    <s v="Las Bambas"/>
    <n v="52039.75"/>
    <n v="52039.75"/>
    <n v="301"/>
    <n v="301"/>
    <m/>
    <m/>
    <m/>
    <m/>
    <m/>
    <m/>
    <m/>
    <m/>
  </r>
  <r>
    <x v="17"/>
    <s v="Las Bambas"/>
    <n v="132287.25"/>
    <n v="132287.25"/>
    <n v="778"/>
    <n v="778"/>
    <m/>
    <n v="1"/>
    <m/>
    <m/>
    <m/>
    <n v="2"/>
    <m/>
    <m/>
  </r>
  <r>
    <x v="17"/>
    <s v="Las Bambas"/>
    <n v="378"/>
    <n v="378"/>
    <n v="2"/>
    <n v="2"/>
    <m/>
    <m/>
    <m/>
    <m/>
    <m/>
    <m/>
    <m/>
    <m/>
  </r>
  <r>
    <x v="17"/>
    <s v="Las Bambas"/>
    <n v="5365.5"/>
    <n v="5365.5"/>
    <n v="27"/>
    <n v="27"/>
    <m/>
    <m/>
    <m/>
    <m/>
    <m/>
    <m/>
    <m/>
    <m/>
  </r>
  <r>
    <x v="17"/>
    <s v="Las Bambas"/>
    <n v="969"/>
    <n v="969"/>
    <n v="5"/>
    <n v="5"/>
    <m/>
    <m/>
    <m/>
    <m/>
    <m/>
    <m/>
    <m/>
    <m/>
  </r>
  <r>
    <x v="17"/>
    <s v="Las Bambas"/>
    <n v="2764.5"/>
    <n v="2764.5"/>
    <n v="14"/>
    <n v="14"/>
    <m/>
    <m/>
    <m/>
    <m/>
    <m/>
    <m/>
    <m/>
    <m/>
  </r>
  <r>
    <x v="17"/>
    <s v="Las Bambas"/>
    <n v="540"/>
    <n v="540"/>
    <n v="3"/>
    <n v="3"/>
    <m/>
    <m/>
    <m/>
    <m/>
    <m/>
    <m/>
    <m/>
    <m/>
  </r>
  <r>
    <x v="17"/>
    <s v="Las Bambas"/>
    <n v="2139"/>
    <n v="2139"/>
    <n v="12"/>
    <n v="12"/>
    <m/>
    <m/>
    <m/>
    <m/>
    <m/>
    <m/>
    <m/>
    <m/>
  </r>
  <r>
    <x v="17"/>
    <s v="Las Bambas"/>
    <n v="2803.5"/>
    <n v="2803.5"/>
    <n v="14"/>
    <n v="14"/>
    <m/>
    <m/>
    <m/>
    <m/>
    <m/>
    <m/>
    <m/>
    <m/>
  </r>
  <r>
    <x v="17"/>
    <s v="Las Bambas"/>
    <n v="5323.5"/>
    <n v="5323.5"/>
    <n v="32"/>
    <n v="32"/>
    <m/>
    <m/>
    <m/>
    <m/>
    <m/>
    <m/>
    <m/>
    <m/>
  </r>
  <r>
    <x v="17"/>
    <s v="Las Bambas"/>
    <n v="180"/>
    <n v="180"/>
    <n v="1"/>
    <n v="1"/>
    <m/>
    <m/>
    <m/>
    <m/>
    <m/>
    <m/>
    <m/>
    <m/>
  </r>
  <r>
    <x v="17"/>
    <s v="Las Bambas"/>
    <n v="1669.5"/>
    <n v="1669.5"/>
    <n v="8"/>
    <n v="8"/>
    <m/>
    <m/>
    <m/>
    <m/>
    <m/>
    <m/>
    <m/>
    <m/>
  </r>
  <r>
    <x v="17"/>
    <s v="Las Bambas"/>
    <n v="1056"/>
    <n v="1056"/>
    <n v="6"/>
    <n v="6"/>
    <m/>
    <m/>
    <m/>
    <m/>
    <m/>
    <m/>
    <m/>
    <m/>
  </r>
  <r>
    <x v="17"/>
    <s v="Las Bambas"/>
    <n v="900"/>
    <n v="900"/>
    <n v="5"/>
    <n v="5"/>
    <m/>
    <m/>
    <m/>
    <m/>
    <m/>
    <m/>
    <m/>
    <m/>
  </r>
  <r>
    <x v="17"/>
    <s v="Las Bambas"/>
    <n v="1666.5"/>
    <n v="1666.5"/>
    <n v="9"/>
    <n v="9"/>
    <m/>
    <m/>
    <m/>
    <m/>
    <m/>
    <m/>
    <m/>
    <m/>
  </r>
  <r>
    <x v="17"/>
    <s v="Las Bambas"/>
    <n v="5760.25"/>
    <n v="5760.25"/>
    <n v="31"/>
    <n v="31"/>
    <m/>
    <m/>
    <m/>
    <m/>
    <m/>
    <m/>
    <m/>
    <m/>
  </r>
  <r>
    <x v="17"/>
    <s v="Las Bambas"/>
    <n v="1620"/>
    <n v="1620"/>
    <n v="9"/>
    <n v="9"/>
    <m/>
    <m/>
    <m/>
    <m/>
    <m/>
    <m/>
    <m/>
    <m/>
  </r>
  <r>
    <x v="17"/>
    <s v="Las Bambas"/>
    <n v="199.5"/>
    <n v="199.5"/>
    <n v="1"/>
    <n v="1"/>
    <m/>
    <m/>
    <m/>
    <m/>
    <m/>
    <m/>
    <m/>
    <m/>
  </r>
  <r>
    <x v="17"/>
    <s v="Las Bambas"/>
    <n v="1155"/>
    <n v="1155"/>
    <n v="7"/>
    <n v="7"/>
    <m/>
    <m/>
    <m/>
    <m/>
    <m/>
    <m/>
    <m/>
    <m/>
  </r>
  <r>
    <x v="17"/>
    <s v="Las Bambas"/>
    <n v="5262"/>
    <n v="5262"/>
    <n v="27"/>
    <n v="27"/>
    <m/>
    <m/>
    <m/>
    <m/>
    <m/>
    <m/>
    <m/>
    <m/>
  </r>
  <r>
    <x v="17"/>
    <s v="Las Bambas"/>
    <n v="3213"/>
    <n v="3213"/>
    <n v="18"/>
    <n v="18"/>
    <m/>
    <m/>
    <m/>
    <m/>
    <m/>
    <m/>
    <m/>
    <m/>
  </r>
  <r>
    <x v="17"/>
    <s v="Las Bambas"/>
    <n v="540"/>
    <n v="540"/>
    <n v="3"/>
    <n v="3"/>
    <m/>
    <m/>
    <m/>
    <m/>
    <m/>
    <m/>
    <m/>
    <m/>
  </r>
  <r>
    <x v="17"/>
    <s v="Las Bambas"/>
    <n v="180"/>
    <n v="180"/>
    <n v="1"/>
    <n v="1"/>
    <m/>
    <m/>
    <m/>
    <m/>
    <m/>
    <m/>
    <m/>
    <m/>
  </r>
  <r>
    <x v="17"/>
    <s v="Las Bambas"/>
    <n v="198"/>
    <n v="198"/>
    <n v="1"/>
    <n v="1"/>
    <m/>
    <m/>
    <m/>
    <m/>
    <m/>
    <m/>
    <m/>
    <m/>
  </r>
  <r>
    <x v="17"/>
    <s v="Las Bambas"/>
    <n v="2264.5"/>
    <n v="2264.5"/>
    <n v="12"/>
    <n v="12"/>
    <m/>
    <m/>
    <m/>
    <m/>
    <m/>
    <m/>
    <m/>
    <m/>
  </r>
  <r>
    <x v="17"/>
    <s v="Las Bambas"/>
    <n v="360"/>
    <n v="360"/>
    <n v="2"/>
    <n v="2"/>
    <m/>
    <m/>
    <m/>
    <m/>
    <m/>
    <m/>
    <m/>
    <m/>
  </r>
  <r>
    <x v="17"/>
    <s v="Las Bambas"/>
    <n v="948"/>
    <n v="948"/>
    <n v="5"/>
    <n v="5"/>
    <m/>
    <m/>
    <m/>
    <m/>
    <m/>
    <m/>
    <m/>
    <m/>
  </r>
  <r>
    <x v="17"/>
    <s v="Las Bambas"/>
    <n v="3889.5"/>
    <n v="3889.5"/>
    <n v="21"/>
    <n v="21"/>
    <m/>
    <m/>
    <m/>
    <m/>
    <m/>
    <m/>
    <m/>
    <m/>
  </r>
  <r>
    <x v="17"/>
    <s v="Las Bambas"/>
    <n v="3870"/>
    <n v="3870"/>
    <n v="23"/>
    <n v="23"/>
    <m/>
    <m/>
    <m/>
    <m/>
    <m/>
    <m/>
    <m/>
    <m/>
  </r>
  <r>
    <x v="17"/>
    <s v="Las Bambas"/>
    <n v="768"/>
    <n v="768"/>
    <n v="4"/>
    <n v="4"/>
    <m/>
    <m/>
    <m/>
    <m/>
    <m/>
    <m/>
    <m/>
    <m/>
  </r>
  <r>
    <x v="17"/>
    <s v="Las Bambas"/>
    <n v="12958.5"/>
    <n v="12958.5"/>
    <n v="68"/>
    <n v="68"/>
    <m/>
    <m/>
    <m/>
    <m/>
    <m/>
    <m/>
    <m/>
    <m/>
  </r>
  <r>
    <x v="17"/>
    <s v="Las Bambas"/>
    <n v="2238"/>
    <n v="2238"/>
    <n v="13"/>
    <n v="13"/>
    <m/>
    <m/>
    <m/>
    <m/>
    <m/>
    <m/>
    <m/>
    <m/>
  </r>
  <r>
    <x v="17"/>
    <s v="Las Bambas"/>
    <n v="10140.302631578947"/>
    <n v="10140.302631578947"/>
    <n v="63"/>
    <n v="63"/>
    <m/>
    <m/>
    <m/>
    <m/>
    <m/>
    <n v="1"/>
    <m/>
    <m/>
  </r>
  <r>
    <x v="17"/>
    <s v="Las Bambas"/>
    <n v="5628"/>
    <n v="5628"/>
    <n v="29"/>
    <n v="29"/>
    <m/>
    <m/>
    <m/>
    <m/>
    <m/>
    <m/>
    <m/>
    <m/>
  </r>
  <r>
    <x v="17"/>
    <s v="Las Bambas"/>
    <n v="409.5"/>
    <n v="409.5"/>
    <n v="2"/>
    <n v="2"/>
    <m/>
    <m/>
    <m/>
    <m/>
    <m/>
    <m/>
    <m/>
    <m/>
  </r>
  <r>
    <x v="17"/>
    <s v="Las Bambas"/>
    <n v="1197"/>
    <n v="1197"/>
    <n v="6"/>
    <n v="6"/>
    <m/>
    <m/>
    <m/>
    <m/>
    <m/>
    <m/>
    <m/>
    <m/>
  </r>
  <r>
    <x v="17"/>
    <s v="Las Bambas"/>
    <n v="559.5"/>
    <n v="559.5"/>
    <n v="3"/>
    <n v="3"/>
    <m/>
    <m/>
    <m/>
    <m/>
    <m/>
    <m/>
    <m/>
    <m/>
  </r>
  <r>
    <x v="17"/>
    <s v="SSEE"/>
    <n v="0"/>
    <n v="0"/>
    <n v="0"/>
    <n v="0"/>
    <m/>
    <m/>
    <m/>
    <m/>
    <m/>
    <m/>
    <m/>
    <m/>
  </r>
  <r>
    <x v="17"/>
    <s v="SSEE"/>
    <n v="0"/>
    <n v="0"/>
    <n v="0"/>
    <n v="0"/>
    <m/>
    <m/>
    <m/>
    <m/>
    <m/>
    <m/>
    <m/>
    <m/>
  </r>
  <r>
    <x v="17"/>
    <s v="SSEE"/>
    <n v="0"/>
    <n v="0"/>
    <n v="0"/>
    <n v="0"/>
    <m/>
    <m/>
    <m/>
    <m/>
    <m/>
    <m/>
    <m/>
    <m/>
  </r>
  <r>
    <x v="17"/>
    <s v="SSEE"/>
    <n v="480"/>
    <n v="480"/>
    <n v="2"/>
    <n v="2"/>
    <m/>
    <m/>
    <m/>
    <m/>
    <m/>
    <m/>
    <m/>
    <m/>
  </r>
  <r>
    <x v="17"/>
    <s v="SSEE"/>
    <n v="0"/>
    <n v="0"/>
    <n v="0"/>
    <n v="0"/>
    <m/>
    <m/>
    <m/>
    <m/>
    <m/>
    <m/>
    <m/>
    <m/>
  </r>
  <r>
    <x v="17"/>
    <s v="SSEE"/>
    <n v="0"/>
    <n v="0"/>
    <n v="0"/>
    <n v="0"/>
    <m/>
    <m/>
    <m/>
    <m/>
    <m/>
    <m/>
    <m/>
    <m/>
  </r>
  <r>
    <x v="17"/>
    <s v="SSEE"/>
    <n v="0"/>
    <n v="0"/>
    <n v="0"/>
    <n v="0"/>
    <m/>
    <m/>
    <m/>
    <m/>
    <m/>
    <m/>
    <m/>
    <m/>
  </r>
  <r>
    <x v="17"/>
    <s v="SSEE"/>
    <n v="0"/>
    <n v="0"/>
    <n v="0"/>
    <n v="0"/>
    <m/>
    <m/>
    <m/>
    <m/>
    <m/>
    <m/>
    <m/>
    <m/>
  </r>
  <r>
    <x v="17"/>
    <s v="SSEE"/>
    <n v="0"/>
    <n v="0"/>
    <n v="0"/>
    <n v="0"/>
    <m/>
    <m/>
    <m/>
    <m/>
    <m/>
    <m/>
    <m/>
    <m/>
  </r>
  <r>
    <x v="17"/>
    <s v="SSEE"/>
    <n v="0"/>
    <n v="0"/>
    <n v="0"/>
    <n v="0"/>
    <m/>
    <m/>
    <m/>
    <m/>
    <m/>
    <m/>
    <m/>
    <m/>
  </r>
  <r>
    <x v="17"/>
    <s v="SSEE"/>
    <n v="0"/>
    <n v="0"/>
    <n v="0"/>
    <n v="0"/>
    <m/>
    <m/>
    <m/>
    <m/>
    <m/>
    <m/>
    <m/>
    <m/>
  </r>
  <r>
    <x v="17"/>
    <s v="SSEE"/>
    <n v="0"/>
    <n v="0"/>
    <n v="0"/>
    <n v="0"/>
    <m/>
    <m/>
    <m/>
    <m/>
    <m/>
    <m/>
    <m/>
    <m/>
  </r>
  <r>
    <x v="17"/>
    <s v="SSEE"/>
    <n v="0"/>
    <n v="0"/>
    <n v="0"/>
    <n v="0"/>
    <m/>
    <m/>
    <m/>
    <m/>
    <m/>
    <m/>
    <m/>
    <m/>
  </r>
  <r>
    <x v="17"/>
    <s v="SSEE"/>
    <n v="10232"/>
    <n v="10232"/>
    <n v="51"/>
    <n v="51"/>
    <m/>
    <m/>
    <m/>
    <m/>
    <m/>
    <m/>
    <m/>
    <m/>
  </r>
  <r>
    <x v="17"/>
    <s v="SSEE"/>
    <n v="8040"/>
    <n v="8040"/>
    <n v="36"/>
    <n v="36"/>
    <m/>
    <m/>
    <m/>
    <m/>
    <m/>
    <m/>
    <m/>
    <m/>
  </r>
  <r>
    <x v="17"/>
    <s v="SSEE"/>
    <n v="0"/>
    <n v="0"/>
    <n v="0"/>
    <n v="0"/>
    <m/>
    <m/>
    <m/>
    <m/>
    <m/>
    <m/>
    <m/>
    <m/>
  </r>
  <r>
    <x v="17"/>
    <s v="SSEE"/>
    <n v="194652"/>
    <n v="194652"/>
    <n v="1052"/>
    <n v="1052"/>
    <m/>
    <m/>
    <m/>
    <m/>
    <m/>
    <n v="1"/>
    <m/>
    <m/>
  </r>
  <r>
    <x v="17"/>
    <s v="SSEE"/>
    <n v="174585"/>
    <n v="146167.79999999999"/>
    <n v="809"/>
    <n v="809"/>
    <m/>
    <m/>
    <m/>
    <m/>
    <m/>
    <n v="1"/>
    <m/>
    <m/>
  </r>
  <r>
    <x v="17"/>
    <s v="SSEE"/>
    <n v="0"/>
    <n v="0"/>
    <n v="0"/>
    <n v="0"/>
    <m/>
    <m/>
    <m/>
    <m/>
    <m/>
    <m/>
    <m/>
    <m/>
  </r>
  <r>
    <x v="17"/>
    <s v="SSEE"/>
    <n v="217744"/>
    <n v="217744"/>
    <n v="1897"/>
    <n v="1897"/>
    <m/>
    <n v="3"/>
    <m/>
    <m/>
    <m/>
    <n v="3"/>
    <n v="1"/>
    <m/>
  </r>
  <r>
    <x v="17"/>
    <s v="SSEE"/>
    <n v="6438"/>
    <n v="6438"/>
    <n v="50"/>
    <n v="50"/>
    <m/>
    <m/>
    <m/>
    <m/>
    <m/>
    <m/>
    <m/>
    <m/>
  </r>
  <r>
    <x v="17"/>
    <s v="SSEE"/>
    <n v="836"/>
    <n v="836"/>
    <n v="2"/>
    <n v="2"/>
    <m/>
    <m/>
    <m/>
    <m/>
    <m/>
    <m/>
    <m/>
    <m/>
  </r>
  <r>
    <x v="17"/>
    <s v="SSEE"/>
    <n v="0"/>
    <n v="0"/>
    <n v="0"/>
    <n v="0"/>
    <m/>
    <m/>
    <m/>
    <m/>
    <m/>
    <m/>
    <m/>
    <m/>
  </r>
  <r>
    <x v="17"/>
    <s v="SSEE"/>
    <n v="0"/>
    <n v="0"/>
    <n v="0"/>
    <n v="0"/>
    <m/>
    <m/>
    <m/>
    <m/>
    <m/>
    <m/>
    <m/>
    <m/>
  </r>
  <r>
    <x v="17"/>
    <s v="SSEE"/>
    <n v="18568"/>
    <n v="18568"/>
    <n v="125"/>
    <n v="125"/>
    <m/>
    <m/>
    <m/>
    <m/>
    <m/>
    <m/>
    <m/>
    <m/>
  </r>
  <r>
    <x v="17"/>
    <s v="SSEE"/>
    <n v="9924"/>
    <n v="9924"/>
    <n v="57"/>
    <n v="57"/>
    <m/>
    <m/>
    <m/>
    <m/>
    <m/>
    <m/>
    <m/>
    <m/>
  </r>
  <r>
    <x v="17"/>
    <s v="SSEE"/>
    <n v="0"/>
    <n v="0"/>
    <n v="0"/>
    <n v="0"/>
    <m/>
    <m/>
    <m/>
    <m/>
    <m/>
    <m/>
    <m/>
    <m/>
  </r>
  <r>
    <x v="17"/>
    <s v="SSEE"/>
    <n v="0"/>
    <n v="0"/>
    <n v="0"/>
    <n v="0"/>
    <m/>
    <m/>
    <m/>
    <m/>
    <m/>
    <m/>
    <m/>
    <m/>
  </r>
  <r>
    <x v="17"/>
    <s v="SSEE"/>
    <n v="0"/>
    <n v="0"/>
    <n v="0"/>
    <n v="0"/>
    <m/>
    <m/>
    <m/>
    <m/>
    <m/>
    <m/>
    <m/>
    <m/>
  </r>
  <r>
    <x v="17"/>
    <s v="SSEE"/>
    <n v="0"/>
    <n v="0"/>
    <n v="0"/>
    <n v="0"/>
    <m/>
    <m/>
    <m/>
    <m/>
    <m/>
    <m/>
    <m/>
    <m/>
  </r>
  <r>
    <x v="17"/>
    <s v="SSEE"/>
    <n v="2339"/>
    <n v="2339"/>
    <n v="49"/>
    <n v="49"/>
    <m/>
    <m/>
    <m/>
    <m/>
    <m/>
    <m/>
    <m/>
    <m/>
  </r>
  <r>
    <x v="17"/>
    <s v="SSEE"/>
    <n v="93303"/>
    <n v="93303"/>
    <n v="456"/>
    <n v="456"/>
    <m/>
    <m/>
    <m/>
    <m/>
    <n v="2"/>
    <m/>
    <m/>
    <m/>
  </r>
  <r>
    <x v="17"/>
    <s v="SSEE"/>
    <n v="0"/>
    <n v="0"/>
    <n v="0"/>
    <n v="0"/>
    <m/>
    <m/>
    <m/>
    <m/>
    <m/>
    <m/>
    <m/>
    <m/>
  </r>
  <r>
    <x v="17"/>
    <s v="SSEE"/>
    <n v="78774"/>
    <n v="27943"/>
    <n v="364"/>
    <n v="126"/>
    <m/>
    <m/>
    <m/>
    <m/>
    <m/>
    <m/>
    <m/>
    <m/>
  </r>
  <r>
    <x v="17"/>
    <s v="SSEE"/>
    <n v="1636"/>
    <n v="1636"/>
    <n v="16"/>
    <n v="16"/>
    <m/>
    <m/>
    <m/>
    <m/>
    <m/>
    <m/>
    <m/>
    <m/>
  </r>
  <r>
    <x v="17"/>
    <s v="SSEE"/>
    <n v="0"/>
    <n v="0"/>
    <n v="0"/>
    <n v="0"/>
    <m/>
    <m/>
    <m/>
    <m/>
    <m/>
    <m/>
    <m/>
    <m/>
  </r>
  <r>
    <x v="17"/>
    <s v="SSEE"/>
    <n v="0"/>
    <n v="0"/>
    <n v="0"/>
    <n v="0"/>
    <m/>
    <m/>
    <m/>
    <m/>
    <m/>
    <m/>
    <m/>
    <m/>
  </r>
  <r>
    <x v="17"/>
    <s v="SSEE"/>
    <n v="0"/>
    <n v="0"/>
    <n v="0"/>
    <n v="0"/>
    <m/>
    <m/>
    <m/>
    <m/>
    <m/>
    <m/>
    <m/>
    <m/>
  </r>
  <r>
    <x v="17"/>
    <s v="SSEE"/>
    <n v="0"/>
    <n v="0"/>
    <n v="0"/>
    <n v="0"/>
    <m/>
    <m/>
    <m/>
    <m/>
    <m/>
    <m/>
    <m/>
    <m/>
  </r>
  <r>
    <x v="17"/>
    <s v="SSEE"/>
    <n v="0"/>
    <n v="0"/>
    <n v="0"/>
    <n v="0"/>
    <m/>
    <m/>
    <m/>
    <m/>
    <m/>
    <m/>
    <m/>
    <m/>
  </r>
  <r>
    <x v="17"/>
    <s v="SSEE"/>
    <n v="0"/>
    <n v="0"/>
    <n v="0"/>
    <n v="0"/>
    <m/>
    <m/>
    <m/>
    <m/>
    <m/>
    <m/>
    <m/>
    <m/>
  </r>
  <r>
    <x v="17"/>
    <s v="SSEE"/>
    <n v="0"/>
    <n v="0"/>
    <n v="0"/>
    <n v="0"/>
    <m/>
    <m/>
    <m/>
    <m/>
    <m/>
    <m/>
    <m/>
    <m/>
  </r>
  <r>
    <x v="17"/>
    <s v="SSEE"/>
    <n v="0"/>
    <n v="0"/>
    <n v="0"/>
    <n v="0"/>
    <m/>
    <m/>
    <m/>
    <m/>
    <m/>
    <m/>
    <m/>
    <m/>
  </r>
  <r>
    <x v="17"/>
    <s v="SSEE"/>
    <n v="1740"/>
    <n v="1740"/>
    <n v="18"/>
    <n v="18"/>
    <m/>
    <m/>
    <m/>
    <m/>
    <m/>
    <m/>
    <m/>
    <m/>
  </r>
  <r>
    <x v="17"/>
    <s v="SSEE"/>
    <n v="0"/>
    <n v="0"/>
    <n v="0"/>
    <n v="0"/>
    <m/>
    <m/>
    <m/>
    <m/>
    <m/>
    <m/>
    <m/>
    <m/>
  </r>
  <r>
    <x v="17"/>
    <s v="SSEE"/>
    <n v="0"/>
    <n v="0"/>
    <n v="0"/>
    <n v="0"/>
    <m/>
    <m/>
    <m/>
    <m/>
    <m/>
    <m/>
    <m/>
    <m/>
  </r>
  <r>
    <x v="17"/>
    <s v="SSEE"/>
    <n v="142651.5"/>
    <n v="104398"/>
    <n v="721"/>
    <n v="489"/>
    <m/>
    <m/>
    <m/>
    <m/>
    <m/>
    <n v="1"/>
    <m/>
    <m/>
  </r>
  <r>
    <x v="17"/>
    <s v="SSEE"/>
    <n v="0"/>
    <n v="0"/>
    <n v="0"/>
    <n v="0"/>
    <m/>
    <m/>
    <m/>
    <m/>
    <m/>
    <m/>
    <m/>
    <m/>
  </r>
  <r>
    <x v="17"/>
    <s v="SSEE"/>
    <n v="0"/>
    <n v="0"/>
    <n v="0"/>
    <n v="0"/>
    <m/>
    <m/>
    <m/>
    <m/>
    <m/>
    <m/>
    <m/>
    <m/>
  </r>
  <r>
    <x v="17"/>
    <s v="SSEE"/>
    <n v="0"/>
    <n v="0"/>
    <n v="0"/>
    <n v="0"/>
    <m/>
    <m/>
    <m/>
    <m/>
    <m/>
    <m/>
    <m/>
    <m/>
  </r>
  <r>
    <x v="17"/>
    <s v="SSEE"/>
    <n v="0"/>
    <n v="0"/>
    <n v="0"/>
    <n v="0"/>
    <m/>
    <m/>
    <m/>
    <m/>
    <m/>
    <m/>
    <m/>
    <m/>
  </r>
  <r>
    <x v="17"/>
    <s v="SSEE"/>
    <n v="2360"/>
    <n v="2360"/>
    <n v="35"/>
    <n v="35"/>
    <m/>
    <m/>
    <m/>
    <m/>
    <m/>
    <m/>
    <m/>
    <m/>
  </r>
  <r>
    <x v="17"/>
    <s v="SSEE"/>
    <n v="0"/>
    <n v="0"/>
    <n v="0"/>
    <n v="0"/>
    <m/>
    <m/>
    <m/>
    <m/>
    <m/>
    <m/>
    <m/>
    <m/>
  </r>
  <r>
    <x v="18"/>
    <s v="Las Bambas"/>
    <n v="597"/>
    <n v="597"/>
    <n v="3"/>
    <n v="3"/>
    <m/>
    <m/>
    <m/>
    <m/>
    <m/>
    <m/>
    <m/>
    <m/>
  </r>
  <r>
    <x v="18"/>
    <s v="Las Bambas"/>
    <n v="1521"/>
    <n v="1521"/>
    <n v="8"/>
    <n v="8"/>
    <m/>
    <m/>
    <m/>
    <m/>
    <m/>
    <m/>
    <m/>
    <m/>
  </r>
  <r>
    <x v="18"/>
    <s v="Las Bambas"/>
    <n v="621"/>
    <n v="621"/>
    <n v="5"/>
    <n v="5"/>
    <m/>
    <m/>
    <m/>
    <m/>
    <m/>
    <m/>
    <m/>
    <m/>
  </r>
  <r>
    <x v="18"/>
    <s v="Las Bambas"/>
    <n v="549"/>
    <n v="549"/>
    <n v="3"/>
    <n v="3"/>
    <m/>
    <m/>
    <m/>
    <m/>
    <m/>
    <m/>
    <m/>
    <m/>
  </r>
  <r>
    <x v="18"/>
    <s v="Las Bambas"/>
    <n v="1126.5"/>
    <n v="1126.5"/>
    <n v="6"/>
    <n v="6"/>
    <m/>
    <m/>
    <m/>
    <m/>
    <m/>
    <m/>
    <m/>
    <m/>
  </r>
  <r>
    <x v="18"/>
    <s v="Las Bambas"/>
    <n v="2844"/>
    <n v="2844"/>
    <n v="15"/>
    <n v="15"/>
    <m/>
    <m/>
    <m/>
    <m/>
    <m/>
    <m/>
    <m/>
    <m/>
  </r>
  <r>
    <x v="18"/>
    <s v="Las Bambas"/>
    <n v="364.5"/>
    <n v="364.5"/>
    <n v="2"/>
    <n v="2"/>
    <m/>
    <m/>
    <m/>
    <m/>
    <m/>
    <m/>
    <m/>
    <m/>
  </r>
  <r>
    <x v="18"/>
    <s v="Las Bambas"/>
    <n v="756"/>
    <n v="756"/>
    <n v="4"/>
    <n v="4"/>
    <m/>
    <m/>
    <m/>
    <m/>
    <m/>
    <m/>
    <m/>
    <m/>
  </r>
  <r>
    <x v="18"/>
    <s v="Las Bambas"/>
    <n v="4468.5"/>
    <n v="4468.5"/>
    <n v="24"/>
    <n v="24"/>
    <m/>
    <m/>
    <m/>
    <m/>
    <m/>
    <m/>
    <m/>
    <m/>
  </r>
  <r>
    <x v="18"/>
    <s v="Las Bambas"/>
    <n v="414"/>
    <n v="414"/>
    <n v="2"/>
    <n v="2"/>
    <m/>
    <m/>
    <m/>
    <m/>
    <m/>
    <m/>
    <m/>
    <m/>
  </r>
  <r>
    <x v="18"/>
    <s v="Las Bambas"/>
    <n v="1234.5"/>
    <n v="1234.5"/>
    <n v="6"/>
    <n v="6"/>
    <m/>
    <m/>
    <m/>
    <m/>
    <m/>
    <m/>
    <m/>
    <m/>
  </r>
  <r>
    <x v="18"/>
    <s v="Las Bambas"/>
    <n v="2895"/>
    <n v="2895"/>
    <n v="14"/>
    <n v="14"/>
    <m/>
    <m/>
    <m/>
    <m/>
    <m/>
    <m/>
    <m/>
    <m/>
  </r>
  <r>
    <x v="18"/>
    <s v="Las Bambas"/>
    <n v="738"/>
    <n v="738"/>
    <n v="4"/>
    <n v="4"/>
    <m/>
    <m/>
    <m/>
    <m/>
    <m/>
    <m/>
    <m/>
    <m/>
  </r>
  <r>
    <x v="18"/>
    <s v="Las Bambas"/>
    <n v="39934.26315789474"/>
    <n v="39934.26315789474"/>
    <n v="232"/>
    <n v="232"/>
    <m/>
    <m/>
    <m/>
    <m/>
    <m/>
    <m/>
    <m/>
    <m/>
  </r>
  <r>
    <x v="18"/>
    <s v="Las Bambas"/>
    <n v="15763.5"/>
    <n v="15763.5"/>
    <n v="88"/>
    <n v="88"/>
    <m/>
    <m/>
    <m/>
    <m/>
    <m/>
    <m/>
    <m/>
    <m/>
  </r>
  <r>
    <x v="18"/>
    <s v="Las Bambas"/>
    <n v="462"/>
    <n v="462"/>
    <n v="2"/>
    <n v="2"/>
    <m/>
    <m/>
    <m/>
    <m/>
    <m/>
    <m/>
    <m/>
    <m/>
  </r>
  <r>
    <x v="18"/>
    <s v="Las Bambas"/>
    <n v="51902.75"/>
    <n v="51902.75"/>
    <n v="305"/>
    <n v="305"/>
    <m/>
    <m/>
    <m/>
    <n v="1"/>
    <m/>
    <m/>
    <m/>
    <m/>
  </r>
  <r>
    <x v="18"/>
    <s v="Las Bambas"/>
    <n v="135850.72222222222"/>
    <n v="135850.72222222222"/>
    <n v="788"/>
    <n v="788"/>
    <m/>
    <m/>
    <m/>
    <m/>
    <m/>
    <n v="1"/>
    <m/>
    <m/>
  </r>
  <r>
    <x v="18"/>
    <s v="Las Bambas"/>
    <n v="420"/>
    <n v="420"/>
    <n v="2"/>
    <n v="2"/>
    <m/>
    <m/>
    <m/>
    <m/>
    <m/>
    <m/>
    <m/>
    <m/>
  </r>
  <r>
    <x v="18"/>
    <s v="Las Bambas"/>
    <n v="5355"/>
    <n v="5355"/>
    <n v="27"/>
    <n v="27"/>
    <m/>
    <m/>
    <m/>
    <m/>
    <m/>
    <n v="1"/>
    <m/>
    <m/>
  </r>
  <r>
    <x v="18"/>
    <s v="Las Bambas"/>
    <n v="970.5"/>
    <n v="970.5"/>
    <n v="5"/>
    <n v="5"/>
    <m/>
    <m/>
    <m/>
    <m/>
    <m/>
    <m/>
    <m/>
    <m/>
  </r>
  <r>
    <x v="18"/>
    <s v="Las Bambas"/>
    <n v="2773.5"/>
    <n v="2773.5"/>
    <n v="14"/>
    <n v="14"/>
    <m/>
    <m/>
    <m/>
    <m/>
    <m/>
    <m/>
    <m/>
    <m/>
  </r>
  <r>
    <x v="18"/>
    <s v="Las Bambas"/>
    <n v="612"/>
    <n v="612"/>
    <n v="3"/>
    <n v="3"/>
    <m/>
    <m/>
    <m/>
    <m/>
    <m/>
    <m/>
    <m/>
    <m/>
  </r>
  <r>
    <x v="18"/>
    <s v="Las Bambas"/>
    <n v="2499"/>
    <n v="2499"/>
    <n v="12"/>
    <n v="12"/>
    <m/>
    <m/>
    <m/>
    <m/>
    <m/>
    <m/>
    <m/>
    <m/>
  </r>
  <r>
    <x v="18"/>
    <s v="Las Bambas"/>
    <n v="2719.5"/>
    <n v="2719.5"/>
    <n v="14"/>
    <n v="14"/>
    <m/>
    <m/>
    <m/>
    <m/>
    <m/>
    <m/>
    <m/>
    <m/>
  </r>
  <r>
    <x v="18"/>
    <s v="Las Bambas"/>
    <n v="5733"/>
    <n v="5733"/>
    <n v="31"/>
    <n v="31"/>
    <m/>
    <m/>
    <m/>
    <m/>
    <m/>
    <m/>
    <m/>
    <m/>
  </r>
  <r>
    <x v="18"/>
    <s v="Las Bambas"/>
    <n v="324"/>
    <n v="324"/>
    <n v="2"/>
    <n v="2"/>
    <m/>
    <m/>
    <m/>
    <m/>
    <m/>
    <m/>
    <m/>
    <m/>
  </r>
  <r>
    <x v="18"/>
    <s v="Las Bambas"/>
    <n v="1606.5"/>
    <n v="1606.5"/>
    <n v="8"/>
    <n v="8"/>
    <m/>
    <m/>
    <m/>
    <m/>
    <m/>
    <m/>
    <m/>
    <m/>
  </r>
  <r>
    <x v="18"/>
    <s v="Las Bambas"/>
    <n v="1216.5"/>
    <n v="1216.5"/>
    <n v="6"/>
    <n v="6"/>
    <m/>
    <m/>
    <m/>
    <m/>
    <m/>
    <m/>
    <m/>
    <m/>
  </r>
  <r>
    <x v="18"/>
    <s v="Las Bambas"/>
    <n v="891"/>
    <n v="891"/>
    <n v="5"/>
    <n v="5"/>
    <m/>
    <m/>
    <m/>
    <m/>
    <m/>
    <m/>
    <m/>
    <m/>
  </r>
  <r>
    <x v="18"/>
    <s v="Las Bambas"/>
    <n v="1762.5"/>
    <n v="1762.5"/>
    <n v="9"/>
    <n v="9"/>
    <m/>
    <m/>
    <m/>
    <m/>
    <m/>
    <m/>
    <m/>
    <m/>
  </r>
  <r>
    <x v="18"/>
    <s v="Las Bambas"/>
    <n v="5786.75"/>
    <n v="5786.75"/>
    <n v="31"/>
    <n v="31"/>
    <m/>
    <m/>
    <m/>
    <m/>
    <m/>
    <m/>
    <m/>
    <m/>
  </r>
  <r>
    <x v="18"/>
    <s v="Las Bambas"/>
    <n v="1674"/>
    <n v="1674"/>
    <n v="9"/>
    <n v="9"/>
    <m/>
    <m/>
    <m/>
    <m/>
    <m/>
    <m/>
    <m/>
    <m/>
  </r>
  <r>
    <x v="18"/>
    <s v="Las Bambas"/>
    <n v="210"/>
    <n v="210"/>
    <n v="1"/>
    <n v="1"/>
    <m/>
    <m/>
    <m/>
    <m/>
    <m/>
    <m/>
    <m/>
    <m/>
  </r>
  <r>
    <x v="18"/>
    <s v="Las Bambas"/>
    <n v="1375.5"/>
    <n v="1375.5"/>
    <n v="7"/>
    <n v="7"/>
    <m/>
    <m/>
    <m/>
    <m/>
    <m/>
    <m/>
    <m/>
    <m/>
  </r>
  <r>
    <x v="18"/>
    <s v="Las Bambas"/>
    <n v="5484"/>
    <n v="5484"/>
    <n v="27"/>
    <n v="27"/>
    <m/>
    <m/>
    <m/>
    <m/>
    <m/>
    <m/>
    <m/>
    <m/>
  </r>
  <r>
    <x v="18"/>
    <s v="Las Bambas"/>
    <n v="3348"/>
    <n v="3348"/>
    <n v="17"/>
    <n v="17"/>
    <m/>
    <m/>
    <m/>
    <m/>
    <m/>
    <m/>
    <m/>
    <m/>
  </r>
  <r>
    <x v="18"/>
    <s v="Las Bambas"/>
    <n v="567"/>
    <n v="567"/>
    <n v="3"/>
    <n v="3"/>
    <m/>
    <m/>
    <m/>
    <m/>
    <m/>
    <m/>
    <m/>
    <m/>
  </r>
  <r>
    <x v="18"/>
    <s v="Las Bambas"/>
    <n v="207"/>
    <n v="207"/>
    <n v="1"/>
    <n v="1"/>
    <m/>
    <m/>
    <m/>
    <m/>
    <m/>
    <m/>
    <m/>
    <m/>
  </r>
  <r>
    <x v="18"/>
    <s v="Las Bambas"/>
    <n v="178.43478260869566"/>
    <n v="178.43478260869566"/>
    <n v="1"/>
    <n v="1"/>
    <m/>
    <m/>
    <m/>
    <m/>
    <m/>
    <m/>
    <m/>
    <m/>
  </r>
  <r>
    <x v="18"/>
    <s v="Las Bambas"/>
    <n v="2385.5"/>
    <n v="2385.5"/>
    <n v="11"/>
    <n v="11"/>
    <m/>
    <m/>
    <m/>
    <m/>
    <m/>
    <m/>
    <m/>
    <m/>
  </r>
  <r>
    <x v="18"/>
    <s v="Las Bambas"/>
    <n v="414"/>
    <n v="414"/>
    <n v="2"/>
    <n v="2"/>
    <m/>
    <m/>
    <m/>
    <m/>
    <m/>
    <m/>
    <m/>
    <m/>
  </r>
  <r>
    <x v="18"/>
    <s v="Las Bambas"/>
    <n v="928.5"/>
    <n v="928.5"/>
    <n v="5"/>
    <n v="5"/>
    <m/>
    <m/>
    <m/>
    <m/>
    <m/>
    <m/>
    <m/>
    <m/>
  </r>
  <r>
    <x v="18"/>
    <s v="Las Bambas"/>
    <n v="3919.5"/>
    <n v="3919.5"/>
    <n v="21"/>
    <n v="21"/>
    <m/>
    <m/>
    <m/>
    <m/>
    <m/>
    <m/>
    <m/>
    <m/>
  </r>
  <r>
    <x v="18"/>
    <s v="Las Bambas"/>
    <n v="4284"/>
    <n v="4284"/>
    <n v="23"/>
    <n v="23"/>
    <m/>
    <m/>
    <m/>
    <m/>
    <m/>
    <m/>
    <m/>
    <m/>
  </r>
  <r>
    <x v="18"/>
    <s v="Las Bambas"/>
    <n v="774"/>
    <n v="774"/>
    <n v="4"/>
    <n v="4"/>
    <m/>
    <m/>
    <m/>
    <m/>
    <m/>
    <m/>
    <m/>
    <m/>
  </r>
  <r>
    <x v="18"/>
    <s v="Las Bambas"/>
    <n v="12763.75"/>
    <n v="12763.75"/>
    <n v="68"/>
    <n v="68"/>
    <m/>
    <m/>
    <m/>
    <m/>
    <m/>
    <m/>
    <m/>
    <m/>
  </r>
  <r>
    <x v="18"/>
    <s v="Las Bambas"/>
    <n v="2257.5"/>
    <n v="2257.5"/>
    <n v="11"/>
    <n v="11"/>
    <m/>
    <m/>
    <m/>
    <m/>
    <m/>
    <m/>
    <m/>
    <m/>
  </r>
  <r>
    <x v="18"/>
    <s v="Las Bambas"/>
    <n v="11602.5"/>
    <n v="11602.5"/>
    <n v="60"/>
    <n v="60"/>
    <m/>
    <m/>
    <m/>
    <m/>
    <m/>
    <m/>
    <m/>
    <m/>
  </r>
  <r>
    <x v="18"/>
    <s v="Las Bambas"/>
    <n v="6057.521739130435"/>
    <n v="6057.521739130435"/>
    <n v="29"/>
    <n v="29"/>
    <m/>
    <m/>
    <m/>
    <m/>
    <m/>
    <m/>
    <m/>
    <m/>
  </r>
  <r>
    <x v="18"/>
    <s v="Las Bambas"/>
    <n v="399"/>
    <n v="399"/>
    <n v="2"/>
    <n v="2"/>
    <m/>
    <m/>
    <m/>
    <m/>
    <m/>
    <m/>
    <m/>
    <m/>
  </r>
  <r>
    <x v="18"/>
    <s v="Las Bambas"/>
    <n v="1228.5"/>
    <n v="1228.5"/>
    <n v="7"/>
    <n v="7"/>
    <m/>
    <m/>
    <m/>
    <m/>
    <m/>
    <m/>
    <m/>
    <m/>
  </r>
  <r>
    <x v="18"/>
    <s v="Las Bambas"/>
    <n v="645"/>
    <n v="645"/>
    <n v="3"/>
    <n v="3"/>
    <m/>
    <m/>
    <m/>
    <m/>
    <m/>
    <m/>
    <m/>
    <m/>
  </r>
  <r>
    <x v="18"/>
    <s v="SSEE"/>
    <n v="0"/>
    <n v="0"/>
    <m/>
    <m/>
    <m/>
    <m/>
    <m/>
    <m/>
    <m/>
    <m/>
    <m/>
    <m/>
  </r>
  <r>
    <x v="18"/>
    <s v="SSEE"/>
    <n v="0"/>
    <n v="0"/>
    <m/>
    <m/>
    <m/>
    <m/>
    <m/>
    <m/>
    <m/>
    <m/>
    <m/>
    <m/>
  </r>
  <r>
    <x v="18"/>
    <s v="SSEE"/>
    <n v="0"/>
    <n v="0"/>
    <m/>
    <m/>
    <m/>
    <m/>
    <m/>
    <m/>
    <m/>
    <m/>
    <m/>
    <m/>
  </r>
  <r>
    <x v="18"/>
    <s v="SSEE"/>
    <n v="0"/>
    <n v="0"/>
    <m/>
    <m/>
    <m/>
    <m/>
    <m/>
    <m/>
    <m/>
    <m/>
    <m/>
    <m/>
  </r>
  <r>
    <x v="18"/>
    <s v="SSEE"/>
    <n v="0"/>
    <n v="0"/>
    <m/>
    <m/>
    <m/>
    <m/>
    <m/>
    <m/>
    <m/>
    <m/>
    <m/>
    <m/>
  </r>
  <r>
    <x v="18"/>
    <s v="SSEE"/>
    <n v="0"/>
    <n v="0"/>
    <m/>
    <m/>
    <m/>
    <m/>
    <m/>
    <m/>
    <m/>
    <m/>
    <m/>
    <m/>
  </r>
  <r>
    <x v="18"/>
    <s v="SSEE"/>
    <n v="0"/>
    <n v="0"/>
    <m/>
    <m/>
    <m/>
    <m/>
    <m/>
    <m/>
    <m/>
    <m/>
    <m/>
    <m/>
  </r>
  <r>
    <x v="18"/>
    <s v="SSEE"/>
    <n v="0"/>
    <n v="0"/>
    <m/>
    <m/>
    <m/>
    <m/>
    <m/>
    <m/>
    <m/>
    <m/>
    <m/>
    <m/>
  </r>
  <r>
    <x v="18"/>
    <s v="SSEE"/>
    <n v="18644"/>
    <n v="17576.400000000001"/>
    <n v="82"/>
    <n v="82"/>
    <m/>
    <m/>
    <m/>
    <m/>
    <m/>
    <n v="1"/>
    <m/>
    <m/>
  </r>
  <r>
    <x v="18"/>
    <s v="SSEE"/>
    <n v="0"/>
    <n v="0"/>
    <m/>
    <m/>
    <m/>
    <m/>
    <m/>
    <m/>
    <m/>
    <m/>
    <m/>
    <m/>
  </r>
  <r>
    <x v="18"/>
    <s v="SSEE"/>
    <n v="0"/>
    <n v="0"/>
    <m/>
    <m/>
    <m/>
    <m/>
    <m/>
    <m/>
    <m/>
    <m/>
    <m/>
    <m/>
  </r>
  <r>
    <x v="18"/>
    <s v="SSEE"/>
    <n v="0"/>
    <n v="0"/>
    <m/>
    <m/>
    <m/>
    <m/>
    <m/>
    <m/>
    <m/>
    <m/>
    <m/>
    <m/>
  </r>
  <r>
    <x v="18"/>
    <s v="SSEE"/>
    <n v="0"/>
    <n v="0"/>
    <m/>
    <m/>
    <m/>
    <m/>
    <m/>
    <m/>
    <m/>
    <m/>
    <m/>
    <m/>
  </r>
  <r>
    <x v="18"/>
    <s v="SSEE"/>
    <n v="46496"/>
    <n v="40842"/>
    <n v="247"/>
    <n v="219"/>
    <m/>
    <m/>
    <m/>
    <m/>
    <m/>
    <n v="1"/>
    <m/>
    <m/>
  </r>
  <r>
    <x v="18"/>
    <s v="SSEE"/>
    <n v="10572"/>
    <n v="10572"/>
    <n v="72"/>
    <n v="72"/>
    <m/>
    <m/>
    <m/>
    <m/>
    <m/>
    <n v="1"/>
    <m/>
    <m/>
  </r>
  <r>
    <x v="18"/>
    <s v="SSEE"/>
    <n v="0"/>
    <n v="0"/>
    <m/>
    <m/>
    <m/>
    <m/>
    <m/>
    <m/>
    <m/>
    <m/>
    <m/>
    <m/>
  </r>
  <r>
    <x v="18"/>
    <s v="SSEE"/>
    <n v="270648"/>
    <n v="270648"/>
    <n v="1605"/>
    <n v="1605"/>
    <m/>
    <n v="1"/>
    <m/>
    <m/>
    <m/>
    <n v="2"/>
    <n v="1"/>
    <m/>
  </r>
  <r>
    <x v="18"/>
    <s v="SSEE"/>
    <n v="149045"/>
    <n v="120474.20000000001"/>
    <n v="844"/>
    <n v="844"/>
    <m/>
    <m/>
    <m/>
    <m/>
    <m/>
    <m/>
    <m/>
    <m/>
  </r>
  <r>
    <x v="18"/>
    <s v="SSEE"/>
    <n v="0"/>
    <n v="0"/>
    <m/>
    <m/>
    <m/>
    <m/>
    <m/>
    <m/>
    <m/>
    <m/>
    <m/>
    <m/>
  </r>
  <r>
    <x v="18"/>
    <s v="SSEE"/>
    <n v="194048"/>
    <n v="194048"/>
    <n v="1162"/>
    <n v="1162"/>
    <m/>
    <m/>
    <m/>
    <m/>
    <m/>
    <n v="4"/>
    <m/>
    <m/>
  </r>
  <r>
    <x v="18"/>
    <s v="SSEE"/>
    <n v="0"/>
    <n v="0"/>
    <m/>
    <m/>
    <m/>
    <m/>
    <m/>
    <m/>
    <m/>
    <m/>
    <m/>
    <m/>
  </r>
  <r>
    <x v="18"/>
    <s v="SSEE"/>
    <n v="1536"/>
    <n v="1536"/>
    <n v="7"/>
    <n v="7"/>
    <m/>
    <m/>
    <m/>
    <m/>
    <m/>
    <m/>
    <m/>
    <m/>
  </r>
  <r>
    <x v="18"/>
    <s v="SSEE"/>
    <n v="0"/>
    <n v="0"/>
    <m/>
    <m/>
    <m/>
    <m/>
    <m/>
    <m/>
    <m/>
    <m/>
    <m/>
    <m/>
  </r>
  <r>
    <x v="18"/>
    <s v="SSEE"/>
    <n v="0"/>
    <n v="0"/>
    <m/>
    <m/>
    <m/>
    <m/>
    <m/>
    <m/>
    <m/>
    <m/>
    <m/>
    <m/>
  </r>
  <r>
    <x v="18"/>
    <s v="SSEE"/>
    <n v="17880"/>
    <n v="17880"/>
    <n v="109"/>
    <n v="109"/>
    <m/>
    <m/>
    <m/>
    <m/>
    <m/>
    <m/>
    <m/>
    <m/>
  </r>
  <r>
    <x v="18"/>
    <s v="SSEE"/>
    <n v="10140"/>
    <n v="10140"/>
    <n v="59"/>
    <n v="59"/>
    <m/>
    <m/>
    <m/>
    <m/>
    <m/>
    <m/>
    <m/>
    <m/>
  </r>
  <r>
    <x v="18"/>
    <s v="SSEE"/>
    <n v="0"/>
    <n v="0"/>
    <m/>
    <m/>
    <m/>
    <m/>
    <m/>
    <m/>
    <m/>
    <m/>
    <m/>
    <m/>
  </r>
  <r>
    <x v="18"/>
    <s v="SSEE"/>
    <n v="0"/>
    <n v="0"/>
    <m/>
    <m/>
    <m/>
    <m/>
    <m/>
    <m/>
    <m/>
    <m/>
    <m/>
    <m/>
  </r>
  <r>
    <x v="18"/>
    <s v="SSEE"/>
    <n v="0"/>
    <n v="0"/>
    <m/>
    <m/>
    <m/>
    <m/>
    <m/>
    <m/>
    <m/>
    <m/>
    <m/>
    <m/>
  </r>
  <r>
    <x v="18"/>
    <s v="SSEE"/>
    <n v="0"/>
    <n v="0"/>
    <m/>
    <m/>
    <m/>
    <m/>
    <m/>
    <m/>
    <m/>
    <m/>
    <m/>
    <m/>
  </r>
  <r>
    <x v="18"/>
    <s v="SSEE"/>
    <n v="12540"/>
    <n v="12540"/>
    <n v="52"/>
    <n v="52"/>
    <m/>
    <m/>
    <m/>
    <m/>
    <m/>
    <m/>
    <m/>
    <m/>
  </r>
  <r>
    <x v="18"/>
    <s v="SSEE"/>
    <n v="61112"/>
    <n v="61112"/>
    <n v="274"/>
    <n v="274"/>
    <m/>
    <m/>
    <m/>
    <m/>
    <m/>
    <m/>
    <m/>
    <m/>
  </r>
  <r>
    <x v="18"/>
    <s v="SSEE"/>
    <n v="0"/>
    <n v="0"/>
    <m/>
    <m/>
    <m/>
    <m/>
    <m/>
    <m/>
    <m/>
    <m/>
    <m/>
    <m/>
  </r>
  <r>
    <x v="18"/>
    <s v="SSEE"/>
    <n v="103596"/>
    <n v="22955"/>
    <n v="462"/>
    <n v="97"/>
    <m/>
    <m/>
    <m/>
    <m/>
    <m/>
    <m/>
    <m/>
    <m/>
  </r>
  <r>
    <x v="18"/>
    <s v="SSEE"/>
    <n v="0"/>
    <n v="0"/>
    <m/>
    <m/>
    <m/>
    <m/>
    <m/>
    <m/>
    <m/>
    <m/>
    <m/>
    <m/>
  </r>
  <r>
    <x v="18"/>
    <s v="SSEE"/>
    <n v="0"/>
    <n v="0"/>
    <m/>
    <m/>
    <m/>
    <m/>
    <m/>
    <m/>
    <m/>
    <m/>
    <m/>
    <m/>
  </r>
  <r>
    <x v="18"/>
    <s v="SSEE"/>
    <n v="0"/>
    <n v="0"/>
    <m/>
    <m/>
    <m/>
    <m/>
    <m/>
    <m/>
    <m/>
    <m/>
    <m/>
    <m/>
  </r>
  <r>
    <x v="18"/>
    <s v="SSEE"/>
    <n v="0"/>
    <n v="0"/>
    <m/>
    <m/>
    <m/>
    <m/>
    <m/>
    <m/>
    <m/>
    <m/>
    <m/>
    <m/>
  </r>
  <r>
    <x v="18"/>
    <s v="SSEE"/>
    <n v="0"/>
    <n v="0"/>
    <m/>
    <m/>
    <m/>
    <m/>
    <m/>
    <m/>
    <m/>
    <m/>
    <m/>
    <m/>
  </r>
  <r>
    <x v="18"/>
    <s v="SSEE"/>
    <n v="0"/>
    <n v="0"/>
    <m/>
    <m/>
    <m/>
    <m/>
    <m/>
    <m/>
    <m/>
    <m/>
    <m/>
    <m/>
  </r>
  <r>
    <x v="18"/>
    <s v="SSEE"/>
    <n v="0"/>
    <n v="0"/>
    <m/>
    <m/>
    <m/>
    <m/>
    <m/>
    <m/>
    <m/>
    <m/>
    <m/>
    <m/>
  </r>
  <r>
    <x v="18"/>
    <s v="SSEE"/>
    <n v="0"/>
    <n v="0"/>
    <m/>
    <m/>
    <m/>
    <m/>
    <m/>
    <m/>
    <m/>
    <m/>
    <m/>
    <m/>
  </r>
  <r>
    <x v="18"/>
    <s v="SSEE"/>
    <n v="0"/>
    <n v="0"/>
    <m/>
    <m/>
    <m/>
    <m/>
    <m/>
    <m/>
    <m/>
    <m/>
    <m/>
    <m/>
  </r>
  <r>
    <x v="18"/>
    <s v="SSEE"/>
    <n v="1556"/>
    <n v="1556"/>
    <n v="6"/>
    <n v="6"/>
    <m/>
    <m/>
    <m/>
    <m/>
    <m/>
    <m/>
    <m/>
    <m/>
  </r>
  <r>
    <x v="18"/>
    <s v="SSEE"/>
    <n v="0"/>
    <n v="0"/>
    <m/>
    <m/>
    <m/>
    <m/>
    <m/>
    <m/>
    <m/>
    <m/>
    <m/>
    <m/>
  </r>
  <r>
    <x v="18"/>
    <s v="SSEE"/>
    <n v="0"/>
    <n v="0"/>
    <m/>
    <m/>
    <m/>
    <m/>
    <m/>
    <m/>
    <m/>
    <m/>
    <m/>
    <m/>
  </r>
  <r>
    <x v="18"/>
    <s v="SSEE"/>
    <n v="343710"/>
    <n v="152810.1"/>
    <n v="1659"/>
    <n v="1630"/>
    <m/>
    <m/>
    <m/>
    <m/>
    <m/>
    <m/>
    <m/>
    <m/>
  </r>
  <r>
    <x v="18"/>
    <s v="SSEE"/>
    <n v="0"/>
    <n v="0"/>
    <m/>
    <m/>
    <m/>
    <m/>
    <m/>
    <m/>
    <m/>
    <m/>
    <m/>
    <m/>
  </r>
  <r>
    <x v="18"/>
    <s v="SSEE"/>
    <n v="0"/>
    <n v="0"/>
    <m/>
    <m/>
    <m/>
    <m/>
    <m/>
    <m/>
    <m/>
    <m/>
    <m/>
    <m/>
  </r>
  <r>
    <x v="18"/>
    <s v="SSEE"/>
    <n v="0"/>
    <n v="0"/>
    <m/>
    <m/>
    <m/>
    <m/>
    <m/>
    <m/>
    <m/>
    <m/>
    <m/>
    <m/>
  </r>
  <r>
    <x v="18"/>
    <s v="SSEE"/>
    <n v="0"/>
    <n v="0"/>
    <m/>
    <m/>
    <m/>
    <m/>
    <m/>
    <m/>
    <m/>
    <m/>
    <m/>
    <m/>
  </r>
  <r>
    <x v="18"/>
    <s v="SSEE"/>
    <n v="24478"/>
    <n v="24478"/>
    <n v="107"/>
    <n v="107"/>
    <m/>
    <m/>
    <m/>
    <m/>
    <m/>
    <n v="1"/>
    <m/>
    <m/>
  </r>
  <r>
    <x v="18"/>
    <s v="SSEE"/>
    <n v="0"/>
    <n v="0"/>
    <m/>
    <m/>
    <m/>
    <m/>
    <m/>
    <m/>
    <m/>
    <m/>
    <m/>
    <m/>
  </r>
  <r>
    <x v="19"/>
    <s v="Las Bambas"/>
    <n v="613.5"/>
    <n v="613.5"/>
    <n v="3"/>
    <n v="3"/>
    <m/>
    <m/>
    <m/>
    <m/>
    <m/>
    <m/>
    <m/>
    <m/>
  </r>
  <r>
    <x v="19"/>
    <s v="Las Bambas"/>
    <n v="1476"/>
    <n v="1476"/>
    <n v="8"/>
    <n v="8"/>
    <m/>
    <m/>
    <m/>
    <m/>
    <m/>
    <m/>
    <m/>
    <m/>
  </r>
  <r>
    <x v="19"/>
    <s v="Las Bambas"/>
    <n v="747"/>
    <n v="747"/>
    <n v="5"/>
    <n v="5"/>
    <m/>
    <m/>
    <m/>
    <m/>
    <m/>
    <m/>
    <m/>
    <m/>
  </r>
  <r>
    <x v="19"/>
    <s v="Las Bambas"/>
    <n v="198"/>
    <n v="198"/>
    <n v="1"/>
    <n v="1"/>
    <m/>
    <m/>
    <m/>
    <m/>
    <m/>
    <m/>
    <m/>
    <m/>
  </r>
  <r>
    <x v="19"/>
    <s v="Las Bambas"/>
    <n v="850.5"/>
    <n v="850.5"/>
    <n v="5"/>
    <n v="5"/>
    <m/>
    <m/>
    <m/>
    <m/>
    <m/>
    <m/>
    <m/>
    <m/>
  </r>
  <r>
    <x v="19"/>
    <s v="Las Bambas"/>
    <n v="378"/>
    <n v="378"/>
    <n v="2"/>
    <n v="2"/>
    <m/>
    <m/>
    <m/>
    <m/>
    <m/>
    <m/>
    <m/>
    <m/>
  </r>
  <r>
    <x v="19"/>
    <s v="Las Bambas"/>
    <n v="3060"/>
    <n v="3060"/>
    <n v="17"/>
    <n v="17"/>
    <m/>
    <m/>
    <m/>
    <m/>
    <m/>
    <m/>
    <m/>
    <m/>
  </r>
  <r>
    <x v="19"/>
    <s v="Las Bambas"/>
    <n v="396"/>
    <n v="396"/>
    <n v="2"/>
    <n v="2"/>
    <m/>
    <m/>
    <m/>
    <m/>
    <m/>
    <m/>
    <m/>
    <m/>
  </r>
  <r>
    <x v="19"/>
    <s v="Las Bambas"/>
    <n v="720"/>
    <n v="720"/>
    <n v="4"/>
    <n v="4"/>
    <m/>
    <m/>
    <m/>
    <m/>
    <m/>
    <m/>
    <m/>
    <m/>
  </r>
  <r>
    <x v="19"/>
    <s v="Las Bambas"/>
    <n v="4387.25"/>
    <n v="4387.25"/>
    <n v="27"/>
    <n v="27"/>
    <m/>
    <m/>
    <m/>
    <m/>
    <m/>
    <m/>
    <m/>
    <m/>
  </r>
  <r>
    <x v="19"/>
    <s v="Las Bambas"/>
    <n v="396"/>
    <n v="396"/>
    <n v="2"/>
    <n v="2"/>
    <m/>
    <m/>
    <m/>
    <m/>
    <m/>
    <m/>
    <m/>
    <m/>
  </r>
  <r>
    <x v="19"/>
    <s v="Las Bambas"/>
    <n v="1201.5"/>
    <n v="1201.5"/>
    <n v="6"/>
    <n v="6"/>
    <m/>
    <m/>
    <m/>
    <m/>
    <m/>
    <m/>
    <m/>
    <m/>
  </r>
  <r>
    <x v="19"/>
    <s v="Las Bambas"/>
    <n v="2539.5"/>
    <n v="2539.5"/>
    <n v="15"/>
    <n v="15"/>
    <m/>
    <m/>
    <m/>
    <m/>
    <m/>
    <m/>
    <m/>
    <m/>
  </r>
  <r>
    <x v="19"/>
    <s v="Las Bambas"/>
    <n v="702"/>
    <n v="702"/>
    <n v="4"/>
    <n v="4"/>
    <m/>
    <m/>
    <m/>
    <m/>
    <m/>
    <m/>
    <m/>
    <m/>
  </r>
  <r>
    <x v="19"/>
    <s v="Las Bambas"/>
    <n v="40190.75"/>
    <n v="40190.75"/>
    <n v="236"/>
    <n v="236"/>
    <m/>
    <m/>
    <m/>
    <m/>
    <m/>
    <m/>
    <m/>
    <m/>
  </r>
  <r>
    <x v="19"/>
    <s v="Las Bambas"/>
    <n v="16153.5"/>
    <n v="16153.5"/>
    <n v="90"/>
    <n v="90"/>
    <m/>
    <m/>
    <m/>
    <m/>
    <m/>
    <m/>
    <m/>
    <m/>
  </r>
  <r>
    <x v="19"/>
    <s v="Las Bambas"/>
    <n v="346.5"/>
    <n v="346.5"/>
    <n v="2"/>
    <n v="2"/>
    <m/>
    <m/>
    <m/>
    <m/>
    <m/>
    <m/>
    <m/>
    <m/>
  </r>
  <r>
    <x v="19"/>
    <s v="Las Bambas"/>
    <n v="60728.5"/>
    <n v="60728.5"/>
    <n v="380"/>
    <n v="380"/>
    <m/>
    <m/>
    <m/>
    <m/>
    <m/>
    <m/>
    <m/>
    <m/>
  </r>
  <r>
    <x v="19"/>
    <s v="Las Bambas"/>
    <n v="144731.75"/>
    <n v="144731.75"/>
    <n v="831"/>
    <n v="831"/>
    <m/>
    <m/>
    <m/>
    <m/>
    <m/>
    <m/>
    <m/>
    <m/>
  </r>
  <r>
    <x v="19"/>
    <s v="Las Bambas"/>
    <n v="220.5"/>
    <n v="220.5"/>
    <n v="1"/>
    <n v="1"/>
    <m/>
    <m/>
    <m/>
    <m/>
    <m/>
    <m/>
    <m/>
    <m/>
  </r>
  <r>
    <x v="19"/>
    <s v="Las Bambas"/>
    <n v="828"/>
    <n v="828"/>
    <n v="4"/>
    <n v="4"/>
    <m/>
    <m/>
    <m/>
    <m/>
    <m/>
    <m/>
    <m/>
    <m/>
  </r>
  <r>
    <x v="19"/>
    <s v="Las Bambas"/>
    <n v="798"/>
    <n v="798"/>
    <n v="4"/>
    <n v="4"/>
    <m/>
    <m/>
    <m/>
    <m/>
    <m/>
    <m/>
    <m/>
    <m/>
  </r>
  <r>
    <x v="19"/>
    <s v="Las Bambas"/>
    <n v="2677.5"/>
    <n v="2677.5"/>
    <n v="14"/>
    <n v="14"/>
    <m/>
    <m/>
    <m/>
    <m/>
    <m/>
    <m/>
    <m/>
    <m/>
  </r>
  <r>
    <x v="19"/>
    <s v="Las Bambas"/>
    <n v="598.5"/>
    <n v="598.5"/>
    <n v="3"/>
    <n v="3"/>
    <m/>
    <m/>
    <m/>
    <m/>
    <m/>
    <m/>
    <m/>
    <m/>
  </r>
  <r>
    <x v="19"/>
    <s v="Las Bambas"/>
    <n v="1039.5"/>
    <n v="1039.5"/>
    <n v="5"/>
    <n v="5"/>
    <m/>
    <m/>
    <m/>
    <m/>
    <m/>
    <m/>
    <m/>
    <m/>
  </r>
  <r>
    <x v="19"/>
    <s v="Las Bambas"/>
    <n v="2916"/>
    <n v="2916"/>
    <n v="15"/>
    <n v="15"/>
    <m/>
    <m/>
    <m/>
    <m/>
    <m/>
    <m/>
    <m/>
    <m/>
  </r>
  <r>
    <x v="19"/>
    <s v="Las Bambas"/>
    <n v="595.5"/>
    <n v="595.5"/>
    <n v="3"/>
    <n v="3"/>
    <m/>
    <m/>
    <m/>
    <m/>
    <m/>
    <m/>
    <m/>
    <m/>
  </r>
  <r>
    <x v="19"/>
    <s v="Las Bambas"/>
    <n v="2115"/>
    <n v="2115"/>
    <n v="12"/>
    <n v="12"/>
    <m/>
    <m/>
    <m/>
    <m/>
    <m/>
    <m/>
    <m/>
    <m/>
  </r>
  <r>
    <x v="19"/>
    <s v="Las Bambas"/>
    <n v="3129"/>
    <n v="3129"/>
    <n v="16"/>
    <n v="16"/>
    <m/>
    <m/>
    <m/>
    <m/>
    <m/>
    <m/>
    <m/>
    <m/>
  </r>
  <r>
    <x v="19"/>
    <s v="Las Bambas"/>
    <n v="5659.5"/>
    <n v="5659.5"/>
    <n v="31"/>
    <n v="31"/>
    <m/>
    <m/>
    <m/>
    <m/>
    <m/>
    <m/>
    <m/>
    <m/>
  </r>
  <r>
    <x v="19"/>
    <s v="Las Bambas"/>
    <n v="396"/>
    <n v="396"/>
    <n v="2"/>
    <n v="2"/>
    <m/>
    <m/>
    <m/>
    <m/>
    <m/>
    <m/>
    <m/>
    <m/>
  </r>
  <r>
    <x v="19"/>
    <s v="Las Bambas"/>
    <n v="1438.5"/>
    <n v="1438.5"/>
    <n v="8"/>
    <n v="8"/>
    <m/>
    <m/>
    <m/>
    <m/>
    <m/>
    <m/>
    <m/>
    <m/>
  </r>
  <r>
    <x v="19"/>
    <s v="Las Bambas"/>
    <n v="1224"/>
    <n v="1224"/>
    <n v="6"/>
    <n v="6"/>
    <m/>
    <m/>
    <m/>
    <m/>
    <m/>
    <m/>
    <m/>
    <m/>
  </r>
  <r>
    <x v="19"/>
    <s v="Las Bambas"/>
    <n v="990"/>
    <n v="990"/>
    <n v="5"/>
    <n v="5"/>
    <m/>
    <m/>
    <m/>
    <m/>
    <m/>
    <m/>
    <m/>
    <m/>
  </r>
  <r>
    <x v="19"/>
    <s v="Las Bambas"/>
    <n v="1674"/>
    <n v="1674"/>
    <n v="9"/>
    <n v="9"/>
    <m/>
    <m/>
    <m/>
    <m/>
    <m/>
    <m/>
    <m/>
    <m/>
  </r>
  <r>
    <x v="19"/>
    <s v="Las Bambas"/>
    <n v="6228.6546052631584"/>
    <n v="6228.6546052631584"/>
    <n v="32"/>
    <n v="32"/>
    <m/>
    <m/>
    <m/>
    <m/>
    <m/>
    <n v="1"/>
    <m/>
    <m/>
  </r>
  <r>
    <x v="19"/>
    <s v="Las Bambas"/>
    <n v="1674"/>
    <n v="1674"/>
    <n v="9"/>
    <n v="9"/>
    <m/>
    <m/>
    <m/>
    <m/>
    <m/>
    <m/>
    <m/>
    <m/>
  </r>
  <r>
    <x v="19"/>
    <s v="Las Bambas"/>
    <n v="189"/>
    <n v="189"/>
    <n v="1"/>
    <n v="1"/>
    <m/>
    <m/>
    <m/>
    <m/>
    <m/>
    <m/>
    <m/>
    <m/>
  </r>
  <r>
    <x v="19"/>
    <s v="Las Bambas"/>
    <n v="1398"/>
    <n v="1398"/>
    <n v="7"/>
    <n v="7"/>
    <m/>
    <m/>
    <m/>
    <m/>
    <m/>
    <m/>
    <m/>
    <m/>
  </r>
  <r>
    <x v="19"/>
    <s v="Las Bambas"/>
    <n v="4717.5"/>
    <n v="4717.5"/>
    <n v="26"/>
    <n v="26"/>
    <m/>
    <m/>
    <m/>
    <m/>
    <m/>
    <m/>
    <m/>
    <m/>
  </r>
  <r>
    <x v="19"/>
    <s v="Las Bambas"/>
    <n v="3330"/>
    <n v="3330"/>
    <n v="18"/>
    <n v="18"/>
    <m/>
    <m/>
    <m/>
    <m/>
    <m/>
    <m/>
    <m/>
    <m/>
  </r>
  <r>
    <x v="19"/>
    <s v="Las Bambas"/>
    <n v="558"/>
    <n v="558"/>
    <n v="3"/>
    <n v="3"/>
    <m/>
    <m/>
    <m/>
    <m/>
    <m/>
    <m/>
    <m/>
    <m/>
  </r>
  <r>
    <x v="19"/>
    <s v="Las Bambas"/>
    <n v="828"/>
    <n v="828"/>
    <n v="4"/>
    <n v="4"/>
    <m/>
    <m/>
    <m/>
    <m/>
    <m/>
    <m/>
    <m/>
    <m/>
  </r>
  <r>
    <x v="19"/>
    <s v="Las Bambas"/>
    <n v="168.06818181818181"/>
    <n v="168.06818181818181"/>
    <n v="1"/>
    <n v="1"/>
    <m/>
    <m/>
    <m/>
    <m/>
    <m/>
    <m/>
    <m/>
    <m/>
  </r>
  <r>
    <x v="19"/>
    <s v="Las Bambas"/>
    <n v="2215.5"/>
    <n v="2215.5"/>
    <n v="12"/>
    <n v="12"/>
    <m/>
    <m/>
    <m/>
    <m/>
    <m/>
    <m/>
    <m/>
    <m/>
  </r>
  <r>
    <x v="19"/>
    <s v="Las Bambas"/>
    <n v="333"/>
    <n v="333"/>
    <n v="2"/>
    <n v="2"/>
    <m/>
    <m/>
    <m/>
    <m/>
    <m/>
    <m/>
    <m/>
    <m/>
  </r>
  <r>
    <x v="19"/>
    <s v="Las Bambas"/>
    <n v="1057.5"/>
    <n v="1057.5"/>
    <n v="5"/>
    <n v="5"/>
    <m/>
    <m/>
    <m/>
    <m/>
    <m/>
    <m/>
    <m/>
    <m/>
  </r>
  <r>
    <x v="19"/>
    <s v="Las Bambas"/>
    <n v="3940.5"/>
    <n v="3940.5"/>
    <n v="21"/>
    <n v="21"/>
    <m/>
    <m/>
    <m/>
    <m/>
    <m/>
    <m/>
    <m/>
    <m/>
  </r>
  <r>
    <x v="19"/>
    <s v="Las Bambas"/>
    <n v="3861"/>
    <n v="3861"/>
    <n v="22"/>
    <n v="22"/>
    <m/>
    <m/>
    <m/>
    <m/>
    <m/>
    <m/>
    <m/>
    <m/>
  </r>
  <r>
    <x v="19"/>
    <s v="Las Bambas"/>
    <n v="513"/>
    <n v="513"/>
    <n v="3"/>
    <n v="3"/>
    <m/>
    <m/>
    <m/>
    <m/>
    <m/>
    <m/>
    <m/>
    <m/>
  </r>
  <r>
    <x v="19"/>
    <s v="Las Bambas"/>
    <n v="11652.75"/>
    <n v="11652.75"/>
    <n v="68"/>
    <n v="68"/>
    <m/>
    <m/>
    <m/>
    <m/>
    <m/>
    <m/>
    <m/>
    <m/>
  </r>
  <r>
    <x v="19"/>
    <s v="Las Bambas"/>
    <n v="1848"/>
    <n v="1848"/>
    <n v="11"/>
    <n v="11"/>
    <m/>
    <m/>
    <m/>
    <m/>
    <m/>
    <m/>
    <m/>
    <m/>
  </r>
  <r>
    <x v="19"/>
    <s v="Las Bambas"/>
    <n v="10395.5"/>
    <n v="10395.5"/>
    <n v="57"/>
    <n v="57"/>
    <m/>
    <m/>
    <m/>
    <m/>
    <m/>
    <m/>
    <m/>
    <m/>
  </r>
  <r>
    <x v="19"/>
    <s v="Las Bambas"/>
    <n v="5847"/>
    <n v="5847"/>
    <n v="30"/>
    <n v="30"/>
    <m/>
    <m/>
    <m/>
    <m/>
    <m/>
    <m/>
    <m/>
    <m/>
  </r>
  <r>
    <x v="19"/>
    <s v="Las Bambas"/>
    <n v="409.5"/>
    <n v="409.5"/>
    <n v="2"/>
    <n v="2"/>
    <m/>
    <m/>
    <m/>
    <m/>
    <m/>
    <m/>
    <m/>
    <m/>
  </r>
  <r>
    <x v="19"/>
    <s v="Las Bambas"/>
    <n v="1617"/>
    <n v="1617"/>
    <n v="8"/>
    <n v="8"/>
    <m/>
    <m/>
    <m/>
    <m/>
    <m/>
    <m/>
    <m/>
    <m/>
  </r>
  <r>
    <x v="19"/>
    <s v="Las Bambas"/>
    <n v="637.5"/>
    <n v="637.5"/>
    <n v="3"/>
    <n v="3"/>
    <m/>
    <m/>
    <m/>
    <m/>
    <m/>
    <m/>
    <m/>
    <m/>
  </r>
  <r>
    <x v="19"/>
    <s v="SSEE"/>
    <n v="0"/>
    <n v="0"/>
    <n v="0"/>
    <n v="0"/>
    <m/>
    <m/>
    <m/>
    <m/>
    <m/>
    <m/>
    <m/>
    <m/>
  </r>
  <r>
    <x v="19"/>
    <s v="SSEE"/>
    <n v="0"/>
    <n v="0"/>
    <n v="0"/>
    <n v="0"/>
    <m/>
    <m/>
    <m/>
    <m/>
    <m/>
    <m/>
    <m/>
    <m/>
  </r>
  <r>
    <x v="19"/>
    <s v="SSEE"/>
    <n v="0"/>
    <n v="0"/>
    <n v="0"/>
    <n v="0"/>
    <m/>
    <m/>
    <m/>
    <m/>
    <m/>
    <m/>
    <m/>
    <m/>
  </r>
  <r>
    <x v="19"/>
    <s v="SSEE"/>
    <n v="0"/>
    <n v="0"/>
    <n v="0"/>
    <n v="0"/>
    <m/>
    <m/>
    <m/>
    <m/>
    <m/>
    <m/>
    <m/>
    <m/>
  </r>
  <r>
    <x v="19"/>
    <s v="SSEE"/>
    <n v="0"/>
    <n v="0"/>
    <n v="0"/>
    <n v="0"/>
    <m/>
    <m/>
    <m/>
    <m/>
    <m/>
    <m/>
    <m/>
    <m/>
  </r>
  <r>
    <x v="19"/>
    <s v="SSEE"/>
    <n v="0"/>
    <n v="0"/>
    <n v="0"/>
    <n v="0"/>
    <m/>
    <m/>
    <m/>
    <m/>
    <m/>
    <m/>
    <m/>
    <m/>
  </r>
  <r>
    <x v="19"/>
    <s v="SSEE"/>
    <n v="0"/>
    <n v="0"/>
    <n v="0"/>
    <n v="0"/>
    <m/>
    <m/>
    <m/>
    <m/>
    <m/>
    <m/>
    <m/>
    <m/>
  </r>
  <r>
    <x v="19"/>
    <s v="SSEE"/>
    <n v="0"/>
    <n v="0"/>
    <n v="0"/>
    <n v="0"/>
    <m/>
    <m/>
    <m/>
    <m/>
    <m/>
    <m/>
    <m/>
    <m/>
  </r>
  <r>
    <x v="19"/>
    <s v="SSEE"/>
    <n v="5172"/>
    <n v="775.8"/>
    <n v="31"/>
    <n v="31"/>
    <m/>
    <m/>
    <m/>
    <m/>
    <m/>
    <m/>
    <m/>
    <m/>
  </r>
  <r>
    <x v="19"/>
    <s v="SSEE"/>
    <n v="21366"/>
    <n v="11716.800000000001"/>
    <n v="110"/>
    <n v="110"/>
    <m/>
    <m/>
    <m/>
    <m/>
    <n v="1"/>
    <n v="1"/>
    <m/>
    <m/>
  </r>
  <r>
    <x v="19"/>
    <s v="SSEE"/>
    <n v="0"/>
    <n v="0"/>
    <n v="0"/>
    <n v="0"/>
    <m/>
    <m/>
    <m/>
    <m/>
    <m/>
    <m/>
    <m/>
    <m/>
  </r>
  <r>
    <x v="19"/>
    <s v="SSEE"/>
    <n v="0"/>
    <n v="0"/>
    <n v="0"/>
    <n v="0"/>
    <m/>
    <m/>
    <m/>
    <m/>
    <m/>
    <m/>
    <m/>
    <m/>
  </r>
  <r>
    <x v="19"/>
    <s v="SSEE"/>
    <n v="0"/>
    <n v="0"/>
    <n v="0"/>
    <n v="0"/>
    <m/>
    <m/>
    <m/>
    <m/>
    <m/>
    <m/>
    <m/>
    <m/>
  </r>
  <r>
    <x v="19"/>
    <s v="SSEE"/>
    <n v="0"/>
    <n v="0"/>
    <n v="0"/>
    <n v="0"/>
    <m/>
    <m/>
    <m/>
    <m/>
    <m/>
    <m/>
    <m/>
    <m/>
  </r>
  <r>
    <x v="19"/>
    <s v="SSEE"/>
    <n v="24946"/>
    <n v="19501"/>
    <n v="116"/>
    <n v="86"/>
    <m/>
    <m/>
    <m/>
    <m/>
    <m/>
    <m/>
    <m/>
    <m/>
  </r>
  <r>
    <x v="19"/>
    <s v="SSEE"/>
    <n v="12444"/>
    <n v="12444"/>
    <n v="55"/>
    <n v="55"/>
    <m/>
    <m/>
    <m/>
    <m/>
    <m/>
    <m/>
    <m/>
    <m/>
  </r>
  <r>
    <x v="19"/>
    <s v="SSEE"/>
    <n v="0"/>
    <n v="0"/>
    <n v="0"/>
    <n v="0"/>
    <m/>
    <m/>
    <m/>
    <m/>
    <m/>
    <m/>
    <m/>
    <m/>
  </r>
  <r>
    <x v="19"/>
    <s v="SSEE"/>
    <n v="194659"/>
    <n v="198883"/>
    <n v="1144"/>
    <n v="1163"/>
    <m/>
    <m/>
    <m/>
    <m/>
    <m/>
    <m/>
    <m/>
    <m/>
  </r>
  <r>
    <x v="19"/>
    <s v="SSEE"/>
    <n v="156001"/>
    <n v="132190.79999999999"/>
    <n v="697"/>
    <n v="697"/>
    <m/>
    <m/>
    <m/>
    <m/>
    <m/>
    <m/>
    <m/>
    <m/>
  </r>
  <r>
    <x v="19"/>
    <s v="SSEE"/>
    <n v="186008"/>
    <n v="186008"/>
    <n v="988"/>
    <n v="988"/>
    <m/>
    <m/>
    <m/>
    <m/>
    <m/>
    <n v="1"/>
    <m/>
    <m/>
  </r>
  <r>
    <x v="19"/>
    <s v="SSEE"/>
    <n v="0"/>
    <n v="0"/>
    <n v="0"/>
    <n v="0"/>
    <m/>
    <m/>
    <m/>
    <m/>
    <n v="1"/>
    <m/>
    <m/>
    <m/>
  </r>
  <r>
    <x v="19"/>
    <s v="SSEE"/>
    <n v="0"/>
    <n v="0"/>
    <n v="0"/>
    <n v="0"/>
    <m/>
    <m/>
    <m/>
    <m/>
    <m/>
    <m/>
    <m/>
    <m/>
  </r>
  <r>
    <x v="19"/>
    <s v="SSEE"/>
    <n v="0"/>
    <n v="0"/>
    <n v="0"/>
    <n v="0"/>
    <m/>
    <m/>
    <m/>
    <m/>
    <m/>
    <m/>
    <m/>
    <m/>
  </r>
  <r>
    <x v="19"/>
    <s v="SSEE"/>
    <n v="0"/>
    <n v="0"/>
    <n v="0"/>
    <n v="0"/>
    <m/>
    <m/>
    <m/>
    <m/>
    <m/>
    <m/>
    <m/>
    <m/>
  </r>
  <r>
    <x v="19"/>
    <s v="SSEE"/>
    <n v="0"/>
    <n v="0"/>
    <n v="0"/>
    <n v="0"/>
    <m/>
    <m/>
    <m/>
    <m/>
    <m/>
    <m/>
    <m/>
    <m/>
  </r>
  <r>
    <x v="19"/>
    <s v="SSEE"/>
    <n v="721"/>
    <n v="721"/>
    <n v="4"/>
    <n v="4"/>
    <m/>
    <m/>
    <m/>
    <m/>
    <m/>
    <m/>
    <m/>
    <m/>
  </r>
  <r>
    <x v="19"/>
    <s v="SSEE"/>
    <n v="0"/>
    <n v="0"/>
    <n v="0"/>
    <n v="0"/>
    <m/>
    <m/>
    <m/>
    <m/>
    <m/>
    <m/>
    <m/>
    <m/>
  </r>
  <r>
    <x v="19"/>
    <s v="SSEE"/>
    <n v="420"/>
    <n v="420"/>
    <n v="2"/>
    <n v="2"/>
    <m/>
    <m/>
    <m/>
    <m/>
    <m/>
    <m/>
    <m/>
    <m/>
  </r>
  <r>
    <x v="19"/>
    <s v="SSEE"/>
    <n v="0"/>
    <n v="0"/>
    <n v="0"/>
    <n v="0"/>
    <m/>
    <m/>
    <m/>
    <m/>
    <m/>
    <m/>
    <m/>
    <m/>
  </r>
  <r>
    <x v="19"/>
    <s v="SSEE"/>
    <n v="10200"/>
    <n v="10200"/>
    <n v="59"/>
    <n v="59"/>
    <m/>
    <m/>
    <m/>
    <m/>
    <m/>
    <m/>
    <m/>
    <m/>
  </r>
  <r>
    <x v="19"/>
    <s v="SSEE"/>
    <n v="876"/>
    <n v="876"/>
    <n v="4"/>
    <n v="4"/>
    <m/>
    <m/>
    <m/>
    <m/>
    <m/>
    <m/>
    <m/>
    <m/>
  </r>
  <r>
    <x v="19"/>
    <s v="SSEE"/>
    <n v="1410"/>
    <n v="1410"/>
    <n v="6"/>
    <n v="6"/>
    <m/>
    <m/>
    <m/>
    <m/>
    <m/>
    <m/>
    <m/>
    <m/>
  </r>
  <r>
    <x v="19"/>
    <s v="SSEE"/>
    <n v="0"/>
    <n v="0"/>
    <n v="0"/>
    <n v="0"/>
    <m/>
    <m/>
    <m/>
    <m/>
    <m/>
    <m/>
    <m/>
    <m/>
  </r>
  <r>
    <x v="19"/>
    <s v="SSEE"/>
    <n v="0"/>
    <n v="0"/>
    <n v="0"/>
    <n v="0"/>
    <m/>
    <m/>
    <m/>
    <m/>
    <m/>
    <m/>
    <m/>
    <m/>
  </r>
  <r>
    <x v="19"/>
    <s v="SSEE"/>
    <n v="0"/>
    <n v="0"/>
    <n v="0"/>
    <n v="0"/>
    <m/>
    <m/>
    <m/>
    <m/>
    <m/>
    <m/>
    <m/>
    <m/>
  </r>
  <r>
    <x v="19"/>
    <s v="SSEE"/>
    <n v="82360"/>
    <n v="82360"/>
    <n v="356"/>
    <n v="356"/>
    <m/>
    <n v="1"/>
    <m/>
    <m/>
    <m/>
    <n v="1"/>
    <m/>
    <m/>
  </r>
  <r>
    <x v="19"/>
    <s v="SSEE"/>
    <n v="0"/>
    <n v="0"/>
    <n v="0"/>
    <n v="0"/>
    <m/>
    <m/>
    <m/>
    <m/>
    <m/>
    <m/>
    <m/>
    <m/>
  </r>
  <r>
    <x v="19"/>
    <s v="SSEE"/>
    <n v="89508"/>
    <n v="75960"/>
    <n v="414"/>
    <n v="354"/>
    <m/>
    <m/>
    <m/>
    <m/>
    <m/>
    <m/>
    <m/>
    <m/>
  </r>
  <r>
    <x v="19"/>
    <s v="SSEE"/>
    <n v="4036"/>
    <n v="4036"/>
    <n v="36"/>
    <n v="36"/>
    <m/>
    <m/>
    <m/>
    <m/>
    <m/>
    <m/>
    <m/>
    <m/>
  </r>
  <r>
    <x v="19"/>
    <s v="SSEE"/>
    <n v="0"/>
    <n v="0"/>
    <n v="0"/>
    <n v="0"/>
    <m/>
    <m/>
    <m/>
    <m/>
    <m/>
    <m/>
    <m/>
    <m/>
  </r>
  <r>
    <x v="19"/>
    <s v="SSEE"/>
    <n v="0"/>
    <n v="0"/>
    <n v="0"/>
    <n v="0"/>
    <m/>
    <m/>
    <m/>
    <m/>
    <m/>
    <m/>
    <m/>
    <m/>
  </r>
  <r>
    <x v="19"/>
    <s v="SSEE"/>
    <n v="0"/>
    <n v="0"/>
    <n v="0"/>
    <n v="0"/>
    <m/>
    <m/>
    <m/>
    <m/>
    <m/>
    <m/>
    <m/>
    <m/>
  </r>
  <r>
    <x v="19"/>
    <s v="SSEE"/>
    <n v="0"/>
    <n v="0"/>
    <n v="0"/>
    <n v="0"/>
    <m/>
    <m/>
    <m/>
    <m/>
    <m/>
    <m/>
    <m/>
    <m/>
  </r>
  <r>
    <x v="19"/>
    <s v="SSEE"/>
    <n v="0"/>
    <n v="0"/>
    <n v="0"/>
    <n v="0"/>
    <m/>
    <m/>
    <m/>
    <m/>
    <m/>
    <m/>
    <m/>
    <m/>
  </r>
  <r>
    <x v="19"/>
    <s v="SSEE"/>
    <n v="0"/>
    <n v="0"/>
    <n v="0"/>
    <n v="0"/>
    <m/>
    <m/>
    <m/>
    <m/>
    <m/>
    <m/>
    <m/>
    <m/>
  </r>
  <r>
    <x v="19"/>
    <s v="SSEE"/>
    <n v="0"/>
    <n v="0"/>
    <n v="0"/>
    <n v="0"/>
    <m/>
    <m/>
    <m/>
    <m/>
    <m/>
    <m/>
    <m/>
    <m/>
  </r>
  <r>
    <x v="19"/>
    <s v="SSEE"/>
    <n v="0"/>
    <n v="0"/>
    <n v="0"/>
    <n v="0"/>
    <m/>
    <m/>
    <m/>
    <m/>
    <m/>
    <m/>
    <m/>
    <m/>
  </r>
  <r>
    <x v="19"/>
    <s v="SSEE"/>
    <n v="4348"/>
    <n v="4348"/>
    <n v="27"/>
    <n v="27"/>
    <m/>
    <m/>
    <m/>
    <m/>
    <m/>
    <m/>
    <m/>
    <m/>
  </r>
  <r>
    <x v="19"/>
    <s v="SSEE"/>
    <n v="0"/>
    <n v="0"/>
    <n v="0"/>
    <n v="0"/>
    <m/>
    <m/>
    <m/>
    <m/>
    <m/>
    <m/>
    <m/>
    <m/>
  </r>
  <r>
    <x v="19"/>
    <s v="SSEE"/>
    <n v="0"/>
    <n v="0"/>
    <n v="0"/>
    <n v="0"/>
    <m/>
    <m/>
    <m/>
    <m/>
    <m/>
    <m/>
    <m/>
    <m/>
  </r>
  <r>
    <x v="19"/>
    <s v="SSEE"/>
    <n v="300752.37"/>
    <n v="220257.8"/>
    <n v="1601"/>
    <n v="1401"/>
    <m/>
    <m/>
    <m/>
    <m/>
    <m/>
    <n v="2"/>
    <m/>
    <m/>
  </r>
  <r>
    <x v="19"/>
    <s v="SSEE"/>
    <n v="0"/>
    <n v="0"/>
    <n v="0"/>
    <n v="0"/>
    <m/>
    <m/>
    <m/>
    <m/>
    <m/>
    <m/>
    <m/>
    <m/>
  </r>
  <r>
    <x v="19"/>
    <s v="SSEE"/>
    <n v="6760"/>
    <n v="0"/>
    <n v="38"/>
    <n v="0"/>
    <m/>
    <m/>
    <m/>
    <m/>
    <m/>
    <m/>
    <m/>
    <m/>
  </r>
  <r>
    <x v="19"/>
    <s v="SSEE"/>
    <n v="0"/>
    <n v="0"/>
    <n v="0"/>
    <n v="0"/>
    <m/>
    <m/>
    <m/>
    <m/>
    <m/>
    <m/>
    <m/>
    <m/>
  </r>
  <r>
    <x v="19"/>
    <s v="SSEE"/>
    <n v="0"/>
    <n v="0"/>
    <n v="0"/>
    <n v="0"/>
    <m/>
    <m/>
    <m/>
    <m/>
    <m/>
    <m/>
    <m/>
    <m/>
  </r>
  <r>
    <x v="19"/>
    <s v="SSEE"/>
    <n v="56112"/>
    <n v="55296"/>
    <n v="240"/>
    <n v="235"/>
    <m/>
    <m/>
    <m/>
    <m/>
    <m/>
    <m/>
    <m/>
    <m/>
  </r>
  <r>
    <x v="19"/>
    <s v="SSEE"/>
    <n v="0"/>
    <n v="0"/>
    <n v="0"/>
    <n v="3"/>
    <m/>
    <m/>
    <m/>
    <m/>
    <m/>
    <m/>
    <m/>
    <m/>
  </r>
  <r>
    <x v="20"/>
    <s v="Las Bambas"/>
    <n v="585"/>
    <n v="585"/>
    <n v="3"/>
    <n v="3"/>
    <m/>
    <m/>
    <m/>
    <m/>
    <m/>
    <m/>
    <m/>
    <m/>
  </r>
  <r>
    <x v="20"/>
    <s v="Las Bambas"/>
    <n v="1512"/>
    <n v="1512"/>
    <n v="8"/>
    <n v="8"/>
    <m/>
    <m/>
    <m/>
    <m/>
    <m/>
    <m/>
    <m/>
    <m/>
  </r>
  <r>
    <x v="20"/>
    <s v="Las Bambas"/>
    <n v="756"/>
    <n v="756"/>
    <n v="5"/>
    <n v="5"/>
    <m/>
    <m/>
    <m/>
    <m/>
    <m/>
    <m/>
    <m/>
    <m/>
  </r>
  <r>
    <x v="20"/>
    <s v="Las Bambas"/>
    <n v="189"/>
    <n v="189"/>
    <n v="1"/>
    <n v="1"/>
    <m/>
    <m/>
    <m/>
    <m/>
    <m/>
    <m/>
    <m/>
    <m/>
  </r>
  <r>
    <x v="20"/>
    <s v="Las Bambas"/>
    <n v="762"/>
    <n v="762"/>
    <n v="4"/>
    <n v="4"/>
    <m/>
    <m/>
    <m/>
    <m/>
    <m/>
    <m/>
    <m/>
    <m/>
  </r>
  <r>
    <x v="20"/>
    <s v="Las Bambas"/>
    <n v="378"/>
    <n v="378"/>
    <n v="2"/>
    <n v="2"/>
    <m/>
    <m/>
    <m/>
    <m/>
    <m/>
    <m/>
    <m/>
    <m/>
  </r>
  <r>
    <x v="20"/>
    <s v="Las Bambas"/>
    <n v="2799"/>
    <n v="2799"/>
    <n v="16"/>
    <n v="16"/>
    <m/>
    <m/>
    <m/>
    <m/>
    <m/>
    <m/>
    <m/>
    <m/>
  </r>
  <r>
    <x v="20"/>
    <s v="Las Bambas"/>
    <n v="378"/>
    <n v="378"/>
    <n v="2"/>
    <n v="2"/>
    <m/>
    <m/>
    <m/>
    <m/>
    <m/>
    <m/>
    <m/>
    <m/>
  </r>
  <r>
    <x v="20"/>
    <s v="Las Bambas"/>
    <n v="567"/>
    <n v="567"/>
    <n v="3"/>
    <n v="3"/>
    <m/>
    <m/>
    <m/>
    <m/>
    <m/>
    <m/>
    <m/>
    <m/>
  </r>
  <r>
    <x v="20"/>
    <s v="Las Bambas"/>
    <n v="4209"/>
    <n v="4209"/>
    <n v="26"/>
    <n v="26"/>
    <m/>
    <m/>
    <m/>
    <m/>
    <m/>
    <m/>
    <m/>
    <m/>
  </r>
  <r>
    <x v="20"/>
    <s v="Las Bambas"/>
    <n v="378"/>
    <n v="378"/>
    <n v="2"/>
    <n v="2"/>
    <m/>
    <m/>
    <m/>
    <m/>
    <m/>
    <m/>
    <m/>
    <m/>
  </r>
  <r>
    <x v="20"/>
    <s v="Las Bambas"/>
    <n v="1101"/>
    <n v="1101"/>
    <n v="6"/>
    <n v="6"/>
    <m/>
    <m/>
    <m/>
    <m/>
    <m/>
    <m/>
    <m/>
    <m/>
  </r>
  <r>
    <x v="20"/>
    <s v="Las Bambas"/>
    <n v="2614.5"/>
    <n v="2614.5"/>
    <n v="15"/>
    <n v="15"/>
    <m/>
    <m/>
    <m/>
    <m/>
    <m/>
    <m/>
    <m/>
    <m/>
  </r>
  <r>
    <x v="20"/>
    <s v="Las Bambas"/>
    <n v="756"/>
    <n v="756"/>
    <n v="4"/>
    <n v="4"/>
    <m/>
    <m/>
    <m/>
    <m/>
    <m/>
    <m/>
    <m/>
    <m/>
  </r>
  <r>
    <x v="20"/>
    <s v="Las Bambas"/>
    <n v="38525.25"/>
    <n v="38525.25"/>
    <n v="235"/>
    <n v="235"/>
    <m/>
    <m/>
    <m/>
    <m/>
    <m/>
    <n v="2"/>
    <m/>
    <m/>
  </r>
  <r>
    <x v="20"/>
    <s v="Las Bambas"/>
    <n v="15882.5"/>
    <n v="15882.5"/>
    <n v="89"/>
    <n v="89"/>
    <m/>
    <m/>
    <m/>
    <m/>
    <m/>
    <m/>
    <m/>
    <m/>
  </r>
  <r>
    <x v="20"/>
    <s v="Las Bambas"/>
    <n v="378"/>
    <n v="378"/>
    <n v="2"/>
    <n v="2"/>
    <m/>
    <m/>
    <m/>
    <m/>
    <m/>
    <m/>
    <m/>
    <m/>
  </r>
  <r>
    <x v="20"/>
    <s v="Las Bambas"/>
    <n v="64478"/>
    <n v="64478"/>
    <n v="384"/>
    <n v="384"/>
    <m/>
    <m/>
    <m/>
    <m/>
    <m/>
    <m/>
    <n v="1"/>
    <m/>
  </r>
  <r>
    <x v="20"/>
    <s v="Las Bambas"/>
    <n v="144111"/>
    <n v="144111"/>
    <n v="858"/>
    <n v="858"/>
    <m/>
    <m/>
    <m/>
    <m/>
    <n v="2"/>
    <n v="5"/>
    <n v="1"/>
    <m/>
  </r>
  <r>
    <x v="20"/>
    <s v="Las Bambas"/>
    <n v="588"/>
    <n v="588"/>
    <n v="3"/>
    <n v="3"/>
    <m/>
    <m/>
    <m/>
    <m/>
    <m/>
    <m/>
    <m/>
    <m/>
  </r>
  <r>
    <x v="20"/>
    <s v="Las Bambas"/>
    <n v="210"/>
    <n v="210"/>
    <n v="1"/>
    <n v="1"/>
    <m/>
    <m/>
    <m/>
    <m/>
    <m/>
    <m/>
    <m/>
    <m/>
  </r>
  <r>
    <x v="20"/>
    <s v="Las Bambas"/>
    <n v="798"/>
    <n v="798"/>
    <n v="4"/>
    <n v="4"/>
    <m/>
    <m/>
    <m/>
    <m/>
    <m/>
    <m/>
    <m/>
    <m/>
  </r>
  <r>
    <x v="20"/>
    <s v="Las Bambas"/>
    <n v="787.5"/>
    <n v="787.5"/>
    <n v="4"/>
    <n v="4"/>
    <m/>
    <m/>
    <m/>
    <m/>
    <m/>
    <m/>
    <m/>
    <m/>
  </r>
  <r>
    <x v="20"/>
    <s v="Las Bambas"/>
    <n v="2646"/>
    <n v="2646"/>
    <n v="14"/>
    <n v="14"/>
    <m/>
    <m/>
    <m/>
    <m/>
    <m/>
    <m/>
    <m/>
    <m/>
  </r>
  <r>
    <x v="20"/>
    <s v="Las Bambas"/>
    <n v="588"/>
    <n v="588"/>
    <n v="3"/>
    <n v="3"/>
    <m/>
    <m/>
    <m/>
    <m/>
    <m/>
    <m/>
    <m/>
    <m/>
  </r>
  <r>
    <x v="20"/>
    <s v="Las Bambas"/>
    <n v="1008"/>
    <n v="1008"/>
    <n v="5"/>
    <n v="5"/>
    <m/>
    <m/>
    <m/>
    <m/>
    <m/>
    <m/>
    <m/>
    <m/>
  </r>
  <r>
    <x v="20"/>
    <s v="Las Bambas"/>
    <n v="2637"/>
    <n v="2637"/>
    <n v="14"/>
    <n v="14"/>
    <m/>
    <m/>
    <m/>
    <m/>
    <m/>
    <m/>
    <m/>
    <m/>
  </r>
  <r>
    <x v="20"/>
    <s v="Las Bambas"/>
    <n v="540"/>
    <n v="540"/>
    <n v="3"/>
    <n v="3"/>
    <m/>
    <m/>
    <m/>
    <m/>
    <m/>
    <m/>
    <m/>
    <m/>
  </r>
  <r>
    <x v="20"/>
    <s v="Las Bambas"/>
    <n v="1794"/>
    <n v="1794"/>
    <n v="11"/>
    <n v="11"/>
    <m/>
    <m/>
    <m/>
    <m/>
    <m/>
    <m/>
    <m/>
    <m/>
  </r>
  <r>
    <x v="20"/>
    <s v="Las Bambas"/>
    <n v="3118.5"/>
    <n v="3118.5"/>
    <n v="16"/>
    <n v="16"/>
    <m/>
    <m/>
    <m/>
    <m/>
    <m/>
    <m/>
    <m/>
    <m/>
  </r>
  <r>
    <x v="20"/>
    <s v="Las Bambas"/>
    <n v="5512.5"/>
    <n v="5512.5"/>
    <n v="31"/>
    <n v="31"/>
    <m/>
    <m/>
    <m/>
    <m/>
    <m/>
    <m/>
    <m/>
    <m/>
  </r>
  <r>
    <x v="20"/>
    <s v="Las Bambas"/>
    <n v="198"/>
    <n v="198"/>
    <n v="2"/>
    <n v="2"/>
    <m/>
    <m/>
    <m/>
    <m/>
    <m/>
    <m/>
    <m/>
    <m/>
  </r>
  <r>
    <x v="20"/>
    <s v="Las Bambas"/>
    <n v="1428"/>
    <n v="1428"/>
    <n v="7"/>
    <n v="7"/>
    <m/>
    <m/>
    <m/>
    <m/>
    <m/>
    <m/>
    <m/>
    <m/>
  </r>
  <r>
    <x v="20"/>
    <s v="Las Bambas"/>
    <n v="1093.5"/>
    <n v="1093.5"/>
    <n v="6"/>
    <n v="6"/>
    <m/>
    <m/>
    <m/>
    <m/>
    <m/>
    <m/>
    <m/>
    <m/>
  </r>
  <r>
    <x v="20"/>
    <s v="Las Bambas"/>
    <n v="945"/>
    <n v="945"/>
    <n v="5"/>
    <n v="5"/>
    <m/>
    <m/>
    <m/>
    <m/>
    <m/>
    <m/>
    <m/>
    <m/>
  </r>
  <r>
    <x v="20"/>
    <s v="Las Bambas"/>
    <n v="1089"/>
    <n v="1089"/>
    <n v="6"/>
    <n v="6"/>
    <m/>
    <m/>
    <m/>
    <m/>
    <m/>
    <m/>
    <m/>
    <m/>
  </r>
  <r>
    <x v="20"/>
    <s v="Las Bambas"/>
    <n v="5842.5"/>
    <n v="5842.5"/>
    <n v="32"/>
    <n v="32"/>
    <m/>
    <m/>
    <m/>
    <m/>
    <m/>
    <m/>
    <m/>
    <m/>
  </r>
  <r>
    <x v="20"/>
    <s v="Las Bambas"/>
    <n v="1656"/>
    <n v="1656"/>
    <n v="9"/>
    <n v="9"/>
    <m/>
    <m/>
    <m/>
    <m/>
    <m/>
    <m/>
    <m/>
    <m/>
  </r>
  <r>
    <x v="20"/>
    <s v="Las Bambas"/>
    <n v="210"/>
    <n v="210"/>
    <n v="1"/>
    <n v="1"/>
    <m/>
    <m/>
    <m/>
    <m/>
    <m/>
    <m/>
    <m/>
    <m/>
  </r>
  <r>
    <x v="20"/>
    <s v="Las Bambas"/>
    <n v="1273.5"/>
    <n v="1273.5"/>
    <n v="7"/>
    <n v="7"/>
    <m/>
    <m/>
    <m/>
    <m/>
    <m/>
    <m/>
    <m/>
    <m/>
  </r>
  <r>
    <x v="20"/>
    <s v="Las Bambas"/>
    <n v="4800"/>
    <n v="4800"/>
    <n v="26"/>
    <n v="26"/>
    <m/>
    <m/>
    <m/>
    <m/>
    <m/>
    <m/>
    <m/>
    <m/>
  </r>
  <r>
    <x v="20"/>
    <s v="Las Bambas"/>
    <n v="3177"/>
    <n v="3177"/>
    <n v="18"/>
    <n v="18"/>
    <m/>
    <m/>
    <m/>
    <m/>
    <m/>
    <m/>
    <m/>
    <m/>
  </r>
  <r>
    <x v="20"/>
    <s v="Las Bambas"/>
    <n v="558"/>
    <n v="558"/>
    <n v="3"/>
    <n v="3"/>
    <m/>
    <m/>
    <m/>
    <m/>
    <m/>
    <m/>
    <m/>
    <m/>
  </r>
  <r>
    <x v="20"/>
    <s v="Las Bambas"/>
    <n v="798"/>
    <n v="798"/>
    <n v="4"/>
    <n v="4"/>
    <m/>
    <m/>
    <m/>
    <m/>
    <m/>
    <m/>
    <m/>
    <m/>
  </r>
  <r>
    <x v="20"/>
    <s v="Las Bambas"/>
    <n v="210"/>
    <n v="210"/>
    <n v="1"/>
    <n v="1"/>
    <m/>
    <m/>
    <m/>
    <m/>
    <m/>
    <m/>
    <m/>
    <m/>
  </r>
  <r>
    <x v="20"/>
    <s v="Las Bambas"/>
    <n v="2310"/>
    <n v="2310"/>
    <n v="12"/>
    <n v="12"/>
    <m/>
    <m/>
    <m/>
    <m/>
    <m/>
    <m/>
    <m/>
    <m/>
  </r>
  <r>
    <x v="20"/>
    <s v="Las Bambas"/>
    <n v="378"/>
    <n v="378"/>
    <n v="2"/>
    <n v="2"/>
    <m/>
    <m/>
    <m/>
    <m/>
    <m/>
    <m/>
    <m/>
    <m/>
  </r>
  <r>
    <x v="20"/>
    <s v="Las Bambas"/>
    <n v="798"/>
    <n v="798"/>
    <n v="4"/>
    <n v="4"/>
    <m/>
    <m/>
    <m/>
    <m/>
    <m/>
    <m/>
    <m/>
    <m/>
  </r>
  <r>
    <x v="20"/>
    <s v="Las Bambas"/>
    <n v="3573"/>
    <n v="3573"/>
    <n v="21"/>
    <n v="21"/>
    <m/>
    <m/>
    <m/>
    <m/>
    <m/>
    <m/>
    <m/>
    <m/>
  </r>
  <r>
    <x v="20"/>
    <s v="Las Bambas"/>
    <n v="4059"/>
    <n v="4059"/>
    <n v="23"/>
    <n v="23"/>
    <m/>
    <m/>
    <m/>
    <m/>
    <m/>
    <m/>
    <m/>
    <m/>
  </r>
  <r>
    <x v="20"/>
    <s v="Las Bambas"/>
    <n v="588"/>
    <n v="588"/>
    <n v="3"/>
    <n v="3"/>
    <m/>
    <m/>
    <m/>
    <m/>
    <m/>
    <m/>
    <m/>
    <m/>
  </r>
  <r>
    <x v="20"/>
    <s v="Las Bambas"/>
    <n v="12344.75"/>
    <n v="12344.75"/>
    <n v="68"/>
    <n v="68"/>
    <m/>
    <m/>
    <m/>
    <m/>
    <m/>
    <m/>
    <m/>
    <m/>
  </r>
  <r>
    <x v="20"/>
    <s v="Las Bambas"/>
    <n v="2152.5"/>
    <n v="2152.5"/>
    <n v="12"/>
    <n v="12"/>
    <m/>
    <m/>
    <m/>
    <m/>
    <m/>
    <m/>
    <m/>
    <m/>
  </r>
  <r>
    <x v="20"/>
    <s v="Las Bambas"/>
    <n v="10522.25"/>
    <n v="10522.25"/>
    <n v="57"/>
    <n v="57"/>
    <m/>
    <m/>
    <m/>
    <m/>
    <m/>
    <m/>
    <m/>
    <m/>
  </r>
  <r>
    <x v="20"/>
    <s v="Las Bambas"/>
    <n v="5628"/>
    <n v="5628"/>
    <n v="30"/>
    <n v="30"/>
    <m/>
    <m/>
    <m/>
    <m/>
    <m/>
    <m/>
    <m/>
    <m/>
  </r>
  <r>
    <x v="20"/>
    <s v="Las Bambas"/>
    <n v="399"/>
    <n v="399"/>
    <n v="2"/>
    <n v="2"/>
    <m/>
    <m/>
    <m/>
    <m/>
    <m/>
    <m/>
    <m/>
    <m/>
  </r>
  <r>
    <x v="20"/>
    <s v="Las Bambas"/>
    <n v="210"/>
    <n v="210"/>
    <n v="1"/>
    <n v="1"/>
    <m/>
    <m/>
    <m/>
    <m/>
    <m/>
    <m/>
    <m/>
    <m/>
  </r>
  <r>
    <x v="20"/>
    <s v="Las Bambas"/>
    <n v="1585.5"/>
    <n v="1585.5"/>
    <n v="8"/>
    <n v="8"/>
    <m/>
    <m/>
    <m/>
    <m/>
    <m/>
    <m/>
    <m/>
    <m/>
  </r>
  <r>
    <x v="20"/>
    <s v="Las Bambas"/>
    <n v="903"/>
    <n v="903"/>
    <n v="5"/>
    <n v="5"/>
    <m/>
    <m/>
    <m/>
    <m/>
    <m/>
    <m/>
    <m/>
    <m/>
  </r>
  <r>
    <x v="20"/>
    <s v="SSEE"/>
    <n v="0"/>
    <n v="0"/>
    <n v="0"/>
    <n v="0"/>
    <m/>
    <m/>
    <m/>
    <m/>
    <m/>
    <m/>
    <m/>
    <m/>
  </r>
  <r>
    <x v="20"/>
    <s v="SSEE"/>
    <n v="0"/>
    <n v="0"/>
    <n v="0"/>
    <n v="0"/>
    <m/>
    <m/>
    <m/>
    <m/>
    <m/>
    <m/>
    <m/>
    <m/>
  </r>
  <r>
    <x v="20"/>
    <s v="SSEE"/>
    <n v="0"/>
    <n v="0"/>
    <n v="0"/>
    <n v="0"/>
    <m/>
    <m/>
    <m/>
    <m/>
    <m/>
    <m/>
    <m/>
    <m/>
  </r>
  <r>
    <x v="20"/>
    <s v="SSEE"/>
    <n v="0"/>
    <n v="0"/>
    <n v="0"/>
    <n v="0"/>
    <m/>
    <m/>
    <m/>
    <m/>
    <m/>
    <m/>
    <m/>
    <m/>
  </r>
  <r>
    <x v="20"/>
    <s v="SSEE"/>
    <n v="0"/>
    <n v="0"/>
    <n v="0"/>
    <n v="0"/>
    <m/>
    <m/>
    <m/>
    <m/>
    <m/>
    <m/>
    <m/>
    <m/>
  </r>
  <r>
    <x v="20"/>
    <s v="SSEE"/>
    <n v="0"/>
    <n v="0"/>
    <n v="0"/>
    <n v="0"/>
    <m/>
    <m/>
    <m/>
    <m/>
    <m/>
    <m/>
    <m/>
    <m/>
  </r>
  <r>
    <x v="20"/>
    <s v="SSEE"/>
    <n v="0"/>
    <n v="0"/>
    <n v="0"/>
    <n v="0"/>
    <m/>
    <m/>
    <m/>
    <m/>
    <m/>
    <m/>
    <m/>
    <m/>
  </r>
  <r>
    <x v="20"/>
    <s v="SSEE"/>
    <n v="0"/>
    <n v="0"/>
    <n v="0"/>
    <n v="0"/>
    <m/>
    <m/>
    <m/>
    <m/>
    <m/>
    <m/>
    <m/>
    <m/>
  </r>
  <r>
    <x v="20"/>
    <s v="SSEE"/>
    <n v="0"/>
    <n v="0"/>
    <n v="0"/>
    <n v="0"/>
    <m/>
    <m/>
    <m/>
    <m/>
    <m/>
    <m/>
    <m/>
    <m/>
  </r>
  <r>
    <x v="20"/>
    <s v="SSEE"/>
    <n v="0"/>
    <n v="0"/>
    <n v="0"/>
    <n v="0"/>
    <m/>
    <m/>
    <m/>
    <m/>
    <m/>
    <m/>
    <m/>
    <m/>
  </r>
  <r>
    <x v="20"/>
    <s v="SSEE"/>
    <n v="0"/>
    <n v="0"/>
    <n v="0"/>
    <n v="0"/>
    <m/>
    <m/>
    <m/>
    <m/>
    <m/>
    <m/>
    <m/>
    <m/>
  </r>
  <r>
    <x v="20"/>
    <s v="SSEE"/>
    <n v="0"/>
    <n v="0"/>
    <n v="0"/>
    <n v="0"/>
    <m/>
    <m/>
    <m/>
    <m/>
    <m/>
    <m/>
    <m/>
    <m/>
  </r>
  <r>
    <x v="20"/>
    <s v="SSEE"/>
    <n v="0"/>
    <n v="0"/>
    <n v="0"/>
    <n v="0"/>
    <m/>
    <m/>
    <m/>
    <m/>
    <m/>
    <m/>
    <m/>
    <m/>
  </r>
  <r>
    <x v="20"/>
    <s v="SSEE"/>
    <n v="0"/>
    <n v="0"/>
    <n v="0"/>
    <n v="0"/>
    <m/>
    <m/>
    <m/>
    <m/>
    <m/>
    <m/>
    <m/>
    <m/>
  </r>
  <r>
    <x v="20"/>
    <s v="SSEE"/>
    <n v="8519"/>
    <n v="5604"/>
    <n v="43"/>
    <n v="28"/>
    <m/>
    <m/>
    <m/>
    <m/>
    <m/>
    <m/>
    <m/>
    <m/>
  </r>
  <r>
    <x v="20"/>
    <s v="SSEE"/>
    <n v="6888"/>
    <n v="6888"/>
    <n v="30"/>
    <n v="30"/>
    <m/>
    <n v="1"/>
    <m/>
    <m/>
    <m/>
    <m/>
    <n v="1"/>
    <m/>
  </r>
  <r>
    <x v="20"/>
    <s v="SSEE"/>
    <n v="0"/>
    <n v="0"/>
    <n v="0"/>
    <n v="0"/>
    <m/>
    <m/>
    <m/>
    <m/>
    <m/>
    <m/>
    <m/>
    <m/>
  </r>
  <r>
    <x v="20"/>
    <s v="SSEE"/>
    <n v="169818"/>
    <n v="165690"/>
    <n v="1171"/>
    <n v="1153"/>
    <m/>
    <m/>
    <m/>
    <m/>
    <m/>
    <m/>
    <n v="0"/>
    <m/>
  </r>
  <r>
    <x v="20"/>
    <s v="SSEE"/>
    <n v="103323"/>
    <n v="101379"/>
    <n v="515"/>
    <n v="503"/>
    <m/>
    <m/>
    <m/>
    <m/>
    <n v="1"/>
    <m/>
    <m/>
    <m/>
  </r>
  <r>
    <x v="20"/>
    <s v="SSEE"/>
    <n v="319149"/>
    <n v="319149"/>
    <n v="1797"/>
    <n v="1797"/>
    <m/>
    <m/>
    <m/>
    <n v="1"/>
    <m/>
    <n v="4"/>
    <m/>
    <m/>
  </r>
  <r>
    <x v="20"/>
    <s v="SSEE"/>
    <n v="0"/>
    <n v="0"/>
    <n v="0"/>
    <n v="0"/>
    <m/>
    <m/>
    <m/>
    <m/>
    <m/>
    <m/>
    <m/>
    <m/>
  </r>
  <r>
    <x v="20"/>
    <s v="SSEE"/>
    <n v="0"/>
    <n v="0"/>
    <n v="0"/>
    <n v="0"/>
    <m/>
    <m/>
    <m/>
    <m/>
    <m/>
    <m/>
    <m/>
    <m/>
  </r>
  <r>
    <x v="20"/>
    <s v="SSEE"/>
    <n v="0"/>
    <n v="0"/>
    <n v="0"/>
    <n v="0"/>
    <m/>
    <m/>
    <m/>
    <m/>
    <m/>
    <m/>
    <m/>
    <m/>
  </r>
  <r>
    <x v="20"/>
    <s v="SSEE"/>
    <n v="0"/>
    <n v="0"/>
    <n v="0"/>
    <n v="0"/>
    <m/>
    <m/>
    <m/>
    <m/>
    <m/>
    <m/>
    <m/>
    <m/>
  </r>
  <r>
    <x v="20"/>
    <s v="SSEE"/>
    <n v="0"/>
    <n v="0"/>
    <n v="0"/>
    <n v="0"/>
    <m/>
    <m/>
    <m/>
    <m/>
    <m/>
    <m/>
    <m/>
    <m/>
  </r>
  <r>
    <x v="20"/>
    <s v="SSEE"/>
    <n v="315"/>
    <n v="315"/>
    <n v="2"/>
    <n v="2"/>
    <m/>
    <m/>
    <m/>
    <m/>
    <m/>
    <m/>
    <m/>
    <m/>
  </r>
  <r>
    <x v="20"/>
    <s v="SSEE"/>
    <n v="0"/>
    <n v="0"/>
    <n v="0"/>
    <n v="0"/>
    <m/>
    <m/>
    <m/>
    <m/>
    <m/>
    <m/>
    <m/>
    <m/>
  </r>
  <r>
    <x v="20"/>
    <s v="SSEE"/>
    <n v="0"/>
    <n v="0"/>
    <n v="0"/>
    <n v="0"/>
    <m/>
    <m/>
    <m/>
    <m/>
    <m/>
    <m/>
    <m/>
    <m/>
  </r>
  <r>
    <x v="20"/>
    <s v="SSEE"/>
    <n v="18480"/>
    <n v="18480"/>
    <n v="126"/>
    <n v="126"/>
    <m/>
    <m/>
    <m/>
    <m/>
    <m/>
    <m/>
    <m/>
    <m/>
  </r>
  <r>
    <x v="20"/>
    <s v="SSEE"/>
    <n v="800"/>
    <n v="800"/>
    <n v="4"/>
    <n v="4"/>
    <m/>
    <m/>
    <m/>
    <m/>
    <m/>
    <m/>
    <m/>
    <m/>
  </r>
  <r>
    <x v="20"/>
    <s v="SSEE"/>
    <n v="0"/>
    <n v="0"/>
    <n v="0"/>
    <n v="0"/>
    <m/>
    <m/>
    <m/>
    <m/>
    <m/>
    <m/>
    <m/>
    <m/>
  </r>
  <r>
    <x v="20"/>
    <s v="SSEE"/>
    <n v="0"/>
    <n v="0"/>
    <n v="0"/>
    <n v="0"/>
    <m/>
    <m/>
    <m/>
    <m/>
    <m/>
    <m/>
    <m/>
    <m/>
  </r>
  <r>
    <x v="20"/>
    <s v="SSEE"/>
    <n v="0"/>
    <n v="0"/>
    <n v="0"/>
    <n v="0"/>
    <m/>
    <m/>
    <m/>
    <m/>
    <m/>
    <m/>
    <m/>
    <m/>
  </r>
  <r>
    <x v="20"/>
    <s v="SSEE"/>
    <n v="0"/>
    <n v="0"/>
    <n v="0"/>
    <n v="0"/>
    <m/>
    <m/>
    <m/>
    <m/>
    <m/>
    <m/>
    <m/>
    <m/>
  </r>
  <r>
    <x v="20"/>
    <s v="SSEE"/>
    <n v="48"/>
    <n v="48"/>
    <n v="3"/>
    <n v="3"/>
    <m/>
    <m/>
    <m/>
    <m/>
    <m/>
    <m/>
    <m/>
    <m/>
  </r>
  <r>
    <x v="20"/>
    <s v="SSEE"/>
    <n v="6048"/>
    <n v="6048"/>
    <n v="26"/>
    <n v="26"/>
    <m/>
    <m/>
    <m/>
    <m/>
    <m/>
    <m/>
    <m/>
    <m/>
  </r>
  <r>
    <x v="20"/>
    <s v="SSEE"/>
    <n v="0"/>
    <n v="0"/>
    <n v="0"/>
    <n v="0"/>
    <m/>
    <m/>
    <m/>
    <m/>
    <m/>
    <m/>
    <m/>
    <m/>
  </r>
  <r>
    <x v="20"/>
    <s v="SSEE"/>
    <n v="74772"/>
    <n v="5929"/>
    <n v="364"/>
    <n v="30"/>
    <m/>
    <m/>
    <m/>
    <m/>
    <m/>
    <m/>
    <m/>
    <m/>
  </r>
  <r>
    <x v="20"/>
    <s v="SSEE"/>
    <n v="3356"/>
    <n v="3356"/>
    <n v="40"/>
    <n v="40"/>
    <m/>
    <m/>
    <m/>
    <m/>
    <m/>
    <m/>
    <m/>
    <m/>
  </r>
  <r>
    <x v="20"/>
    <s v="SSEE"/>
    <n v="9316"/>
    <n v="9316"/>
    <n v="189"/>
    <n v="189"/>
    <m/>
    <m/>
    <m/>
    <m/>
    <m/>
    <m/>
    <m/>
    <m/>
  </r>
  <r>
    <x v="20"/>
    <s v="SSEE"/>
    <n v="0"/>
    <n v="0"/>
    <n v="0"/>
    <n v="0"/>
    <m/>
    <m/>
    <m/>
    <m/>
    <m/>
    <m/>
    <m/>
    <m/>
  </r>
  <r>
    <x v="20"/>
    <s v="SSEE"/>
    <n v="0"/>
    <n v="0"/>
    <n v="0"/>
    <n v="0"/>
    <m/>
    <m/>
    <m/>
    <m/>
    <m/>
    <m/>
    <m/>
    <m/>
  </r>
  <r>
    <x v="20"/>
    <s v="SSEE"/>
    <n v="0"/>
    <n v="0"/>
    <n v="0"/>
    <n v="0"/>
    <m/>
    <m/>
    <m/>
    <m/>
    <m/>
    <m/>
    <m/>
    <m/>
  </r>
  <r>
    <x v="20"/>
    <s v="SSEE"/>
    <n v="0"/>
    <n v="0"/>
    <n v="0"/>
    <n v="0"/>
    <m/>
    <m/>
    <m/>
    <m/>
    <m/>
    <m/>
    <m/>
    <m/>
  </r>
  <r>
    <x v="20"/>
    <s v="SSEE"/>
    <n v="0"/>
    <n v="0"/>
    <n v="0"/>
    <n v="0"/>
    <m/>
    <m/>
    <m/>
    <m/>
    <m/>
    <m/>
    <m/>
    <m/>
  </r>
  <r>
    <x v="20"/>
    <s v="SSEE"/>
    <n v="0"/>
    <n v="0"/>
    <n v="0"/>
    <n v="0"/>
    <m/>
    <m/>
    <m/>
    <m/>
    <m/>
    <m/>
    <m/>
    <m/>
  </r>
  <r>
    <x v="20"/>
    <s v="SSEE"/>
    <n v="0"/>
    <n v="0"/>
    <n v="0"/>
    <n v="0"/>
    <m/>
    <m/>
    <m/>
    <m/>
    <m/>
    <m/>
    <m/>
    <m/>
  </r>
  <r>
    <x v="20"/>
    <s v="SSEE"/>
    <n v="3030"/>
    <n v="3030"/>
    <n v="18"/>
    <n v="18"/>
    <m/>
    <m/>
    <m/>
    <m/>
    <m/>
    <m/>
    <m/>
    <m/>
  </r>
  <r>
    <x v="20"/>
    <s v="SSEE"/>
    <n v="1080"/>
    <n v="1080"/>
    <n v="6"/>
    <n v="6"/>
    <m/>
    <m/>
    <m/>
    <m/>
    <m/>
    <m/>
    <m/>
    <m/>
  </r>
  <r>
    <x v="20"/>
    <s v="SSEE"/>
    <n v="0"/>
    <n v="0"/>
    <n v="0"/>
    <n v="0"/>
    <m/>
    <m/>
    <m/>
    <m/>
    <m/>
    <m/>
    <m/>
    <m/>
  </r>
  <r>
    <x v="20"/>
    <s v="SSEE"/>
    <n v="471970"/>
    <n v="166834.20000000001"/>
    <n v="2431"/>
    <n v="911"/>
    <m/>
    <m/>
    <m/>
    <m/>
    <m/>
    <n v="1"/>
    <m/>
    <m/>
  </r>
  <r>
    <x v="20"/>
    <s v="SSEE"/>
    <n v="0"/>
    <n v="0"/>
    <n v="0"/>
    <n v="0"/>
    <m/>
    <m/>
    <m/>
    <m/>
    <m/>
    <m/>
    <m/>
    <m/>
  </r>
  <r>
    <x v="20"/>
    <s v="SSEE"/>
    <n v="0"/>
    <n v="0"/>
    <n v="0"/>
    <n v="0"/>
    <m/>
    <m/>
    <m/>
    <m/>
    <m/>
    <m/>
    <m/>
    <m/>
  </r>
  <r>
    <x v="20"/>
    <s v="SSEE"/>
    <n v="0"/>
    <n v="0"/>
    <n v="0"/>
    <n v="0"/>
    <m/>
    <m/>
    <m/>
    <m/>
    <m/>
    <m/>
    <m/>
    <m/>
  </r>
  <r>
    <x v="20"/>
    <s v="SSEE"/>
    <n v="0"/>
    <n v="0"/>
    <n v="0"/>
    <n v="0"/>
    <m/>
    <m/>
    <m/>
    <m/>
    <m/>
    <m/>
    <m/>
    <m/>
  </r>
  <r>
    <x v="20"/>
    <s v="SSEE"/>
    <n v="61398"/>
    <n v="61398"/>
    <n v="262"/>
    <n v="262"/>
    <m/>
    <m/>
    <m/>
    <m/>
    <m/>
    <n v="1"/>
    <m/>
    <m/>
  </r>
  <r>
    <x v="20"/>
    <s v="SSEE"/>
    <n v="0"/>
    <n v="0"/>
    <n v="0"/>
    <n v="0"/>
    <m/>
    <m/>
    <m/>
    <m/>
    <m/>
    <m/>
    <m/>
    <m/>
  </r>
  <r>
    <x v="21"/>
    <s v="Las Bambas"/>
    <n v="751.5"/>
    <n v="751.5"/>
    <n v="4"/>
    <n v="4"/>
    <m/>
    <m/>
    <m/>
    <m/>
    <m/>
    <m/>
    <m/>
    <m/>
  </r>
  <r>
    <x v="21"/>
    <s v="Las Bambas"/>
    <n v="1431"/>
    <n v="1431"/>
    <n v="8"/>
    <n v="8"/>
    <m/>
    <m/>
    <m/>
    <m/>
    <m/>
    <m/>
    <m/>
    <m/>
  </r>
  <r>
    <x v="21"/>
    <s v="Las Bambas"/>
    <n v="639"/>
    <n v="639"/>
    <n v="5"/>
    <n v="5"/>
    <m/>
    <m/>
    <m/>
    <m/>
    <m/>
    <m/>
    <m/>
    <m/>
  </r>
  <r>
    <x v="21"/>
    <s v="Las Bambas"/>
    <n v="189"/>
    <n v="189"/>
    <n v="1"/>
    <n v="1"/>
    <m/>
    <m/>
    <m/>
    <m/>
    <m/>
    <m/>
    <m/>
    <m/>
  </r>
  <r>
    <x v="21"/>
    <s v="Las Bambas"/>
    <n v="682.5"/>
    <n v="682.5"/>
    <n v="4"/>
    <n v="4"/>
    <m/>
    <m/>
    <m/>
    <m/>
    <m/>
    <m/>
    <m/>
    <m/>
  </r>
  <r>
    <x v="21"/>
    <s v="Las Bambas"/>
    <n v="414"/>
    <n v="414"/>
    <n v="2"/>
    <n v="2"/>
    <m/>
    <m/>
    <m/>
    <m/>
    <m/>
    <m/>
    <m/>
    <m/>
  </r>
  <r>
    <x v="21"/>
    <s v="Las Bambas"/>
    <n v="3213"/>
    <n v="3213"/>
    <n v="16"/>
    <n v="16"/>
    <m/>
    <m/>
    <m/>
    <m/>
    <m/>
    <m/>
    <m/>
    <m/>
  </r>
  <r>
    <x v="21"/>
    <s v="Las Bambas"/>
    <n v="414"/>
    <n v="414"/>
    <n v="2"/>
    <n v="2"/>
    <m/>
    <m/>
    <m/>
    <m/>
    <m/>
    <m/>
    <m/>
    <m/>
  </r>
  <r>
    <x v="21"/>
    <s v="Las Bambas"/>
    <n v="576"/>
    <n v="576"/>
    <n v="3"/>
    <n v="3"/>
    <m/>
    <m/>
    <m/>
    <m/>
    <m/>
    <m/>
    <m/>
    <m/>
  </r>
  <r>
    <x v="21"/>
    <s v="Las Bambas"/>
    <n v="4467.25"/>
    <n v="4467.25"/>
    <n v="26"/>
    <n v="26"/>
    <m/>
    <m/>
    <m/>
    <m/>
    <m/>
    <m/>
    <m/>
    <m/>
  </r>
  <r>
    <x v="21"/>
    <s v="Las Bambas"/>
    <n v="369"/>
    <n v="369"/>
    <n v="2"/>
    <n v="2"/>
    <m/>
    <m/>
    <m/>
    <m/>
    <m/>
    <m/>
    <m/>
    <m/>
  </r>
  <r>
    <x v="21"/>
    <s v="Las Bambas"/>
    <n v="1119"/>
    <n v="1119"/>
    <n v="6"/>
    <n v="6"/>
    <m/>
    <m/>
    <m/>
    <m/>
    <m/>
    <m/>
    <m/>
    <m/>
  </r>
  <r>
    <x v="21"/>
    <s v="Las Bambas"/>
    <n v="2770.5"/>
    <n v="2770.5"/>
    <n v="15"/>
    <n v="15"/>
    <m/>
    <m/>
    <m/>
    <m/>
    <m/>
    <m/>
    <m/>
    <m/>
  </r>
  <r>
    <x v="21"/>
    <s v="Las Bambas"/>
    <n v="783"/>
    <n v="783"/>
    <n v="4"/>
    <n v="4"/>
    <m/>
    <m/>
    <m/>
    <m/>
    <m/>
    <m/>
    <m/>
    <m/>
  </r>
  <r>
    <x v="21"/>
    <s v="Las Bambas"/>
    <n v="40389.75"/>
    <n v="40389.75"/>
    <n v="235"/>
    <n v="235"/>
    <m/>
    <m/>
    <m/>
    <m/>
    <m/>
    <m/>
    <m/>
    <m/>
  </r>
  <r>
    <x v="21"/>
    <s v="Las Bambas"/>
    <n v="15080.5"/>
    <n v="15080.5"/>
    <n v="89"/>
    <n v="89"/>
    <m/>
    <m/>
    <m/>
    <m/>
    <m/>
    <m/>
    <m/>
    <m/>
  </r>
  <r>
    <x v="21"/>
    <s v="Las Bambas"/>
    <n v="304.5"/>
    <n v="304.5"/>
    <n v="2"/>
    <n v="2"/>
    <m/>
    <m/>
    <m/>
    <m/>
    <m/>
    <m/>
    <m/>
    <m/>
  </r>
  <r>
    <x v="21"/>
    <s v="Las Bambas"/>
    <n v="60724.805"/>
    <n v="60724.805"/>
    <n v="384"/>
    <n v="384"/>
    <m/>
    <m/>
    <m/>
    <m/>
    <m/>
    <m/>
    <m/>
    <m/>
  </r>
  <r>
    <x v="21"/>
    <s v="Las Bambas"/>
    <n v="136430.5"/>
    <n v="136430.5"/>
    <n v="858"/>
    <n v="858"/>
    <m/>
    <m/>
    <m/>
    <m/>
    <n v="1"/>
    <n v="7"/>
    <n v="1"/>
    <m/>
  </r>
  <r>
    <x v="21"/>
    <s v="Las Bambas"/>
    <n v="637.5"/>
    <n v="637.5"/>
    <n v="3"/>
    <n v="3"/>
    <m/>
    <m/>
    <m/>
    <m/>
    <m/>
    <m/>
    <m/>
    <m/>
  </r>
  <r>
    <x v="21"/>
    <s v="Las Bambas"/>
    <n v="231"/>
    <n v="231"/>
    <n v="1"/>
    <n v="1"/>
    <m/>
    <m/>
    <m/>
    <m/>
    <m/>
    <m/>
    <m/>
    <m/>
  </r>
  <r>
    <x v="21"/>
    <s v="Las Bambas"/>
    <n v="868.5"/>
    <n v="868.5"/>
    <n v="4"/>
    <n v="4"/>
    <m/>
    <m/>
    <m/>
    <m/>
    <m/>
    <m/>
    <m/>
    <m/>
  </r>
  <r>
    <x v="21"/>
    <s v="Las Bambas"/>
    <n v="693"/>
    <n v="693"/>
    <n v="4"/>
    <n v="4"/>
    <m/>
    <m/>
    <m/>
    <m/>
    <m/>
    <m/>
    <m/>
    <m/>
  </r>
  <r>
    <x v="21"/>
    <s v="Las Bambas"/>
    <n v="2488.5"/>
    <n v="2488.5"/>
    <n v="14"/>
    <n v="14"/>
    <m/>
    <m/>
    <m/>
    <m/>
    <m/>
    <m/>
    <m/>
    <m/>
  </r>
  <r>
    <x v="21"/>
    <s v="Las Bambas"/>
    <n v="514.5"/>
    <n v="514.5"/>
    <n v="3"/>
    <n v="3"/>
    <m/>
    <m/>
    <m/>
    <m/>
    <m/>
    <m/>
    <m/>
    <m/>
  </r>
  <r>
    <x v="21"/>
    <s v="Las Bambas"/>
    <n v="1092"/>
    <n v="1092"/>
    <n v="5"/>
    <n v="5"/>
    <m/>
    <m/>
    <m/>
    <m/>
    <m/>
    <m/>
    <m/>
    <m/>
  </r>
  <r>
    <x v="21"/>
    <s v="Las Bambas"/>
    <n v="2040"/>
    <n v="2040"/>
    <n v="13"/>
    <n v="13"/>
    <m/>
    <m/>
    <m/>
    <m/>
    <m/>
    <m/>
    <m/>
    <m/>
  </r>
  <r>
    <x v="21"/>
    <s v="Las Bambas"/>
    <n v="783"/>
    <n v="783"/>
    <n v="4"/>
    <n v="4"/>
    <m/>
    <m/>
    <m/>
    <m/>
    <m/>
    <m/>
    <m/>
    <m/>
  </r>
  <r>
    <x v="21"/>
    <s v="Las Bambas"/>
    <n v="1839"/>
    <n v="1839"/>
    <n v="11"/>
    <n v="11"/>
    <m/>
    <m/>
    <m/>
    <m/>
    <m/>
    <m/>
    <m/>
    <m/>
  </r>
  <r>
    <x v="21"/>
    <s v="Las Bambas"/>
    <n v="3139.5"/>
    <n v="3139.5"/>
    <n v="16"/>
    <n v="16"/>
    <m/>
    <m/>
    <m/>
    <m/>
    <m/>
    <m/>
    <m/>
    <m/>
  </r>
  <r>
    <x v="21"/>
    <s v="Las Bambas"/>
    <n v="5596.5"/>
    <n v="5596.5"/>
    <n v="31"/>
    <n v="31"/>
    <m/>
    <m/>
    <m/>
    <m/>
    <m/>
    <m/>
    <m/>
    <m/>
  </r>
  <r>
    <x v="21"/>
    <s v="Las Bambas"/>
    <n v="438"/>
    <n v="438"/>
    <n v="2"/>
    <n v="2"/>
    <m/>
    <m/>
    <m/>
    <m/>
    <m/>
    <m/>
    <m/>
    <m/>
  </r>
  <r>
    <x v="21"/>
    <s v="Las Bambas"/>
    <n v="1344"/>
    <n v="1344"/>
    <n v="7"/>
    <n v="7"/>
    <m/>
    <m/>
    <m/>
    <m/>
    <m/>
    <m/>
    <m/>
    <m/>
  </r>
  <r>
    <x v="21"/>
    <s v="Las Bambas"/>
    <n v="823.5"/>
    <n v="823.5"/>
    <n v="5"/>
    <n v="5"/>
    <m/>
    <m/>
    <m/>
    <m/>
    <m/>
    <m/>
    <m/>
    <m/>
  </r>
  <r>
    <x v="21"/>
    <s v="Las Bambas"/>
    <n v="864"/>
    <n v="864"/>
    <n v="5"/>
    <n v="5"/>
    <m/>
    <m/>
    <m/>
    <m/>
    <m/>
    <m/>
    <m/>
    <m/>
  </r>
  <r>
    <x v="21"/>
    <s v="Las Bambas"/>
    <n v="1233"/>
    <n v="1233"/>
    <n v="6"/>
    <n v="6"/>
    <m/>
    <m/>
    <m/>
    <m/>
    <m/>
    <m/>
    <m/>
    <m/>
  </r>
  <r>
    <x v="21"/>
    <s v="Las Bambas"/>
    <n v="6239.25"/>
    <n v="6239.25"/>
    <n v="32"/>
    <n v="32"/>
    <m/>
    <m/>
    <m/>
    <m/>
    <m/>
    <n v="0"/>
    <m/>
    <m/>
  </r>
  <r>
    <x v="21"/>
    <s v="Las Bambas"/>
    <n v="1800"/>
    <n v="1800"/>
    <n v="9"/>
    <n v="9"/>
    <m/>
    <m/>
    <m/>
    <m/>
    <m/>
    <m/>
    <m/>
    <m/>
  </r>
  <r>
    <x v="21"/>
    <s v="Las Bambas"/>
    <n v="2047.5"/>
    <n v="2047.5"/>
    <n v="10"/>
    <n v="10"/>
    <m/>
    <m/>
    <m/>
    <m/>
    <m/>
    <m/>
    <m/>
    <m/>
  </r>
  <r>
    <x v="21"/>
    <s v="Las Bambas"/>
    <n v="1402.5"/>
    <n v="1402.5"/>
    <n v="7"/>
    <n v="7"/>
    <m/>
    <m/>
    <m/>
    <m/>
    <m/>
    <m/>
    <m/>
    <m/>
  </r>
  <r>
    <x v="21"/>
    <s v="Las Bambas"/>
    <n v="135"/>
    <n v="135"/>
    <n v="1"/>
    <n v="1"/>
    <m/>
    <m/>
    <m/>
    <m/>
    <m/>
    <m/>
    <m/>
    <m/>
  </r>
  <r>
    <x v="21"/>
    <s v="Las Bambas"/>
    <n v="3510"/>
    <n v="3510"/>
    <n v="18"/>
    <n v="18"/>
    <m/>
    <m/>
    <m/>
    <m/>
    <m/>
    <m/>
    <m/>
    <m/>
  </r>
  <r>
    <x v="21"/>
    <s v="Las Bambas"/>
    <n v="531"/>
    <n v="531"/>
    <n v="3"/>
    <n v="3"/>
    <m/>
    <m/>
    <m/>
    <m/>
    <m/>
    <m/>
    <m/>
    <m/>
  </r>
  <r>
    <x v="21"/>
    <s v="Las Bambas"/>
    <n v="3876"/>
    <n v="3876"/>
    <n v="20"/>
    <n v="20"/>
    <m/>
    <m/>
    <m/>
    <m/>
    <m/>
    <m/>
    <m/>
    <m/>
  </r>
  <r>
    <x v="21"/>
    <s v="Las Bambas"/>
    <n v="231"/>
    <n v="231"/>
    <n v="1"/>
    <n v="1"/>
    <m/>
    <m/>
    <m/>
    <m/>
    <m/>
    <m/>
    <m/>
    <m/>
  </r>
  <r>
    <x v="21"/>
    <s v="Las Bambas"/>
    <n v="2331"/>
    <n v="2331"/>
    <n v="12"/>
    <n v="12"/>
    <m/>
    <m/>
    <m/>
    <m/>
    <m/>
    <m/>
    <m/>
    <m/>
  </r>
  <r>
    <x v="21"/>
    <s v="Las Bambas"/>
    <n v="351"/>
    <n v="351"/>
    <n v="2"/>
    <n v="2"/>
    <m/>
    <m/>
    <m/>
    <m/>
    <m/>
    <m/>
    <m/>
    <m/>
  </r>
  <r>
    <x v="21"/>
    <s v="Las Bambas"/>
    <n v="696"/>
    <n v="696"/>
    <n v="4"/>
    <n v="4"/>
    <m/>
    <m/>
    <m/>
    <m/>
    <m/>
    <m/>
    <m/>
    <m/>
  </r>
  <r>
    <x v="21"/>
    <s v="Las Bambas"/>
    <n v="3562.5"/>
    <n v="3562.5"/>
    <n v="20"/>
    <n v="20"/>
    <m/>
    <m/>
    <m/>
    <m/>
    <m/>
    <m/>
    <m/>
    <m/>
  </r>
  <r>
    <x v="21"/>
    <s v="Las Bambas"/>
    <n v="4464"/>
    <n v="4464"/>
    <n v="23"/>
    <n v="23"/>
    <m/>
    <m/>
    <m/>
    <m/>
    <m/>
    <m/>
    <m/>
    <m/>
  </r>
  <r>
    <x v="21"/>
    <s v="Las Bambas"/>
    <n v="610.5"/>
    <n v="610.5"/>
    <n v="3"/>
    <n v="3"/>
    <m/>
    <m/>
    <m/>
    <m/>
    <m/>
    <m/>
    <m/>
    <m/>
  </r>
  <r>
    <x v="21"/>
    <s v="Las Bambas"/>
    <n v="10967.25"/>
    <n v="10967.25"/>
    <n v="70"/>
    <n v="70"/>
    <m/>
    <m/>
    <m/>
    <m/>
    <m/>
    <m/>
    <m/>
    <m/>
  </r>
  <r>
    <x v="21"/>
    <s v="Las Bambas"/>
    <n v="2089.5"/>
    <n v="2089.5"/>
    <n v="12"/>
    <n v="12"/>
    <m/>
    <m/>
    <m/>
    <m/>
    <m/>
    <m/>
    <m/>
    <m/>
  </r>
  <r>
    <x v="21"/>
    <s v="Las Bambas"/>
    <n v="9699.75"/>
    <n v="9699.75"/>
    <n v="56"/>
    <n v="56"/>
    <m/>
    <m/>
    <m/>
    <m/>
    <m/>
    <m/>
    <m/>
    <m/>
  </r>
  <r>
    <x v="21"/>
    <s v="Las Bambas"/>
    <n v="5341.5"/>
    <n v="5341.5"/>
    <n v="30"/>
    <n v="30"/>
    <m/>
    <m/>
    <m/>
    <m/>
    <m/>
    <m/>
    <m/>
    <m/>
  </r>
  <r>
    <x v="21"/>
    <s v="Las Bambas"/>
    <n v="399"/>
    <n v="399"/>
    <n v="2"/>
    <n v="2"/>
    <m/>
    <m/>
    <m/>
    <m/>
    <m/>
    <m/>
    <m/>
    <m/>
  </r>
  <r>
    <x v="21"/>
    <s v="Las Bambas"/>
    <n v="231"/>
    <n v="231"/>
    <n v="1"/>
    <n v="1"/>
    <m/>
    <m/>
    <m/>
    <m/>
    <m/>
    <m/>
    <m/>
    <m/>
  </r>
  <r>
    <x v="21"/>
    <s v="Las Bambas"/>
    <n v="1680"/>
    <n v="1680"/>
    <n v="8"/>
    <n v="8"/>
    <m/>
    <m/>
    <m/>
    <m/>
    <m/>
    <m/>
    <m/>
    <m/>
  </r>
  <r>
    <x v="21"/>
    <s v="Las Bambas"/>
    <n v="1104"/>
    <n v="1104"/>
    <n v="5"/>
    <n v="5"/>
    <m/>
    <m/>
    <m/>
    <m/>
    <m/>
    <m/>
    <m/>
    <m/>
  </r>
  <r>
    <x v="21"/>
    <s v="SSEE"/>
    <n v="0"/>
    <n v="0"/>
    <n v="0"/>
    <n v="0"/>
    <m/>
    <m/>
    <m/>
    <m/>
    <m/>
    <m/>
    <m/>
    <m/>
  </r>
  <r>
    <x v="21"/>
    <s v="SSEE"/>
    <n v="0"/>
    <n v="0"/>
    <n v="0"/>
    <n v="0"/>
    <m/>
    <m/>
    <m/>
    <m/>
    <m/>
    <m/>
    <m/>
    <m/>
  </r>
  <r>
    <x v="21"/>
    <s v="SSEE"/>
    <n v="0"/>
    <n v="0"/>
    <n v="0"/>
    <n v="0"/>
    <m/>
    <m/>
    <m/>
    <m/>
    <m/>
    <m/>
    <m/>
    <m/>
  </r>
  <r>
    <x v="21"/>
    <s v="SSEE"/>
    <n v="0"/>
    <n v="0"/>
    <n v="0"/>
    <n v="0"/>
    <m/>
    <m/>
    <m/>
    <m/>
    <m/>
    <m/>
    <m/>
    <m/>
  </r>
  <r>
    <x v="21"/>
    <s v="SSEE"/>
    <n v="0"/>
    <n v="0"/>
    <n v="0"/>
    <n v="0"/>
    <m/>
    <m/>
    <m/>
    <m/>
    <m/>
    <m/>
    <m/>
    <m/>
  </r>
  <r>
    <x v="21"/>
    <s v="SSEE"/>
    <n v="0"/>
    <n v="0"/>
    <n v="0"/>
    <n v="0"/>
    <m/>
    <m/>
    <m/>
    <m/>
    <m/>
    <m/>
    <m/>
    <m/>
  </r>
  <r>
    <x v="21"/>
    <s v="SSEE"/>
    <n v="0"/>
    <n v="0"/>
    <n v="0"/>
    <n v="0"/>
    <m/>
    <m/>
    <m/>
    <m/>
    <m/>
    <m/>
    <m/>
    <m/>
  </r>
  <r>
    <x v="21"/>
    <s v="SSEE"/>
    <n v="0"/>
    <n v="0"/>
    <n v="0"/>
    <n v="0"/>
    <m/>
    <m/>
    <m/>
    <m/>
    <m/>
    <m/>
    <m/>
    <m/>
  </r>
  <r>
    <x v="21"/>
    <s v="SSEE"/>
    <n v="0"/>
    <n v="0"/>
    <n v="0"/>
    <n v="0"/>
    <m/>
    <m/>
    <m/>
    <m/>
    <m/>
    <m/>
    <m/>
    <m/>
  </r>
  <r>
    <x v="21"/>
    <s v="SSEE"/>
    <n v="0"/>
    <n v="0"/>
    <n v="0"/>
    <n v="0"/>
    <m/>
    <m/>
    <m/>
    <m/>
    <m/>
    <m/>
    <m/>
    <m/>
  </r>
  <r>
    <x v="21"/>
    <s v="SSEE"/>
    <n v="0"/>
    <n v="0"/>
    <n v="0"/>
    <n v="0"/>
    <m/>
    <m/>
    <m/>
    <m/>
    <m/>
    <m/>
    <m/>
    <m/>
  </r>
  <r>
    <x v="21"/>
    <s v="SSEE"/>
    <n v="0"/>
    <n v="0"/>
    <n v="0"/>
    <n v="0"/>
    <m/>
    <m/>
    <m/>
    <m/>
    <m/>
    <m/>
    <m/>
    <m/>
  </r>
  <r>
    <x v="21"/>
    <s v="SSEE"/>
    <n v="0"/>
    <n v="0"/>
    <n v="0"/>
    <n v="0"/>
    <m/>
    <m/>
    <m/>
    <m/>
    <m/>
    <m/>
    <m/>
    <m/>
  </r>
  <r>
    <x v="21"/>
    <s v="SSEE"/>
    <n v="0"/>
    <n v="0"/>
    <n v="0"/>
    <n v="0"/>
    <m/>
    <m/>
    <m/>
    <m/>
    <m/>
    <m/>
    <m/>
    <m/>
  </r>
  <r>
    <x v="21"/>
    <s v="SSEE"/>
    <n v="6983"/>
    <n v="6048"/>
    <n v="18"/>
    <n v="12"/>
    <m/>
    <m/>
    <m/>
    <m/>
    <m/>
    <m/>
    <m/>
    <m/>
  </r>
  <r>
    <x v="21"/>
    <s v="SSEE"/>
    <n v="8960"/>
    <n v="8960"/>
    <n v="46"/>
    <n v="46"/>
    <m/>
    <m/>
    <m/>
    <m/>
    <m/>
    <m/>
    <m/>
    <m/>
  </r>
  <r>
    <x v="21"/>
    <s v="SSEE"/>
    <n v="0"/>
    <n v="0"/>
    <n v="0"/>
    <n v="0"/>
    <m/>
    <m/>
    <m/>
    <m/>
    <m/>
    <m/>
    <m/>
    <m/>
  </r>
  <r>
    <x v="21"/>
    <s v="SSEE"/>
    <n v="121052"/>
    <n v="121052"/>
    <n v="782"/>
    <n v="782"/>
    <m/>
    <m/>
    <m/>
    <m/>
    <n v="1"/>
    <n v="1"/>
    <m/>
    <m/>
  </r>
  <r>
    <x v="21"/>
    <s v="SSEE"/>
    <n v="50683.73"/>
    <n v="47107.729999999996"/>
    <n v="367"/>
    <n v="367"/>
    <m/>
    <m/>
    <m/>
    <m/>
    <m/>
    <m/>
    <m/>
    <m/>
  </r>
  <r>
    <x v="21"/>
    <s v="SSEE"/>
    <n v="0"/>
    <n v="0"/>
    <n v="0"/>
    <n v="0"/>
    <m/>
    <m/>
    <m/>
    <m/>
    <m/>
    <n v="1"/>
    <m/>
    <m/>
  </r>
  <r>
    <x v="21"/>
    <s v="SSEE"/>
    <n v="0"/>
    <n v="0"/>
    <n v="0"/>
    <n v="0"/>
    <m/>
    <m/>
    <m/>
    <n v="1"/>
    <m/>
    <n v="1"/>
    <m/>
    <m/>
  </r>
  <r>
    <x v="21"/>
    <s v="SSEE"/>
    <n v="0"/>
    <n v="0"/>
    <n v="0"/>
    <n v="0"/>
    <m/>
    <m/>
    <m/>
    <m/>
    <m/>
    <m/>
    <m/>
    <m/>
  </r>
  <r>
    <x v="21"/>
    <s v="SSEE"/>
    <n v="0"/>
    <n v="0"/>
    <n v="0"/>
    <n v="0"/>
    <m/>
    <m/>
    <m/>
    <m/>
    <m/>
    <m/>
    <m/>
    <m/>
  </r>
  <r>
    <x v="21"/>
    <s v="SSEE"/>
    <n v="0"/>
    <n v="0"/>
    <n v="0"/>
    <n v="0"/>
    <m/>
    <m/>
    <m/>
    <m/>
    <m/>
    <m/>
    <m/>
    <m/>
  </r>
  <r>
    <x v="21"/>
    <s v="SSEE"/>
    <n v="185360.5"/>
    <n v="185360.5"/>
    <n v="1330"/>
    <n v="1330"/>
    <m/>
    <m/>
    <m/>
    <m/>
    <n v="1"/>
    <n v="1"/>
    <m/>
    <m/>
  </r>
  <r>
    <x v="21"/>
    <s v="SSEE"/>
    <n v="0"/>
    <n v="0"/>
    <n v="0"/>
    <n v="0"/>
    <m/>
    <m/>
    <m/>
    <m/>
    <m/>
    <m/>
    <m/>
    <m/>
  </r>
  <r>
    <x v="21"/>
    <s v="SSEE"/>
    <n v="0"/>
    <n v="0"/>
    <n v="0"/>
    <n v="0"/>
    <m/>
    <m/>
    <m/>
    <m/>
    <m/>
    <m/>
    <m/>
    <m/>
  </r>
  <r>
    <x v="21"/>
    <s v="SSEE"/>
    <n v="0"/>
    <n v="0"/>
    <n v="0"/>
    <n v="0"/>
    <m/>
    <m/>
    <m/>
    <m/>
    <m/>
    <m/>
    <m/>
    <m/>
  </r>
  <r>
    <x v="21"/>
    <s v="SSEE"/>
    <n v="21496"/>
    <n v="21496"/>
    <n v="129"/>
    <n v="129"/>
    <m/>
    <m/>
    <m/>
    <m/>
    <m/>
    <m/>
    <m/>
    <m/>
  </r>
  <r>
    <x v="21"/>
    <s v="SSEE"/>
    <n v="10484"/>
    <n v="10484"/>
    <n v="58"/>
    <n v="4"/>
    <m/>
    <m/>
    <m/>
    <m/>
    <m/>
    <m/>
    <m/>
    <m/>
  </r>
  <r>
    <x v="21"/>
    <s v="SSEE"/>
    <n v="0"/>
    <n v="0"/>
    <n v="0"/>
    <n v="0"/>
    <m/>
    <m/>
    <m/>
    <m/>
    <m/>
    <m/>
    <m/>
    <m/>
  </r>
  <r>
    <x v="21"/>
    <s v="SSEE"/>
    <n v="0"/>
    <n v="0"/>
    <n v="0"/>
    <n v="0"/>
    <m/>
    <m/>
    <m/>
    <m/>
    <m/>
    <m/>
    <m/>
    <m/>
  </r>
  <r>
    <x v="21"/>
    <s v="SSEE"/>
    <n v="0"/>
    <n v="0"/>
    <n v="0"/>
    <n v="0"/>
    <m/>
    <m/>
    <m/>
    <m/>
    <m/>
    <m/>
    <m/>
    <m/>
  </r>
  <r>
    <x v="21"/>
    <s v="SSEE"/>
    <n v="0"/>
    <n v="0"/>
    <n v="0"/>
    <n v="0"/>
    <m/>
    <m/>
    <m/>
    <m/>
    <m/>
    <m/>
    <m/>
    <m/>
  </r>
  <r>
    <x v="21"/>
    <s v="SSEE"/>
    <n v="0"/>
    <n v="0"/>
    <n v="0"/>
    <n v="0"/>
    <m/>
    <m/>
    <m/>
    <m/>
    <m/>
    <m/>
    <m/>
    <m/>
  </r>
  <r>
    <x v="21"/>
    <s v="SSEE"/>
    <n v="77477.25"/>
    <n v="77477.25"/>
    <n v="382"/>
    <n v="382"/>
    <m/>
    <m/>
    <m/>
    <m/>
    <m/>
    <n v="1"/>
    <m/>
    <m/>
  </r>
  <r>
    <x v="21"/>
    <s v="SSEE"/>
    <n v="0"/>
    <n v="0"/>
    <n v="0"/>
    <n v="0"/>
    <m/>
    <m/>
    <m/>
    <m/>
    <m/>
    <m/>
    <m/>
    <m/>
  </r>
  <r>
    <x v="21"/>
    <s v="SSEE"/>
    <n v="74068"/>
    <n v="28407"/>
    <n v="431"/>
    <n v="156"/>
    <m/>
    <m/>
    <m/>
    <m/>
    <m/>
    <m/>
    <m/>
    <m/>
  </r>
  <r>
    <x v="21"/>
    <s v="SSEE"/>
    <n v="1052"/>
    <n v="1052"/>
    <n v="24"/>
    <n v="24"/>
    <m/>
    <m/>
    <m/>
    <m/>
    <m/>
    <m/>
    <m/>
    <m/>
  </r>
  <r>
    <x v="21"/>
    <s v="SSEE"/>
    <n v="0"/>
    <n v="0"/>
    <n v="0"/>
    <n v="0"/>
    <m/>
    <m/>
    <m/>
    <m/>
    <m/>
    <m/>
    <m/>
    <m/>
  </r>
  <r>
    <x v="21"/>
    <s v="SSEE"/>
    <n v="0"/>
    <n v="0"/>
    <n v="0"/>
    <n v="0"/>
    <m/>
    <m/>
    <m/>
    <m/>
    <m/>
    <m/>
    <m/>
    <m/>
  </r>
  <r>
    <x v="21"/>
    <s v="SSEE"/>
    <n v="0"/>
    <n v="0"/>
    <n v="0"/>
    <n v="0"/>
    <m/>
    <m/>
    <m/>
    <m/>
    <m/>
    <m/>
    <m/>
    <m/>
  </r>
  <r>
    <x v="21"/>
    <s v="SSEE"/>
    <n v="0"/>
    <n v="0"/>
    <n v="0"/>
    <n v="0"/>
    <m/>
    <m/>
    <m/>
    <m/>
    <m/>
    <m/>
    <m/>
    <m/>
  </r>
  <r>
    <x v="21"/>
    <s v="SSEE"/>
    <n v="0"/>
    <n v="0"/>
    <n v="0"/>
    <n v="0"/>
    <m/>
    <m/>
    <m/>
    <m/>
    <m/>
    <m/>
    <m/>
    <m/>
  </r>
  <r>
    <x v="21"/>
    <s v="SSEE"/>
    <n v="0"/>
    <n v="0"/>
    <n v="0"/>
    <n v="0"/>
    <m/>
    <m/>
    <m/>
    <m/>
    <m/>
    <m/>
    <m/>
    <m/>
  </r>
  <r>
    <x v="21"/>
    <s v="SSEE"/>
    <n v="0"/>
    <n v="0"/>
    <n v="0"/>
    <n v="0"/>
    <m/>
    <m/>
    <m/>
    <m/>
    <m/>
    <m/>
    <m/>
    <m/>
  </r>
  <r>
    <x v="21"/>
    <s v="SSEE"/>
    <n v="0"/>
    <n v="0"/>
    <n v="0"/>
    <n v="0"/>
    <m/>
    <m/>
    <m/>
    <m/>
    <m/>
    <m/>
    <m/>
    <m/>
  </r>
  <r>
    <x v="21"/>
    <s v="SSEE"/>
    <n v="3576"/>
    <n v="3576"/>
    <n v="18"/>
    <n v="18"/>
    <m/>
    <m/>
    <m/>
    <m/>
    <m/>
    <m/>
    <m/>
    <m/>
  </r>
  <r>
    <x v="21"/>
    <s v="SSEE"/>
    <n v="4497"/>
    <n v="3048"/>
    <n v="23"/>
    <n v="16"/>
    <m/>
    <m/>
    <m/>
    <m/>
    <m/>
    <m/>
    <m/>
    <m/>
  </r>
  <r>
    <x v="21"/>
    <s v="SSEE"/>
    <n v="0"/>
    <n v="0"/>
    <n v="0"/>
    <n v="0"/>
    <m/>
    <m/>
    <m/>
    <m/>
    <m/>
    <m/>
    <m/>
    <m/>
  </r>
  <r>
    <x v="21"/>
    <s v="SSEE"/>
    <n v="304904"/>
    <n v="100507.6"/>
    <n v="448"/>
    <n v="502"/>
    <m/>
    <m/>
    <m/>
    <m/>
    <m/>
    <n v="1"/>
    <m/>
    <m/>
  </r>
  <r>
    <x v="21"/>
    <s v="SSEE"/>
    <n v="0"/>
    <n v="0"/>
    <n v="0"/>
    <n v="0"/>
    <m/>
    <m/>
    <m/>
    <m/>
    <m/>
    <m/>
    <m/>
    <m/>
  </r>
  <r>
    <x v="21"/>
    <s v="SSEE"/>
    <n v="0"/>
    <n v="0"/>
    <n v="0"/>
    <n v="0"/>
    <m/>
    <m/>
    <m/>
    <m/>
    <m/>
    <m/>
    <m/>
    <m/>
  </r>
  <r>
    <x v="21"/>
    <s v="SSEE"/>
    <n v="0"/>
    <n v="0"/>
    <n v="0"/>
    <n v="0"/>
    <m/>
    <m/>
    <m/>
    <m/>
    <m/>
    <m/>
    <m/>
    <m/>
  </r>
  <r>
    <x v="21"/>
    <s v="SSEE"/>
    <n v="0"/>
    <n v="0"/>
    <n v="0"/>
    <n v="0"/>
    <m/>
    <m/>
    <m/>
    <m/>
    <m/>
    <m/>
    <m/>
    <m/>
  </r>
  <r>
    <x v="21"/>
    <s v="SSEE"/>
    <n v="62647"/>
    <n v="62647"/>
    <n v="269"/>
    <n v="269"/>
    <m/>
    <m/>
    <m/>
    <m/>
    <n v="1"/>
    <m/>
    <m/>
    <m/>
  </r>
  <r>
    <x v="21"/>
    <s v="SSEE"/>
    <n v="0"/>
    <n v="0"/>
    <n v="0"/>
    <n v="0"/>
    <m/>
    <m/>
    <m/>
    <m/>
    <m/>
    <m/>
    <m/>
    <m/>
  </r>
  <r>
    <x v="22"/>
    <s v="Las Bambas"/>
    <n v="924.42857142857144"/>
    <n v="924.42857142857144"/>
    <n v="5"/>
    <n v="5"/>
    <m/>
    <m/>
    <m/>
    <m/>
    <m/>
    <m/>
    <m/>
    <m/>
  </r>
  <r>
    <x v="22"/>
    <s v="Las Bambas"/>
    <n v="1512"/>
    <n v="1512"/>
    <n v="8"/>
    <n v="8"/>
    <m/>
    <m/>
    <m/>
    <m/>
    <m/>
    <m/>
    <m/>
    <m/>
  </r>
  <r>
    <x v="22"/>
    <s v="Las Bambas"/>
    <n v="702"/>
    <n v="702"/>
    <n v="5"/>
    <n v="5"/>
    <m/>
    <m/>
    <m/>
    <m/>
    <m/>
    <m/>
    <m/>
    <m/>
  </r>
  <r>
    <x v="22"/>
    <s v="Las Bambas"/>
    <n v="189"/>
    <n v="189"/>
    <n v="1"/>
    <n v="1"/>
    <m/>
    <m/>
    <m/>
    <m/>
    <m/>
    <m/>
    <m/>
    <m/>
  </r>
  <r>
    <x v="22"/>
    <s v="Las Bambas"/>
    <n v="679.5"/>
    <n v="679.5"/>
    <n v="4"/>
    <n v="4"/>
    <m/>
    <m/>
    <m/>
    <m/>
    <m/>
    <m/>
    <m/>
    <m/>
  </r>
  <r>
    <x v="22"/>
    <s v="Las Bambas"/>
    <n v="378"/>
    <n v="378"/>
    <n v="2"/>
    <n v="2"/>
    <m/>
    <m/>
    <m/>
    <m/>
    <m/>
    <m/>
    <m/>
    <m/>
  </r>
  <r>
    <x v="22"/>
    <s v="Las Bambas"/>
    <n v="3024"/>
    <n v="3024"/>
    <n v="16"/>
    <n v="16"/>
    <m/>
    <m/>
    <m/>
    <m/>
    <m/>
    <m/>
    <m/>
    <m/>
  </r>
  <r>
    <x v="22"/>
    <s v="Las Bambas"/>
    <n v="378"/>
    <n v="378"/>
    <n v="2"/>
    <n v="2"/>
    <m/>
    <m/>
    <m/>
    <m/>
    <m/>
    <m/>
    <m/>
    <m/>
  </r>
  <r>
    <x v="22"/>
    <s v="Las Bambas"/>
    <n v="567"/>
    <n v="567"/>
    <n v="3"/>
    <n v="3"/>
    <m/>
    <m/>
    <m/>
    <m/>
    <m/>
    <m/>
    <m/>
    <m/>
  </r>
  <r>
    <x v="22"/>
    <s v="Las Bambas"/>
    <n v="4604"/>
    <n v="4604"/>
    <n v="26"/>
    <n v="26"/>
    <m/>
    <m/>
    <m/>
    <m/>
    <m/>
    <m/>
    <m/>
    <m/>
  </r>
  <r>
    <x v="22"/>
    <s v="Las Bambas"/>
    <n v="360"/>
    <n v="360"/>
    <n v="2"/>
    <n v="2"/>
    <m/>
    <m/>
    <m/>
    <m/>
    <m/>
    <m/>
    <m/>
    <m/>
  </r>
  <r>
    <x v="22"/>
    <s v="Las Bambas"/>
    <n v="1093.5"/>
    <n v="1093.5"/>
    <n v="6"/>
    <n v="6"/>
    <m/>
    <m/>
    <m/>
    <m/>
    <m/>
    <m/>
    <m/>
    <m/>
  </r>
  <r>
    <x v="22"/>
    <s v="Las Bambas"/>
    <n v="2929.5"/>
    <n v="2929.5"/>
    <n v="15"/>
    <n v="15"/>
    <m/>
    <m/>
    <m/>
    <m/>
    <m/>
    <m/>
    <m/>
    <m/>
  </r>
  <r>
    <x v="22"/>
    <s v="Las Bambas"/>
    <n v="756"/>
    <n v="756"/>
    <n v="4"/>
    <n v="4"/>
    <m/>
    <m/>
    <m/>
    <m/>
    <m/>
    <m/>
    <m/>
    <m/>
  </r>
  <r>
    <x v="22"/>
    <s v="Las Bambas"/>
    <n v="39718.5"/>
    <n v="39718.5"/>
    <n v="235"/>
    <n v="235"/>
    <m/>
    <m/>
    <m/>
    <m/>
    <m/>
    <n v="5"/>
    <m/>
    <m/>
  </r>
  <r>
    <x v="22"/>
    <s v="Las Bambas"/>
    <n v="15671.75"/>
    <n v="15671.75"/>
    <n v="88"/>
    <n v="88"/>
    <m/>
    <m/>
    <m/>
    <m/>
    <m/>
    <m/>
    <m/>
    <m/>
  </r>
  <r>
    <x v="22"/>
    <s v="Las Bambas"/>
    <n v="357"/>
    <n v="357"/>
    <n v="2"/>
    <n v="2"/>
    <m/>
    <m/>
    <m/>
    <m/>
    <m/>
    <m/>
    <m/>
    <m/>
  </r>
  <r>
    <x v="22"/>
    <s v="Las Bambas"/>
    <n v="62687.16"/>
    <n v="62687.16"/>
    <n v="386"/>
    <n v="386"/>
    <m/>
    <m/>
    <m/>
    <m/>
    <m/>
    <n v="1"/>
    <m/>
    <m/>
  </r>
  <r>
    <x v="22"/>
    <s v="Las Bambas"/>
    <n v="143584.25"/>
    <n v="143584.25"/>
    <n v="862"/>
    <n v="862"/>
    <m/>
    <m/>
    <m/>
    <m/>
    <m/>
    <n v="5"/>
    <m/>
    <m/>
  </r>
  <r>
    <x v="22"/>
    <s v="Las Bambas"/>
    <n v="588"/>
    <n v="588"/>
    <n v="3"/>
    <n v="3"/>
    <m/>
    <m/>
    <m/>
    <m/>
    <m/>
    <m/>
    <m/>
    <m/>
  </r>
  <r>
    <x v="22"/>
    <s v="Las Bambas"/>
    <n v="199.5"/>
    <n v="199.5"/>
    <n v="1"/>
    <n v="1"/>
    <m/>
    <m/>
    <m/>
    <m/>
    <m/>
    <m/>
    <m/>
    <m/>
  </r>
  <r>
    <x v="22"/>
    <s v="Las Bambas"/>
    <n v="787.5"/>
    <n v="787.5"/>
    <n v="4"/>
    <n v="4"/>
    <m/>
    <m/>
    <m/>
    <m/>
    <m/>
    <m/>
    <m/>
    <m/>
  </r>
  <r>
    <x v="22"/>
    <s v="Las Bambas"/>
    <n v="798"/>
    <n v="798"/>
    <n v="4"/>
    <n v="4"/>
    <m/>
    <m/>
    <m/>
    <m/>
    <m/>
    <m/>
    <m/>
    <m/>
  </r>
  <r>
    <x v="22"/>
    <s v="Las Bambas"/>
    <n v="2614.5"/>
    <n v="2614.5"/>
    <n v="14"/>
    <n v="14"/>
    <m/>
    <m/>
    <m/>
    <m/>
    <m/>
    <m/>
    <m/>
    <m/>
  </r>
  <r>
    <x v="22"/>
    <s v="Las Bambas"/>
    <n v="567"/>
    <n v="567"/>
    <n v="3"/>
    <n v="3"/>
    <m/>
    <m/>
    <m/>
    <m/>
    <m/>
    <m/>
    <m/>
    <m/>
  </r>
  <r>
    <x v="22"/>
    <s v="Las Bambas"/>
    <n v="997.5"/>
    <n v="997.5"/>
    <n v="5"/>
    <n v="5"/>
    <m/>
    <m/>
    <m/>
    <m/>
    <m/>
    <m/>
    <m/>
    <m/>
  </r>
  <r>
    <x v="22"/>
    <s v="Las Bambas"/>
    <n v="2499"/>
    <n v="2499"/>
    <n v="13"/>
    <n v="13"/>
    <m/>
    <m/>
    <m/>
    <m/>
    <m/>
    <m/>
    <m/>
    <m/>
  </r>
  <r>
    <x v="22"/>
    <s v="Las Bambas"/>
    <n v="702"/>
    <n v="702"/>
    <n v="4"/>
    <n v="4"/>
    <m/>
    <m/>
    <m/>
    <m/>
    <m/>
    <m/>
    <m/>
    <m/>
  </r>
  <r>
    <x v="22"/>
    <s v="Las Bambas"/>
    <n v="1774.5"/>
    <n v="1774.5"/>
    <n v="10"/>
    <n v="10"/>
    <m/>
    <m/>
    <m/>
    <m/>
    <m/>
    <m/>
    <m/>
    <m/>
  </r>
  <r>
    <x v="22"/>
    <s v="Las Bambas"/>
    <n v="4411"/>
    <n v="4411"/>
    <n v="27"/>
    <n v="27"/>
    <m/>
    <m/>
    <m/>
    <m/>
    <m/>
    <m/>
    <m/>
    <m/>
  </r>
  <r>
    <x v="22"/>
    <s v="Las Bambas"/>
    <n v="5901"/>
    <n v="5901"/>
    <n v="31"/>
    <n v="31"/>
    <m/>
    <m/>
    <m/>
    <m/>
    <m/>
    <m/>
    <m/>
    <m/>
  </r>
  <r>
    <x v="22"/>
    <s v="Las Bambas"/>
    <n v="189"/>
    <n v="189"/>
    <n v="1"/>
    <n v="1"/>
    <m/>
    <m/>
    <m/>
    <m/>
    <m/>
    <m/>
    <m/>
    <m/>
  </r>
  <r>
    <x v="22"/>
    <s v="Las Bambas"/>
    <n v="1333.5"/>
    <n v="1333.5"/>
    <n v="7"/>
    <n v="7"/>
    <m/>
    <m/>
    <m/>
    <m/>
    <m/>
    <m/>
    <m/>
    <m/>
  </r>
  <r>
    <x v="22"/>
    <s v="Las Bambas"/>
    <n v="882"/>
    <n v="882"/>
    <n v="5"/>
    <n v="5"/>
    <m/>
    <m/>
    <m/>
    <m/>
    <m/>
    <m/>
    <m/>
    <m/>
  </r>
  <r>
    <x v="22"/>
    <s v="Las Bambas"/>
    <n v="720"/>
    <n v="720"/>
    <n v="5"/>
    <n v="5"/>
    <m/>
    <m/>
    <m/>
    <m/>
    <m/>
    <m/>
    <m/>
    <m/>
  </r>
  <r>
    <x v="22"/>
    <s v="Las Bambas"/>
    <n v="1080"/>
    <n v="1080"/>
    <n v="6"/>
    <n v="6"/>
    <m/>
    <m/>
    <m/>
    <m/>
    <m/>
    <m/>
    <m/>
    <m/>
  </r>
  <r>
    <x v="22"/>
    <s v="Las Bambas"/>
    <n v="5932.25"/>
    <n v="5932.25"/>
    <n v="32"/>
    <n v="32"/>
    <m/>
    <m/>
    <m/>
    <m/>
    <m/>
    <n v="1"/>
    <m/>
    <m/>
  </r>
  <r>
    <x v="22"/>
    <s v="Las Bambas"/>
    <n v="1656"/>
    <n v="1656"/>
    <n v="9"/>
    <n v="9"/>
    <m/>
    <m/>
    <m/>
    <m/>
    <m/>
    <m/>
    <m/>
    <m/>
  </r>
  <r>
    <x v="22"/>
    <s v="Las Bambas"/>
    <n v="1921.5"/>
    <n v="1921.5"/>
    <n v="10"/>
    <n v="10"/>
    <m/>
    <m/>
    <m/>
    <m/>
    <m/>
    <m/>
    <m/>
    <m/>
  </r>
  <r>
    <x v="22"/>
    <s v="Las Bambas"/>
    <n v="1354.5"/>
    <n v="1354.5"/>
    <n v="7"/>
    <n v="7"/>
    <m/>
    <m/>
    <m/>
    <m/>
    <m/>
    <m/>
    <m/>
    <m/>
  </r>
  <r>
    <x v="22"/>
    <s v="Las Bambas"/>
    <n v="189"/>
    <n v="189"/>
    <n v="1"/>
    <n v="1"/>
    <m/>
    <m/>
    <m/>
    <m/>
    <m/>
    <m/>
    <m/>
    <m/>
  </r>
  <r>
    <x v="22"/>
    <s v="Las Bambas"/>
    <n v="3006"/>
    <n v="3006"/>
    <n v="17"/>
    <n v="17"/>
    <m/>
    <m/>
    <m/>
    <m/>
    <m/>
    <m/>
    <m/>
    <m/>
  </r>
  <r>
    <x v="22"/>
    <s v="Las Bambas"/>
    <n v="567"/>
    <n v="567"/>
    <n v="3"/>
    <n v="3"/>
    <m/>
    <m/>
    <m/>
    <m/>
    <m/>
    <m/>
    <m/>
    <m/>
  </r>
  <r>
    <x v="22"/>
    <s v="Las Bambas"/>
    <n v="3730.5"/>
    <n v="3730.5"/>
    <n v="20"/>
    <n v="20"/>
    <m/>
    <m/>
    <m/>
    <m/>
    <m/>
    <m/>
    <m/>
    <m/>
  </r>
  <r>
    <x v="22"/>
    <s v="Las Bambas"/>
    <n v="199.5"/>
    <n v="199.5"/>
    <n v="1"/>
    <n v="1"/>
    <m/>
    <m/>
    <m/>
    <m/>
    <m/>
    <m/>
    <m/>
    <m/>
  </r>
  <r>
    <x v="22"/>
    <s v="Las Bambas"/>
    <n v="2362.5"/>
    <n v="2362.5"/>
    <n v="12"/>
    <n v="12"/>
    <m/>
    <m/>
    <m/>
    <m/>
    <m/>
    <m/>
    <m/>
    <m/>
  </r>
  <r>
    <x v="22"/>
    <s v="Las Bambas"/>
    <n v="189"/>
    <n v="189"/>
    <n v="1"/>
    <n v="1"/>
    <m/>
    <m/>
    <m/>
    <m/>
    <m/>
    <m/>
    <m/>
    <m/>
  </r>
  <r>
    <x v="22"/>
    <s v="Las Bambas"/>
    <n v="694.5"/>
    <n v="694.5"/>
    <n v="4"/>
    <n v="4"/>
    <m/>
    <m/>
    <m/>
    <m/>
    <m/>
    <m/>
    <m/>
    <m/>
  </r>
  <r>
    <x v="22"/>
    <s v="Las Bambas"/>
    <n v="3589.5"/>
    <n v="3589.5"/>
    <n v="20"/>
    <n v="20"/>
    <m/>
    <m/>
    <m/>
    <m/>
    <m/>
    <m/>
    <m/>
    <m/>
  </r>
  <r>
    <x v="22"/>
    <s v="Las Bambas"/>
    <n v="3888"/>
    <n v="3888"/>
    <n v="23"/>
    <n v="23"/>
    <m/>
    <m/>
    <m/>
    <m/>
    <m/>
    <m/>
    <m/>
    <m/>
  </r>
  <r>
    <x v="22"/>
    <s v="Las Bambas"/>
    <n v="528"/>
    <n v="528"/>
    <n v="3"/>
    <n v="3"/>
    <m/>
    <m/>
    <m/>
    <m/>
    <m/>
    <m/>
    <m/>
    <m/>
  </r>
  <r>
    <x v="22"/>
    <s v="Las Bambas"/>
    <n v="14122.5"/>
    <n v="14122.5"/>
    <n v="82"/>
    <n v="82"/>
    <m/>
    <m/>
    <m/>
    <m/>
    <m/>
    <m/>
    <m/>
    <m/>
  </r>
  <r>
    <x v="22"/>
    <s v="Las Bambas"/>
    <n v="2289"/>
    <n v="2289"/>
    <n v="12"/>
    <n v="12"/>
    <m/>
    <m/>
    <m/>
    <m/>
    <m/>
    <m/>
    <m/>
    <m/>
  </r>
  <r>
    <x v="22"/>
    <s v="Las Bambas"/>
    <n v="7953"/>
    <n v="7953"/>
    <n v="48"/>
    <n v="48"/>
    <m/>
    <m/>
    <m/>
    <m/>
    <m/>
    <m/>
    <m/>
    <m/>
  </r>
  <r>
    <x v="22"/>
    <s v="Las Bambas"/>
    <n v="5017.5"/>
    <n v="5017.5"/>
    <n v="31"/>
    <n v="31"/>
    <m/>
    <m/>
    <m/>
    <m/>
    <m/>
    <m/>
    <m/>
    <m/>
  </r>
  <r>
    <x v="22"/>
    <s v="Las Bambas"/>
    <n v="409.5"/>
    <n v="409.5"/>
    <n v="2"/>
    <n v="2"/>
    <m/>
    <m/>
    <m/>
    <m/>
    <m/>
    <m/>
    <m/>
    <m/>
  </r>
  <r>
    <x v="22"/>
    <s v="Las Bambas"/>
    <n v="199.5"/>
    <n v="199.5"/>
    <n v="1"/>
    <n v="1"/>
    <m/>
    <m/>
    <m/>
    <m/>
    <m/>
    <m/>
    <m/>
    <m/>
  </r>
  <r>
    <x v="22"/>
    <s v="Las Bambas"/>
    <n v="1312.5"/>
    <n v="1312.5"/>
    <n v="7"/>
    <n v="7"/>
    <m/>
    <m/>
    <m/>
    <m/>
    <m/>
    <m/>
    <m/>
    <m/>
  </r>
  <r>
    <x v="22"/>
    <s v="Las Bambas"/>
    <n v="924.21428571428578"/>
    <n v="924.21428571428578"/>
    <n v="5"/>
    <n v="5"/>
    <m/>
    <m/>
    <m/>
    <m/>
    <m/>
    <m/>
    <m/>
    <m/>
  </r>
  <r>
    <x v="22"/>
    <s v="SSEE"/>
    <n v="0"/>
    <n v="0"/>
    <n v="0"/>
    <n v="0"/>
    <m/>
    <m/>
    <m/>
    <m/>
    <m/>
    <m/>
    <m/>
    <m/>
  </r>
  <r>
    <x v="22"/>
    <s v="SSEE"/>
    <n v="0"/>
    <n v="0"/>
    <n v="0"/>
    <n v="0"/>
    <m/>
    <m/>
    <m/>
    <m/>
    <m/>
    <m/>
    <m/>
    <m/>
  </r>
  <r>
    <x v="22"/>
    <s v="SSEE"/>
    <n v="0"/>
    <n v="0"/>
    <n v="0"/>
    <n v="0"/>
    <m/>
    <m/>
    <m/>
    <m/>
    <m/>
    <m/>
    <m/>
    <m/>
  </r>
  <r>
    <x v="22"/>
    <s v="SSEE"/>
    <n v="0"/>
    <n v="0"/>
    <n v="0"/>
    <n v="0"/>
    <m/>
    <m/>
    <m/>
    <m/>
    <m/>
    <m/>
    <m/>
    <m/>
  </r>
  <r>
    <x v="22"/>
    <s v="SSEE"/>
    <n v="0"/>
    <n v="0"/>
    <n v="0"/>
    <n v="0"/>
    <m/>
    <m/>
    <m/>
    <m/>
    <m/>
    <m/>
    <m/>
    <m/>
  </r>
  <r>
    <x v="22"/>
    <s v="SSEE"/>
    <n v="0"/>
    <n v="0"/>
    <n v="0"/>
    <n v="0"/>
    <m/>
    <m/>
    <m/>
    <m/>
    <m/>
    <m/>
    <m/>
    <m/>
  </r>
  <r>
    <x v="22"/>
    <s v="SSEE"/>
    <n v="0"/>
    <n v="0"/>
    <n v="0"/>
    <n v="0"/>
    <m/>
    <m/>
    <m/>
    <m/>
    <m/>
    <m/>
    <m/>
    <m/>
  </r>
  <r>
    <x v="22"/>
    <s v="SSEE"/>
    <n v="0"/>
    <n v="0"/>
    <n v="0"/>
    <n v="0"/>
    <m/>
    <m/>
    <m/>
    <m/>
    <m/>
    <m/>
    <m/>
    <m/>
  </r>
  <r>
    <x v="22"/>
    <s v="SSEE"/>
    <n v="0"/>
    <n v="0"/>
    <n v="0"/>
    <n v="0"/>
    <m/>
    <m/>
    <m/>
    <m/>
    <m/>
    <m/>
    <m/>
    <m/>
  </r>
  <r>
    <x v="22"/>
    <s v="SSEE"/>
    <n v="0"/>
    <n v="0"/>
    <n v="0"/>
    <n v="0"/>
    <m/>
    <m/>
    <m/>
    <m/>
    <m/>
    <m/>
    <m/>
    <m/>
  </r>
  <r>
    <x v="22"/>
    <s v="SSEE"/>
    <n v="0"/>
    <n v="0"/>
    <n v="0"/>
    <n v="0"/>
    <m/>
    <m/>
    <m/>
    <m/>
    <m/>
    <m/>
    <m/>
    <m/>
  </r>
  <r>
    <x v="22"/>
    <s v="SSEE"/>
    <n v="0"/>
    <n v="0"/>
    <n v="0"/>
    <n v="0"/>
    <m/>
    <m/>
    <m/>
    <m/>
    <m/>
    <m/>
    <m/>
    <m/>
  </r>
  <r>
    <x v="22"/>
    <s v="SSEE"/>
    <n v="0"/>
    <n v="0"/>
    <n v="0"/>
    <n v="0"/>
    <m/>
    <m/>
    <m/>
    <m/>
    <m/>
    <m/>
    <m/>
    <m/>
  </r>
  <r>
    <x v="22"/>
    <s v="SSEE"/>
    <n v="0"/>
    <n v="0"/>
    <n v="0"/>
    <n v="0"/>
    <m/>
    <m/>
    <m/>
    <m/>
    <m/>
    <m/>
    <m/>
    <m/>
  </r>
  <r>
    <x v="22"/>
    <s v="SSEE"/>
    <n v="8813"/>
    <n v="8813"/>
    <n v="50"/>
    <n v="50"/>
    <m/>
    <m/>
    <m/>
    <m/>
    <m/>
    <n v="1"/>
    <m/>
    <m/>
  </r>
  <r>
    <x v="22"/>
    <s v="SSEE"/>
    <n v="8532"/>
    <n v="8532"/>
    <n v="37"/>
    <n v="37"/>
    <m/>
    <m/>
    <m/>
    <m/>
    <m/>
    <m/>
    <m/>
    <m/>
  </r>
  <r>
    <x v="22"/>
    <s v="SSEE"/>
    <n v="0"/>
    <n v="0"/>
    <n v="0"/>
    <n v="0"/>
    <m/>
    <m/>
    <m/>
    <m/>
    <m/>
    <m/>
    <m/>
    <m/>
  </r>
  <r>
    <x v="22"/>
    <s v="SSEE"/>
    <n v="175201"/>
    <n v="175201"/>
    <n v="985"/>
    <n v="985"/>
    <m/>
    <m/>
    <m/>
    <m/>
    <m/>
    <n v="1"/>
    <m/>
    <m/>
  </r>
  <r>
    <x v="22"/>
    <s v="SSEE"/>
    <n v="134640.32000000001"/>
    <n v="132480.32000000001"/>
    <n v="627"/>
    <n v="615"/>
    <m/>
    <m/>
    <m/>
    <m/>
    <m/>
    <n v="2"/>
    <m/>
    <m/>
  </r>
  <r>
    <x v="22"/>
    <s v="SSEE"/>
    <n v="155595.5"/>
    <n v="155595.5"/>
    <n v="839"/>
    <n v="839"/>
    <m/>
    <m/>
    <m/>
    <m/>
    <m/>
    <m/>
    <m/>
    <m/>
  </r>
  <r>
    <x v="22"/>
    <s v="SSEE"/>
    <n v="220"/>
    <n v="220"/>
    <n v="5"/>
    <n v="5"/>
    <m/>
    <m/>
    <m/>
    <m/>
    <m/>
    <n v="1"/>
    <m/>
    <m/>
  </r>
  <r>
    <x v="22"/>
    <s v="SSEE"/>
    <n v="0"/>
    <n v="0"/>
    <n v="0"/>
    <n v="0"/>
    <m/>
    <m/>
    <m/>
    <m/>
    <m/>
    <n v="4"/>
    <m/>
    <m/>
  </r>
  <r>
    <x v="22"/>
    <s v="SSEE"/>
    <n v="0"/>
    <n v="0"/>
    <n v="0"/>
    <n v="0"/>
    <m/>
    <m/>
    <m/>
    <m/>
    <m/>
    <m/>
    <m/>
    <m/>
  </r>
  <r>
    <x v="22"/>
    <s v="SSEE"/>
    <n v="0"/>
    <n v="0"/>
    <n v="0"/>
    <n v="0"/>
    <m/>
    <m/>
    <m/>
    <m/>
    <m/>
    <m/>
    <m/>
    <m/>
  </r>
  <r>
    <x v="22"/>
    <s v="SSEE"/>
    <n v="0"/>
    <n v="0"/>
    <n v="0"/>
    <n v="0"/>
    <m/>
    <m/>
    <m/>
    <m/>
    <m/>
    <m/>
    <m/>
    <m/>
  </r>
  <r>
    <x v="22"/>
    <s v="SSEE"/>
    <n v="451"/>
    <n v="451"/>
    <n v="2"/>
    <n v="2"/>
    <m/>
    <m/>
    <m/>
    <m/>
    <m/>
    <m/>
    <m/>
    <m/>
  </r>
  <r>
    <x v="22"/>
    <s v="SSEE"/>
    <n v="0"/>
    <n v="0"/>
    <n v="0"/>
    <n v="0"/>
    <m/>
    <m/>
    <m/>
    <m/>
    <m/>
    <m/>
    <m/>
    <m/>
  </r>
  <r>
    <x v="22"/>
    <s v="SSEE"/>
    <n v="0"/>
    <n v="0"/>
    <n v="0"/>
    <n v="0"/>
    <m/>
    <m/>
    <m/>
    <m/>
    <m/>
    <m/>
    <m/>
    <m/>
  </r>
  <r>
    <x v="22"/>
    <s v="SSEE"/>
    <n v="24772"/>
    <n v="24772"/>
    <n v="111"/>
    <n v="111"/>
    <m/>
    <m/>
    <m/>
    <m/>
    <m/>
    <n v="1"/>
    <m/>
    <m/>
  </r>
  <r>
    <x v="22"/>
    <s v="SSEE"/>
    <n v="11176"/>
    <n v="11176"/>
    <n v="69"/>
    <n v="69"/>
    <m/>
    <m/>
    <m/>
    <m/>
    <m/>
    <m/>
    <m/>
    <m/>
  </r>
  <r>
    <x v="22"/>
    <s v="SSEE"/>
    <n v="0"/>
    <n v="0"/>
    <n v="0"/>
    <n v="0"/>
    <m/>
    <m/>
    <m/>
    <m/>
    <m/>
    <m/>
    <m/>
    <m/>
  </r>
  <r>
    <x v="22"/>
    <s v="SSEE"/>
    <n v="0"/>
    <n v="0"/>
    <n v="0"/>
    <n v="0"/>
    <m/>
    <m/>
    <m/>
    <m/>
    <m/>
    <m/>
    <m/>
    <m/>
  </r>
  <r>
    <x v="22"/>
    <s v="SSEE"/>
    <n v="0"/>
    <n v="0"/>
    <n v="0"/>
    <n v="0"/>
    <m/>
    <m/>
    <m/>
    <m/>
    <m/>
    <m/>
    <m/>
    <m/>
  </r>
  <r>
    <x v="22"/>
    <s v="SSEE"/>
    <n v="0"/>
    <n v="0"/>
    <n v="0"/>
    <n v="0"/>
    <m/>
    <m/>
    <m/>
    <m/>
    <m/>
    <m/>
    <m/>
    <m/>
  </r>
  <r>
    <x v="22"/>
    <s v="SSEE"/>
    <n v="0"/>
    <n v="0"/>
    <n v="0"/>
    <n v="0"/>
    <m/>
    <m/>
    <m/>
    <m/>
    <m/>
    <m/>
    <m/>
    <m/>
  </r>
  <r>
    <x v="22"/>
    <s v="SSEE"/>
    <n v="106209"/>
    <n v="106209"/>
    <n v="406"/>
    <n v="406"/>
    <m/>
    <m/>
    <m/>
    <m/>
    <m/>
    <n v="1"/>
    <m/>
    <m/>
  </r>
  <r>
    <x v="22"/>
    <s v="SSEE"/>
    <n v="0"/>
    <n v="0"/>
    <n v="0"/>
    <n v="0"/>
    <m/>
    <m/>
    <m/>
    <m/>
    <m/>
    <m/>
    <m/>
    <m/>
  </r>
  <r>
    <x v="22"/>
    <s v="SSEE"/>
    <n v="85012"/>
    <n v="6083"/>
    <n v="399"/>
    <n v="29"/>
    <m/>
    <m/>
    <m/>
    <m/>
    <m/>
    <m/>
    <m/>
    <m/>
  </r>
  <r>
    <x v="22"/>
    <s v="SSEE"/>
    <n v="12019"/>
    <n v="12019"/>
    <n v="90"/>
    <n v="90"/>
    <m/>
    <m/>
    <m/>
    <m/>
    <m/>
    <m/>
    <m/>
    <m/>
  </r>
  <r>
    <x v="22"/>
    <s v="SSEE"/>
    <n v="0"/>
    <n v="0"/>
    <n v="0"/>
    <n v="0"/>
    <m/>
    <m/>
    <m/>
    <m/>
    <m/>
    <m/>
    <m/>
    <m/>
  </r>
  <r>
    <x v="22"/>
    <s v="SSEE"/>
    <n v="0"/>
    <n v="0"/>
    <n v="0"/>
    <n v="0"/>
    <m/>
    <m/>
    <m/>
    <m/>
    <m/>
    <m/>
    <m/>
    <m/>
  </r>
  <r>
    <x v="22"/>
    <s v="SSEE"/>
    <n v="0"/>
    <n v="0"/>
    <n v="0"/>
    <n v="0"/>
    <m/>
    <m/>
    <m/>
    <m/>
    <m/>
    <m/>
    <m/>
    <m/>
  </r>
  <r>
    <x v="22"/>
    <s v="SSEE"/>
    <n v="0"/>
    <n v="0"/>
    <n v="0"/>
    <n v="0"/>
    <m/>
    <m/>
    <m/>
    <m/>
    <m/>
    <m/>
    <m/>
    <m/>
  </r>
  <r>
    <x v="22"/>
    <s v="SSEE"/>
    <n v="0"/>
    <n v="0"/>
    <n v="0"/>
    <n v="0"/>
    <m/>
    <m/>
    <m/>
    <m/>
    <m/>
    <m/>
    <m/>
    <m/>
  </r>
  <r>
    <x v="22"/>
    <s v="SSEE"/>
    <n v="0"/>
    <n v="0"/>
    <n v="0"/>
    <n v="0"/>
    <m/>
    <m/>
    <m/>
    <m/>
    <m/>
    <m/>
    <m/>
    <m/>
  </r>
  <r>
    <x v="22"/>
    <s v="SSEE"/>
    <n v="0"/>
    <n v="0"/>
    <n v="0"/>
    <n v="0"/>
    <m/>
    <m/>
    <m/>
    <m/>
    <m/>
    <m/>
    <m/>
    <m/>
  </r>
  <r>
    <x v="22"/>
    <s v="SSEE"/>
    <n v="0"/>
    <n v="0"/>
    <n v="0"/>
    <n v="0"/>
    <m/>
    <m/>
    <m/>
    <m/>
    <m/>
    <m/>
    <m/>
    <m/>
  </r>
  <r>
    <x v="22"/>
    <s v="SSEE"/>
    <n v="3132"/>
    <n v="3132"/>
    <n v="15"/>
    <n v="15"/>
    <m/>
    <m/>
    <m/>
    <m/>
    <m/>
    <m/>
    <m/>
    <m/>
  </r>
  <r>
    <x v="22"/>
    <s v="SSEE"/>
    <n v="1080"/>
    <n v="1080"/>
    <n v="5"/>
    <n v="5"/>
    <m/>
    <m/>
    <m/>
    <m/>
    <m/>
    <m/>
    <m/>
    <m/>
  </r>
  <r>
    <x v="22"/>
    <s v="SSEE"/>
    <n v="0"/>
    <n v="0"/>
    <n v="0"/>
    <n v="0"/>
    <m/>
    <m/>
    <m/>
    <m/>
    <m/>
    <m/>
    <m/>
    <m/>
  </r>
  <r>
    <x v="22"/>
    <s v="SSEE"/>
    <n v="395246"/>
    <n v="177460"/>
    <n v="1909"/>
    <n v="1401"/>
    <m/>
    <m/>
    <m/>
    <m/>
    <m/>
    <n v="1"/>
    <m/>
    <m/>
  </r>
  <r>
    <x v="22"/>
    <s v="SSEE"/>
    <n v="0"/>
    <n v="0"/>
    <n v="0"/>
    <n v="0"/>
    <m/>
    <m/>
    <m/>
    <m/>
    <m/>
    <m/>
    <m/>
    <m/>
  </r>
  <r>
    <x v="22"/>
    <s v="SSEE"/>
    <n v="0"/>
    <n v="0"/>
    <n v="0"/>
    <n v="0"/>
    <m/>
    <m/>
    <m/>
    <m/>
    <m/>
    <m/>
    <m/>
    <m/>
  </r>
  <r>
    <x v="22"/>
    <s v="SSEE"/>
    <n v="0"/>
    <n v="0"/>
    <n v="0"/>
    <n v="0"/>
    <m/>
    <m/>
    <m/>
    <m/>
    <m/>
    <m/>
    <m/>
    <m/>
  </r>
  <r>
    <x v="22"/>
    <s v="SSEE"/>
    <n v="0"/>
    <n v="0"/>
    <n v="0"/>
    <n v="0"/>
    <m/>
    <m/>
    <m/>
    <m/>
    <m/>
    <m/>
    <m/>
    <m/>
  </r>
  <r>
    <x v="22"/>
    <s v="SSEE"/>
    <n v="63624"/>
    <n v="63624"/>
    <n v="276"/>
    <n v="276"/>
    <m/>
    <m/>
    <m/>
    <m/>
    <m/>
    <m/>
    <m/>
    <m/>
  </r>
  <r>
    <x v="22"/>
    <s v="SSEE"/>
    <n v="0"/>
    <n v="0"/>
    <n v="0"/>
    <n v="0"/>
    <m/>
    <m/>
    <m/>
    <m/>
    <m/>
    <m/>
    <m/>
    <m/>
  </r>
  <r>
    <x v="23"/>
    <s v="Las Bambas"/>
    <n v="915"/>
    <n v="915"/>
    <n v="5"/>
    <n v="5"/>
    <m/>
    <m/>
    <m/>
    <m/>
    <m/>
    <m/>
    <m/>
    <m/>
  </r>
  <r>
    <x v="23"/>
    <s v="Las Bambas"/>
    <n v="1668.25"/>
    <n v="1668.25"/>
    <n v="9"/>
    <n v="9"/>
    <m/>
    <m/>
    <m/>
    <m/>
    <m/>
    <m/>
    <m/>
    <m/>
  </r>
  <r>
    <x v="23"/>
    <s v="Las Bambas"/>
    <n v="621"/>
    <n v="621"/>
    <n v="5"/>
    <n v="5"/>
    <m/>
    <m/>
    <m/>
    <m/>
    <m/>
    <m/>
    <m/>
    <m/>
  </r>
  <r>
    <x v="23"/>
    <s v="Las Bambas"/>
    <n v="366"/>
    <n v="366"/>
    <n v="2"/>
    <n v="2"/>
    <m/>
    <m/>
    <m/>
    <m/>
    <m/>
    <m/>
    <m/>
    <m/>
  </r>
  <r>
    <x v="23"/>
    <s v="Las Bambas"/>
    <n v="553.5"/>
    <n v="553.5"/>
    <n v="4"/>
    <n v="4"/>
    <m/>
    <m/>
    <m/>
    <m/>
    <m/>
    <m/>
    <m/>
    <m/>
  </r>
  <r>
    <x v="23"/>
    <s v="Las Bambas"/>
    <n v="306"/>
    <n v="306"/>
    <n v="2"/>
    <n v="2"/>
    <m/>
    <m/>
    <m/>
    <m/>
    <m/>
    <m/>
    <m/>
    <m/>
  </r>
  <r>
    <x v="23"/>
    <s v="Las Bambas"/>
    <n v="1692"/>
    <n v="1692"/>
    <n v="12"/>
    <n v="12"/>
    <m/>
    <m/>
    <m/>
    <m/>
    <m/>
    <m/>
    <m/>
    <m/>
  </r>
  <r>
    <x v="23"/>
    <s v="Las Bambas"/>
    <n v="0"/>
    <n v="0"/>
    <n v="1"/>
    <n v="1"/>
    <m/>
    <m/>
    <m/>
    <m/>
    <m/>
    <m/>
    <m/>
    <m/>
  </r>
  <r>
    <x v="23"/>
    <s v="Las Bambas"/>
    <n v="1116"/>
    <n v="1116"/>
    <n v="7"/>
    <n v="7"/>
    <m/>
    <m/>
    <m/>
    <m/>
    <m/>
    <m/>
    <m/>
    <m/>
  </r>
  <r>
    <x v="23"/>
    <s v="Las Bambas"/>
    <n v="4590.25"/>
    <n v="4590.25"/>
    <n v="27"/>
    <n v="27"/>
    <m/>
    <m/>
    <m/>
    <m/>
    <m/>
    <m/>
    <m/>
    <m/>
  </r>
  <r>
    <x v="23"/>
    <s v="Las Bambas"/>
    <n v="243"/>
    <n v="243"/>
    <n v="2"/>
    <n v="2"/>
    <m/>
    <m/>
    <m/>
    <m/>
    <m/>
    <m/>
    <m/>
    <m/>
  </r>
  <r>
    <x v="23"/>
    <s v="Las Bambas"/>
    <n v="978"/>
    <n v="978"/>
    <n v="6"/>
    <n v="6"/>
    <m/>
    <m/>
    <m/>
    <m/>
    <m/>
    <m/>
    <m/>
    <m/>
  </r>
  <r>
    <x v="23"/>
    <s v="Las Bambas"/>
    <n v="1984.5"/>
    <n v="1984.5"/>
    <n v="14"/>
    <n v="14"/>
    <m/>
    <m/>
    <m/>
    <m/>
    <m/>
    <m/>
    <m/>
    <m/>
  </r>
  <r>
    <x v="23"/>
    <s v="Las Bambas"/>
    <n v="711"/>
    <n v="711"/>
    <n v="4"/>
    <n v="4"/>
    <m/>
    <m/>
    <m/>
    <m/>
    <m/>
    <m/>
    <m/>
    <m/>
  </r>
  <r>
    <x v="23"/>
    <s v="Las Bambas"/>
    <n v="36734.5"/>
    <n v="36734.5"/>
    <n v="230"/>
    <n v="230"/>
    <m/>
    <m/>
    <m/>
    <m/>
    <m/>
    <n v="3"/>
    <m/>
    <m/>
  </r>
  <r>
    <x v="23"/>
    <s v="Las Bambas"/>
    <n v="14979.25"/>
    <n v="14979.25"/>
    <n v="86"/>
    <n v="86"/>
    <m/>
    <m/>
    <m/>
    <m/>
    <m/>
    <m/>
    <m/>
    <m/>
  </r>
  <r>
    <x v="23"/>
    <s v="Las Bambas"/>
    <n v="388.5"/>
    <n v="388.5"/>
    <n v="2"/>
    <n v="2"/>
    <m/>
    <m/>
    <m/>
    <m/>
    <m/>
    <m/>
    <m/>
    <m/>
  </r>
  <r>
    <x v="23"/>
    <s v="Las Bambas"/>
    <n v="63792.75"/>
    <n v="63792.75"/>
    <n v="386"/>
    <n v="386"/>
    <m/>
    <m/>
    <m/>
    <m/>
    <m/>
    <m/>
    <m/>
    <m/>
  </r>
  <r>
    <x v="23"/>
    <s v="Las Bambas"/>
    <n v="151182.75"/>
    <n v="151182.75"/>
    <n v="865"/>
    <n v="865"/>
    <m/>
    <n v="1"/>
    <m/>
    <m/>
    <n v="1"/>
    <n v="6"/>
    <m/>
    <m/>
  </r>
  <r>
    <x v="23"/>
    <s v="Las Bambas"/>
    <n v="357"/>
    <n v="357"/>
    <n v="2"/>
    <n v="2"/>
    <m/>
    <m/>
    <m/>
    <m/>
    <m/>
    <m/>
    <m/>
    <m/>
  </r>
  <r>
    <x v="23"/>
    <s v="Las Bambas"/>
    <n v="643.5"/>
    <n v="643.5"/>
    <n v="4"/>
    <n v="4"/>
    <m/>
    <m/>
    <m/>
    <m/>
    <m/>
    <m/>
    <m/>
    <m/>
  </r>
  <r>
    <x v="23"/>
    <s v="Las Bambas"/>
    <n v="1039.5"/>
    <n v="1039.5"/>
    <n v="5"/>
    <n v="5"/>
    <m/>
    <m/>
    <m/>
    <m/>
    <m/>
    <m/>
    <m/>
    <m/>
  </r>
  <r>
    <x v="23"/>
    <s v="Las Bambas"/>
    <n v="1743"/>
    <n v="1743"/>
    <n v="11"/>
    <n v="11"/>
    <m/>
    <m/>
    <m/>
    <m/>
    <m/>
    <m/>
    <m/>
    <m/>
  </r>
  <r>
    <x v="23"/>
    <s v="Las Bambas"/>
    <n v="556.5"/>
    <n v="556.5"/>
    <n v="3"/>
    <n v="3"/>
    <m/>
    <m/>
    <m/>
    <m/>
    <m/>
    <m/>
    <m/>
    <m/>
  </r>
  <r>
    <x v="23"/>
    <s v="Las Bambas"/>
    <n v="1281"/>
    <n v="1281"/>
    <n v="6"/>
    <n v="6"/>
    <m/>
    <m/>
    <m/>
    <m/>
    <m/>
    <m/>
    <m/>
    <m/>
  </r>
  <r>
    <x v="23"/>
    <s v="Las Bambas"/>
    <n v="1713"/>
    <n v="1713"/>
    <n v="12"/>
    <n v="12"/>
    <m/>
    <m/>
    <m/>
    <m/>
    <m/>
    <m/>
    <m/>
    <m/>
  </r>
  <r>
    <x v="23"/>
    <s v="Las Bambas"/>
    <n v="603"/>
    <n v="603"/>
    <n v="5"/>
    <n v="5"/>
    <m/>
    <m/>
    <m/>
    <m/>
    <m/>
    <m/>
    <m/>
    <m/>
  </r>
  <r>
    <x v="23"/>
    <s v="Las Bambas"/>
    <n v="1222.5"/>
    <n v="1222.5"/>
    <n v="10"/>
    <n v="10"/>
    <m/>
    <m/>
    <m/>
    <m/>
    <m/>
    <m/>
    <m/>
    <m/>
  </r>
  <r>
    <x v="23"/>
    <s v="Las Bambas"/>
    <n v="4428.5"/>
    <n v="4428.5"/>
    <n v="26"/>
    <n v="26"/>
    <m/>
    <m/>
    <m/>
    <m/>
    <m/>
    <m/>
    <m/>
    <m/>
  </r>
  <r>
    <x v="23"/>
    <s v="Las Bambas"/>
    <n v="5103"/>
    <n v="5103"/>
    <n v="31"/>
    <n v="31"/>
    <m/>
    <m/>
    <m/>
    <m/>
    <m/>
    <m/>
    <m/>
    <m/>
  </r>
  <r>
    <x v="23"/>
    <s v="Las Bambas"/>
    <n v="310.5"/>
    <n v="310.5"/>
    <n v="2"/>
    <n v="2"/>
    <m/>
    <m/>
    <m/>
    <m/>
    <m/>
    <m/>
    <m/>
    <m/>
  </r>
  <r>
    <x v="23"/>
    <s v="Las Bambas"/>
    <n v="966"/>
    <n v="966"/>
    <n v="7"/>
    <n v="7"/>
    <m/>
    <m/>
    <m/>
    <m/>
    <m/>
    <m/>
    <m/>
    <m/>
  </r>
  <r>
    <x v="23"/>
    <s v="Las Bambas"/>
    <n v="816"/>
    <n v="816"/>
    <n v="5"/>
    <n v="5"/>
    <m/>
    <m/>
    <m/>
    <m/>
    <m/>
    <m/>
    <m/>
    <m/>
  </r>
  <r>
    <x v="23"/>
    <s v="Las Bambas"/>
    <n v="819"/>
    <n v="819"/>
    <n v="5"/>
    <n v="5"/>
    <m/>
    <m/>
    <m/>
    <m/>
    <m/>
    <m/>
    <m/>
    <m/>
  </r>
  <r>
    <x v="23"/>
    <s v="Las Bambas"/>
    <n v="685.5"/>
    <n v="685.5"/>
    <n v="6"/>
    <n v="6"/>
    <m/>
    <m/>
    <m/>
    <m/>
    <m/>
    <m/>
    <m/>
    <m/>
  </r>
  <r>
    <x v="23"/>
    <s v="Las Bambas"/>
    <n v="6464.75"/>
    <n v="6464.75"/>
    <n v="36"/>
    <n v="36"/>
    <m/>
    <m/>
    <m/>
    <m/>
    <m/>
    <n v="1"/>
    <m/>
    <m/>
  </r>
  <r>
    <x v="23"/>
    <s v="Las Bambas"/>
    <n v="1534.5"/>
    <n v="1534.5"/>
    <n v="10"/>
    <n v="10"/>
    <m/>
    <m/>
    <m/>
    <m/>
    <m/>
    <m/>
    <m/>
    <m/>
  </r>
  <r>
    <x v="23"/>
    <s v="Las Bambas"/>
    <n v="1612.5"/>
    <n v="1612.5"/>
    <n v="11"/>
    <n v="11"/>
    <m/>
    <m/>
    <m/>
    <m/>
    <m/>
    <m/>
    <m/>
    <m/>
  </r>
  <r>
    <x v="23"/>
    <s v="Las Bambas"/>
    <n v="1356"/>
    <n v="1356"/>
    <n v="7"/>
    <n v="7"/>
    <m/>
    <m/>
    <m/>
    <m/>
    <m/>
    <m/>
    <m/>
    <m/>
  </r>
  <r>
    <x v="23"/>
    <s v="Las Bambas"/>
    <n v="198"/>
    <n v="198"/>
    <n v="1"/>
    <n v="1"/>
    <m/>
    <m/>
    <m/>
    <m/>
    <m/>
    <m/>
    <m/>
    <m/>
  </r>
  <r>
    <x v="23"/>
    <s v="Las Bambas"/>
    <n v="1890"/>
    <n v="1890"/>
    <n v="13"/>
    <n v="13"/>
    <m/>
    <m/>
    <m/>
    <m/>
    <m/>
    <m/>
    <m/>
    <m/>
  </r>
  <r>
    <x v="23"/>
    <s v="Las Bambas"/>
    <n v="279"/>
    <n v="279"/>
    <n v="2"/>
    <n v="2"/>
    <m/>
    <m/>
    <m/>
    <m/>
    <m/>
    <m/>
    <m/>
    <m/>
  </r>
  <r>
    <x v="23"/>
    <s v="Las Bambas"/>
    <n v="3274.5"/>
    <n v="3274.5"/>
    <n v="20"/>
    <n v="20"/>
    <m/>
    <m/>
    <m/>
    <m/>
    <m/>
    <m/>
    <m/>
    <m/>
  </r>
  <r>
    <x v="23"/>
    <s v="Las Bambas"/>
    <n v="336"/>
    <n v="336"/>
    <n v="3"/>
    <n v="3"/>
    <m/>
    <m/>
    <m/>
    <m/>
    <m/>
    <m/>
    <m/>
    <m/>
  </r>
  <r>
    <x v="23"/>
    <s v="Las Bambas"/>
    <n v="777"/>
    <n v="777"/>
    <n v="7"/>
    <n v="7"/>
    <m/>
    <m/>
    <m/>
    <m/>
    <m/>
    <m/>
    <m/>
    <m/>
  </r>
  <r>
    <x v="23"/>
    <s v="Las Bambas"/>
    <n v="198"/>
    <n v="198"/>
    <n v="1"/>
    <n v="1"/>
    <m/>
    <m/>
    <m/>
    <m/>
    <m/>
    <m/>
    <m/>
    <m/>
  </r>
  <r>
    <x v="23"/>
    <s v="Las Bambas"/>
    <n v="1110"/>
    <n v="1110"/>
    <n v="6"/>
    <n v="6"/>
    <m/>
    <m/>
    <m/>
    <m/>
    <m/>
    <m/>
    <m/>
    <m/>
  </r>
  <r>
    <x v="23"/>
    <s v="Las Bambas"/>
    <n v="3580.5"/>
    <n v="3580.5"/>
    <n v="19"/>
    <n v="19"/>
    <m/>
    <m/>
    <m/>
    <m/>
    <m/>
    <n v="1"/>
    <m/>
    <m/>
  </r>
  <r>
    <x v="23"/>
    <s v="Las Bambas"/>
    <n v="4095"/>
    <n v="4095"/>
    <n v="22"/>
    <n v="22"/>
    <m/>
    <m/>
    <m/>
    <m/>
    <m/>
    <m/>
    <m/>
    <m/>
  </r>
  <r>
    <x v="23"/>
    <s v="Las Bambas"/>
    <n v="441"/>
    <n v="441"/>
    <n v="3"/>
    <n v="3"/>
    <m/>
    <m/>
    <m/>
    <m/>
    <m/>
    <m/>
    <m/>
    <m/>
  </r>
  <r>
    <x v="23"/>
    <s v="Las Bambas"/>
    <n v="13675.25"/>
    <n v="13675.25"/>
    <n v="79"/>
    <n v="79"/>
    <m/>
    <m/>
    <m/>
    <m/>
    <m/>
    <n v="1"/>
    <m/>
    <m/>
  </r>
  <r>
    <x v="23"/>
    <s v="Las Bambas"/>
    <n v="3927"/>
    <n v="3927"/>
    <n v="22"/>
    <n v="22"/>
    <m/>
    <m/>
    <m/>
    <m/>
    <m/>
    <m/>
    <m/>
    <m/>
  </r>
  <r>
    <x v="23"/>
    <s v="Las Bambas"/>
    <n v="6245.25"/>
    <n v="6245.25"/>
    <n v="42"/>
    <n v="42"/>
    <m/>
    <m/>
    <m/>
    <m/>
    <m/>
    <m/>
    <m/>
    <m/>
  </r>
  <r>
    <x v="23"/>
    <s v="Las Bambas"/>
    <n v="4588.5"/>
    <n v="4588.5"/>
    <n v="27"/>
    <n v="27"/>
    <m/>
    <m/>
    <m/>
    <m/>
    <m/>
    <m/>
    <m/>
    <m/>
  </r>
  <r>
    <x v="23"/>
    <s v="Las Bambas"/>
    <n v="0"/>
    <n v="0"/>
    <n v="1"/>
    <n v="1"/>
    <m/>
    <m/>
    <m/>
    <m/>
    <m/>
    <m/>
    <m/>
    <m/>
  </r>
  <r>
    <x v="23"/>
    <s v="Las Bambas"/>
    <n v="556.5"/>
    <n v="556.5"/>
    <n v="3"/>
    <n v="3"/>
    <m/>
    <m/>
    <m/>
    <m/>
    <m/>
    <m/>
    <m/>
    <m/>
  </r>
  <r>
    <x v="23"/>
    <s v="Las Bambas"/>
    <n v="1140.5"/>
    <n v="1140.5"/>
    <n v="7"/>
    <n v="7"/>
    <m/>
    <m/>
    <m/>
    <m/>
    <m/>
    <m/>
    <m/>
    <m/>
  </r>
  <r>
    <x v="23"/>
    <s v="Las Bambas"/>
    <n v="495"/>
    <n v="495"/>
    <n v="3"/>
    <n v="3"/>
    <m/>
    <m/>
    <m/>
    <m/>
    <m/>
    <m/>
    <m/>
    <m/>
  </r>
  <r>
    <x v="23"/>
    <s v="Las Bambas"/>
    <n v="153"/>
    <n v="153"/>
    <n v="1"/>
    <n v="1"/>
    <m/>
    <m/>
    <m/>
    <m/>
    <m/>
    <m/>
    <m/>
    <m/>
  </r>
  <r>
    <x v="23"/>
    <s v="SSEE"/>
    <n v="0"/>
    <n v="0"/>
    <n v="0"/>
    <n v="0"/>
    <m/>
    <m/>
    <m/>
    <m/>
    <m/>
    <m/>
    <m/>
    <m/>
  </r>
  <r>
    <x v="23"/>
    <s v="SSEE"/>
    <n v="0"/>
    <n v="0"/>
    <n v="0"/>
    <n v="0"/>
    <m/>
    <m/>
    <m/>
    <m/>
    <m/>
    <m/>
    <m/>
    <m/>
  </r>
  <r>
    <x v="23"/>
    <s v="SSEE"/>
    <n v="0"/>
    <n v="0"/>
    <n v="0"/>
    <n v="0"/>
    <m/>
    <m/>
    <m/>
    <m/>
    <m/>
    <m/>
    <m/>
    <m/>
  </r>
  <r>
    <x v="23"/>
    <s v="SSEE"/>
    <n v="0"/>
    <n v="0"/>
    <n v="0"/>
    <n v="0"/>
    <m/>
    <m/>
    <m/>
    <m/>
    <m/>
    <m/>
    <m/>
    <m/>
  </r>
  <r>
    <x v="23"/>
    <s v="SSEE"/>
    <n v="0"/>
    <n v="0"/>
    <n v="0"/>
    <n v="0"/>
    <m/>
    <m/>
    <m/>
    <m/>
    <m/>
    <m/>
    <m/>
    <m/>
  </r>
  <r>
    <x v="23"/>
    <s v="SSEE"/>
    <n v="0"/>
    <n v="0"/>
    <n v="0"/>
    <n v="0"/>
    <m/>
    <m/>
    <m/>
    <m/>
    <m/>
    <m/>
    <m/>
    <m/>
  </r>
  <r>
    <x v="23"/>
    <s v="SSEE"/>
    <n v="0"/>
    <n v="0"/>
    <n v="0"/>
    <n v="0"/>
    <m/>
    <m/>
    <m/>
    <m/>
    <m/>
    <m/>
    <m/>
    <m/>
  </r>
  <r>
    <x v="23"/>
    <s v="SSEE"/>
    <n v="0"/>
    <n v="0"/>
    <n v="0"/>
    <n v="0"/>
    <m/>
    <m/>
    <m/>
    <m/>
    <m/>
    <m/>
    <m/>
    <m/>
  </r>
  <r>
    <x v="23"/>
    <s v="SSEE"/>
    <n v="0"/>
    <n v="0"/>
    <n v="0"/>
    <n v="0"/>
    <m/>
    <m/>
    <m/>
    <m/>
    <m/>
    <m/>
    <m/>
    <m/>
  </r>
  <r>
    <x v="23"/>
    <s v="SSEE"/>
    <n v="88556"/>
    <n v="15243.599999999999"/>
    <n v="379"/>
    <n v="427"/>
    <m/>
    <m/>
    <m/>
    <m/>
    <m/>
    <n v="1"/>
    <m/>
    <m/>
  </r>
  <r>
    <x v="23"/>
    <s v="SSEE"/>
    <n v="0"/>
    <n v="0"/>
    <n v="0"/>
    <n v="0"/>
    <m/>
    <m/>
    <m/>
    <m/>
    <m/>
    <m/>
    <m/>
    <m/>
  </r>
  <r>
    <x v="23"/>
    <s v="SSEE"/>
    <n v="0"/>
    <n v="0"/>
    <n v="0"/>
    <n v="0"/>
    <m/>
    <m/>
    <m/>
    <m/>
    <m/>
    <m/>
    <m/>
    <m/>
  </r>
  <r>
    <x v="23"/>
    <s v="SSEE"/>
    <n v="0"/>
    <n v="0"/>
    <n v="0"/>
    <n v="0"/>
    <m/>
    <m/>
    <m/>
    <m/>
    <m/>
    <m/>
    <m/>
    <m/>
  </r>
  <r>
    <x v="23"/>
    <s v="SSEE"/>
    <n v="0"/>
    <n v="0"/>
    <n v="0"/>
    <n v="0"/>
    <m/>
    <m/>
    <m/>
    <m/>
    <m/>
    <m/>
    <m/>
    <m/>
  </r>
  <r>
    <x v="23"/>
    <s v="SSEE"/>
    <n v="7535"/>
    <n v="7535"/>
    <n v="42"/>
    <n v="42"/>
    <m/>
    <m/>
    <m/>
    <m/>
    <m/>
    <m/>
    <m/>
    <m/>
  </r>
  <r>
    <x v="23"/>
    <s v="SSEE"/>
    <n v="12348"/>
    <n v="12348"/>
    <n v="69"/>
    <n v="69"/>
    <m/>
    <m/>
    <m/>
    <m/>
    <m/>
    <m/>
    <m/>
    <m/>
  </r>
  <r>
    <x v="23"/>
    <s v="SSEE"/>
    <n v="0"/>
    <n v="0"/>
    <n v="0"/>
    <n v="0"/>
    <m/>
    <m/>
    <m/>
    <m/>
    <m/>
    <m/>
    <m/>
    <m/>
  </r>
  <r>
    <x v="23"/>
    <s v="SSEE"/>
    <n v="360"/>
    <n v="360"/>
    <n v="3"/>
    <n v="3"/>
    <m/>
    <m/>
    <m/>
    <m/>
    <m/>
    <n v="1"/>
    <m/>
    <m/>
  </r>
  <r>
    <x v="23"/>
    <s v="SSEE"/>
    <n v="175265.08000000002"/>
    <n v="155357.08000000002"/>
    <n v="789"/>
    <n v="711"/>
    <m/>
    <m/>
    <m/>
    <m/>
    <m/>
    <m/>
    <m/>
    <m/>
  </r>
  <r>
    <x v="23"/>
    <s v="SSEE"/>
    <n v="31429"/>
    <n v="31429"/>
    <n v="197"/>
    <n v="197"/>
    <m/>
    <m/>
    <m/>
    <m/>
    <m/>
    <m/>
    <m/>
    <m/>
  </r>
  <r>
    <x v="23"/>
    <s v="SSEE"/>
    <n v="100010"/>
    <n v="100010"/>
    <n v="549"/>
    <n v="549"/>
    <m/>
    <m/>
    <m/>
    <n v="1"/>
    <m/>
    <m/>
    <m/>
    <m/>
  </r>
  <r>
    <x v="23"/>
    <s v="SSEE"/>
    <n v="120969.5"/>
    <n v="127809.5"/>
    <n v="729"/>
    <n v="759"/>
    <m/>
    <m/>
    <m/>
    <m/>
    <m/>
    <n v="3"/>
    <m/>
    <m/>
  </r>
  <r>
    <x v="23"/>
    <s v="SSEE"/>
    <n v="0"/>
    <n v="0"/>
    <n v="0"/>
    <n v="0"/>
    <m/>
    <m/>
    <m/>
    <m/>
    <m/>
    <m/>
    <m/>
    <m/>
  </r>
  <r>
    <x v="23"/>
    <s v="SSEE"/>
    <n v="0"/>
    <n v="0"/>
    <n v="0"/>
    <n v="0"/>
    <m/>
    <m/>
    <m/>
    <m/>
    <m/>
    <m/>
    <m/>
    <m/>
  </r>
  <r>
    <x v="23"/>
    <s v="SSEE"/>
    <n v="105498"/>
    <n v="105498"/>
    <n v="468"/>
    <n v="468"/>
    <m/>
    <m/>
    <m/>
    <m/>
    <m/>
    <n v="2"/>
    <m/>
    <m/>
  </r>
  <r>
    <x v="23"/>
    <s v="SSEE"/>
    <n v="308"/>
    <n v="308"/>
    <n v="2"/>
    <n v="2"/>
    <m/>
    <m/>
    <m/>
    <m/>
    <m/>
    <m/>
    <m/>
    <m/>
  </r>
  <r>
    <x v="23"/>
    <s v="SSEE"/>
    <n v="0"/>
    <n v="0"/>
    <n v="0"/>
    <n v="0"/>
    <m/>
    <m/>
    <m/>
    <m/>
    <m/>
    <m/>
    <m/>
    <m/>
  </r>
  <r>
    <x v="23"/>
    <s v="SSEE"/>
    <n v="0"/>
    <n v="0"/>
    <n v="0"/>
    <n v="0"/>
    <m/>
    <m/>
    <m/>
    <m/>
    <m/>
    <m/>
    <m/>
    <m/>
  </r>
  <r>
    <x v="23"/>
    <s v="SSEE"/>
    <n v="27036"/>
    <n v="27036"/>
    <n v="135"/>
    <n v="135"/>
    <m/>
    <m/>
    <m/>
    <m/>
    <m/>
    <m/>
    <m/>
    <m/>
  </r>
  <r>
    <x v="23"/>
    <s v="SSEE"/>
    <n v="10892"/>
    <n v="10892"/>
    <n v="61"/>
    <n v="61"/>
    <m/>
    <m/>
    <m/>
    <m/>
    <m/>
    <m/>
    <m/>
    <m/>
  </r>
  <r>
    <x v="23"/>
    <s v="SSEE"/>
    <n v="0"/>
    <n v="0"/>
    <n v="0"/>
    <n v="0"/>
    <m/>
    <m/>
    <m/>
    <m/>
    <m/>
    <m/>
    <m/>
    <m/>
  </r>
  <r>
    <x v="23"/>
    <s v="SSEE"/>
    <n v="0"/>
    <n v="0"/>
    <n v="0"/>
    <n v="0"/>
    <m/>
    <m/>
    <m/>
    <m/>
    <m/>
    <m/>
    <m/>
    <m/>
  </r>
  <r>
    <x v="23"/>
    <s v="SSEE"/>
    <n v="0"/>
    <n v="0"/>
    <n v="0"/>
    <n v="0"/>
    <m/>
    <m/>
    <m/>
    <m/>
    <m/>
    <m/>
    <m/>
    <m/>
  </r>
  <r>
    <x v="23"/>
    <s v="SSEE"/>
    <n v="0"/>
    <n v="0"/>
    <n v="0"/>
    <n v="0"/>
    <m/>
    <m/>
    <m/>
    <m/>
    <m/>
    <m/>
    <m/>
    <m/>
  </r>
  <r>
    <x v="23"/>
    <s v="SSEE"/>
    <n v="0"/>
    <n v="0"/>
    <n v="0"/>
    <n v="0"/>
    <m/>
    <m/>
    <m/>
    <m/>
    <m/>
    <m/>
    <m/>
    <m/>
  </r>
  <r>
    <x v="23"/>
    <s v="SSEE"/>
    <n v="50856"/>
    <n v="50856"/>
    <n v="287"/>
    <n v="287"/>
    <m/>
    <m/>
    <m/>
    <m/>
    <m/>
    <m/>
    <m/>
    <m/>
  </r>
  <r>
    <x v="23"/>
    <s v="SSEE"/>
    <n v="0"/>
    <n v="0"/>
    <n v="0"/>
    <n v="0"/>
    <m/>
    <m/>
    <m/>
    <m/>
    <m/>
    <m/>
    <m/>
    <m/>
  </r>
  <r>
    <x v="23"/>
    <s v="SSEE"/>
    <n v="0"/>
    <n v="0"/>
    <n v="0"/>
    <n v="0"/>
    <m/>
    <m/>
    <m/>
    <m/>
    <m/>
    <m/>
    <m/>
    <m/>
  </r>
  <r>
    <x v="23"/>
    <s v="SSEE"/>
    <n v="2168"/>
    <n v="2168"/>
    <n v="27"/>
    <n v="27"/>
    <m/>
    <m/>
    <m/>
    <m/>
    <m/>
    <m/>
    <m/>
    <m/>
  </r>
  <r>
    <x v="23"/>
    <s v="SSEE"/>
    <n v="0"/>
    <n v="0"/>
    <n v="0"/>
    <n v="0"/>
    <m/>
    <m/>
    <m/>
    <m/>
    <m/>
    <m/>
    <m/>
    <m/>
  </r>
  <r>
    <x v="23"/>
    <s v="SSEE"/>
    <n v="0"/>
    <n v="0"/>
    <n v="0"/>
    <n v="0"/>
    <m/>
    <m/>
    <m/>
    <m/>
    <m/>
    <m/>
    <m/>
    <m/>
  </r>
  <r>
    <x v="23"/>
    <s v="SSEE"/>
    <n v="0"/>
    <n v="0"/>
    <n v="0"/>
    <n v="0"/>
    <m/>
    <m/>
    <m/>
    <m/>
    <m/>
    <m/>
    <m/>
    <m/>
  </r>
  <r>
    <x v="23"/>
    <s v="SSEE"/>
    <n v="0"/>
    <n v="0"/>
    <n v="0"/>
    <n v="0"/>
    <m/>
    <m/>
    <m/>
    <m/>
    <m/>
    <m/>
    <m/>
    <m/>
  </r>
  <r>
    <x v="23"/>
    <s v="SSEE"/>
    <n v="0"/>
    <n v="0"/>
    <n v="0"/>
    <n v="0"/>
    <m/>
    <m/>
    <m/>
    <m/>
    <m/>
    <m/>
    <m/>
    <m/>
  </r>
  <r>
    <x v="23"/>
    <s v="SSEE"/>
    <n v="0"/>
    <n v="0"/>
    <n v="0"/>
    <n v="0"/>
    <m/>
    <m/>
    <m/>
    <m/>
    <m/>
    <m/>
    <m/>
    <m/>
  </r>
  <r>
    <x v="23"/>
    <s v="SSEE"/>
    <n v="0"/>
    <n v="0"/>
    <n v="0"/>
    <n v="0"/>
    <m/>
    <m/>
    <m/>
    <m/>
    <m/>
    <m/>
    <m/>
    <m/>
  </r>
  <r>
    <x v="23"/>
    <s v="SSEE"/>
    <n v="0"/>
    <n v="0"/>
    <n v="0"/>
    <n v="0"/>
    <m/>
    <m/>
    <m/>
    <m/>
    <m/>
    <m/>
    <m/>
    <m/>
  </r>
  <r>
    <x v="23"/>
    <s v="SSEE"/>
    <n v="0"/>
    <n v="0"/>
    <n v="0"/>
    <n v="0"/>
    <m/>
    <m/>
    <m/>
    <m/>
    <m/>
    <m/>
    <m/>
    <m/>
  </r>
  <r>
    <x v="23"/>
    <s v="SSEE"/>
    <n v="0"/>
    <n v="0"/>
    <n v="0"/>
    <n v="0"/>
    <m/>
    <m/>
    <m/>
    <m/>
    <m/>
    <m/>
    <m/>
    <m/>
  </r>
  <r>
    <x v="23"/>
    <s v="SSEE"/>
    <n v="0"/>
    <n v="0"/>
    <n v="0"/>
    <n v="0"/>
    <m/>
    <m/>
    <m/>
    <m/>
    <m/>
    <m/>
    <m/>
    <m/>
  </r>
  <r>
    <x v="23"/>
    <s v="SSEE"/>
    <n v="206717"/>
    <n v="115899"/>
    <n v="953"/>
    <n v="541"/>
    <m/>
    <m/>
    <m/>
    <m/>
    <n v="2"/>
    <n v="1"/>
    <m/>
    <m/>
  </r>
  <r>
    <x v="23"/>
    <s v="SSEE"/>
    <n v="0"/>
    <n v="0"/>
    <n v="0"/>
    <n v="0"/>
    <m/>
    <m/>
    <m/>
    <m/>
    <m/>
    <m/>
    <m/>
    <m/>
  </r>
  <r>
    <x v="23"/>
    <s v="SSEE"/>
    <n v="0"/>
    <n v="0"/>
    <n v="0"/>
    <n v="0"/>
    <m/>
    <m/>
    <m/>
    <m/>
    <m/>
    <m/>
    <m/>
    <m/>
  </r>
  <r>
    <x v="23"/>
    <s v="SSEE"/>
    <n v="0"/>
    <n v="0"/>
    <n v="0"/>
    <n v="0"/>
    <m/>
    <m/>
    <m/>
    <m/>
    <m/>
    <m/>
    <m/>
    <m/>
  </r>
  <r>
    <x v="23"/>
    <s v="SSEE"/>
    <n v="0"/>
    <n v="0"/>
    <n v="0"/>
    <n v="0"/>
    <m/>
    <m/>
    <m/>
    <m/>
    <m/>
    <m/>
    <m/>
    <m/>
  </r>
  <r>
    <x v="23"/>
    <s v="SSEE"/>
    <n v="2136"/>
    <n v="2136"/>
    <n v="13"/>
    <n v="13"/>
    <m/>
    <m/>
    <m/>
    <m/>
    <m/>
    <m/>
    <m/>
    <m/>
  </r>
  <r>
    <x v="23"/>
    <s v="SSEE"/>
    <n v="0"/>
    <n v="0"/>
    <n v="0"/>
    <n v="0"/>
    <m/>
    <m/>
    <m/>
    <m/>
    <m/>
    <m/>
    <m/>
    <m/>
  </r>
  <r>
    <x v="24"/>
    <s v="Las Bambas"/>
    <n v="435"/>
    <n v="435"/>
    <n v="2"/>
    <n v="2"/>
    <m/>
    <m/>
    <m/>
    <m/>
    <m/>
    <m/>
    <m/>
    <m/>
  </r>
  <r>
    <x v="24"/>
    <s v="Las Bambas"/>
    <n v="576"/>
    <n v="576"/>
    <n v="3"/>
    <n v="3"/>
    <m/>
    <m/>
    <m/>
    <m/>
    <m/>
    <m/>
    <m/>
    <m/>
  </r>
  <r>
    <x v="24"/>
    <s v="Las Bambas"/>
    <n v="3477"/>
    <n v="3477"/>
    <n v="18"/>
    <n v="18"/>
    <m/>
    <m/>
    <m/>
    <m/>
    <m/>
    <m/>
    <m/>
    <m/>
  </r>
  <r>
    <x v="24"/>
    <s v="Las Bambas"/>
    <n v="4394.97"/>
    <n v="4394.97"/>
    <n v="22"/>
    <n v="22"/>
    <m/>
    <m/>
    <m/>
    <m/>
    <m/>
    <m/>
    <m/>
    <m/>
  </r>
  <r>
    <x v="24"/>
    <s v="Las Bambas"/>
    <n v="3013.5"/>
    <n v="3013.5"/>
    <n v="16"/>
    <n v="16"/>
    <m/>
    <m/>
    <m/>
    <m/>
    <m/>
    <m/>
    <m/>
    <m/>
  </r>
  <r>
    <x v="24"/>
    <s v="Las Bambas"/>
    <n v="613.5"/>
    <n v="613.5"/>
    <n v="3"/>
    <n v="3"/>
    <m/>
    <m/>
    <m/>
    <m/>
    <m/>
    <m/>
    <m/>
    <m/>
  </r>
  <r>
    <x v="24"/>
    <s v="Las Bambas"/>
    <n v="8992.25"/>
    <n v="8992.25"/>
    <n v="46"/>
    <n v="46"/>
    <m/>
    <m/>
    <m/>
    <m/>
    <m/>
    <m/>
    <m/>
    <m/>
  </r>
  <r>
    <x v="24"/>
    <s v="Las Bambas"/>
    <n v="13111.5"/>
    <n v="13111.5"/>
    <n v="71"/>
    <n v="71"/>
    <m/>
    <m/>
    <m/>
    <m/>
    <m/>
    <m/>
    <m/>
    <m/>
  </r>
  <r>
    <x v="24"/>
    <s v="Las Bambas"/>
    <n v="14719.891304347826"/>
    <n v="14719.891304347826"/>
    <n v="83"/>
    <n v="83"/>
    <m/>
    <m/>
    <m/>
    <m/>
    <m/>
    <m/>
    <m/>
    <m/>
  </r>
  <r>
    <x v="24"/>
    <s v="Las Bambas"/>
    <n v="8344"/>
    <n v="8344"/>
    <n v="47"/>
    <n v="47"/>
    <m/>
    <m/>
    <m/>
    <m/>
    <m/>
    <m/>
    <m/>
    <m/>
  </r>
  <r>
    <x v="24"/>
    <s v="Las Bambas"/>
    <n v="3291"/>
    <n v="3291"/>
    <n v="16"/>
    <n v="16"/>
    <m/>
    <m/>
    <m/>
    <m/>
    <m/>
    <m/>
    <m/>
    <m/>
  </r>
  <r>
    <x v="24"/>
    <s v="Las Bambas"/>
    <n v="756"/>
    <n v="756"/>
    <n v="4"/>
    <n v="4"/>
    <m/>
    <m/>
    <m/>
    <m/>
    <m/>
    <m/>
    <m/>
    <m/>
  </r>
  <r>
    <x v="24"/>
    <s v="Las Bambas"/>
    <n v="3607.5"/>
    <n v="3607.5"/>
    <n v="19"/>
    <n v="19"/>
    <m/>
    <m/>
    <m/>
    <m/>
    <m/>
    <m/>
    <m/>
    <m/>
  </r>
  <r>
    <x v="24"/>
    <s v="Las Bambas"/>
    <n v="5993"/>
    <n v="5993"/>
    <n v="34"/>
    <n v="34"/>
    <m/>
    <m/>
    <m/>
    <m/>
    <m/>
    <m/>
    <m/>
    <m/>
  </r>
  <r>
    <x v="24"/>
    <s v="Las Bambas"/>
    <n v="36960.75"/>
    <n v="36960.75"/>
    <n v="218"/>
    <n v="218"/>
    <m/>
    <m/>
    <m/>
    <m/>
    <m/>
    <n v="2"/>
    <m/>
    <m/>
  </r>
  <r>
    <x v="24"/>
    <s v="Las Bambas"/>
    <n v="15096.75"/>
    <n v="15096.75"/>
    <n v="84"/>
    <n v="84"/>
    <m/>
    <m/>
    <m/>
    <m/>
    <m/>
    <n v="1"/>
    <m/>
    <m/>
  </r>
  <r>
    <x v="24"/>
    <s v="Las Bambas"/>
    <n v="462"/>
    <n v="462"/>
    <n v="2"/>
    <n v="2"/>
    <m/>
    <m/>
    <m/>
    <m/>
    <m/>
    <m/>
    <m/>
    <m/>
  </r>
  <r>
    <x v="24"/>
    <s v="Las Bambas"/>
    <n v="63740.5"/>
    <n v="63740.5"/>
    <n v="379"/>
    <n v="379"/>
    <m/>
    <m/>
    <m/>
    <m/>
    <n v="1"/>
    <m/>
    <m/>
    <m/>
  </r>
  <r>
    <x v="24"/>
    <s v="Las Bambas"/>
    <n v="149899.82142857142"/>
    <n v="149899.82142857142"/>
    <n v="863"/>
    <n v="863"/>
    <m/>
    <m/>
    <n v="1"/>
    <m/>
    <m/>
    <m/>
    <m/>
    <m/>
  </r>
  <r>
    <x v="24"/>
    <s v="Las Bambas"/>
    <n v="1179"/>
    <n v="1179"/>
    <n v="6"/>
    <n v="6"/>
    <m/>
    <m/>
    <m/>
    <m/>
    <m/>
    <m/>
    <m/>
    <m/>
  </r>
  <r>
    <x v="24"/>
    <s v="Las Bambas"/>
    <n v="5037"/>
    <n v="5037"/>
    <n v="26"/>
    <n v="26"/>
    <m/>
    <m/>
    <m/>
    <m/>
    <m/>
    <m/>
    <m/>
    <m/>
  </r>
  <r>
    <x v="24"/>
    <s v="Las Bambas"/>
    <n v="1474.5"/>
    <n v="1474.5"/>
    <n v="7"/>
    <n v="7"/>
    <m/>
    <m/>
    <m/>
    <m/>
    <m/>
    <m/>
    <m/>
    <m/>
  </r>
  <r>
    <x v="24"/>
    <s v="Las Bambas"/>
    <n v="297"/>
    <n v="297"/>
    <n v="2"/>
    <n v="2"/>
    <m/>
    <m/>
    <m/>
    <m/>
    <m/>
    <m/>
    <m/>
    <m/>
  </r>
  <r>
    <x v="24"/>
    <s v="Las Bambas"/>
    <n v="369"/>
    <n v="369"/>
    <n v="2"/>
    <n v="2"/>
    <m/>
    <m/>
    <m/>
    <m/>
    <m/>
    <m/>
    <m/>
    <m/>
  </r>
  <r>
    <x v="24"/>
    <s v="Las Bambas"/>
    <n v="5484"/>
    <n v="5484"/>
    <n v="29"/>
    <n v="29"/>
    <m/>
    <m/>
    <m/>
    <m/>
    <m/>
    <m/>
    <m/>
    <m/>
  </r>
  <r>
    <x v="24"/>
    <s v="Las Bambas"/>
    <n v="231"/>
    <n v="231"/>
    <n v="1"/>
    <n v="1"/>
    <m/>
    <m/>
    <m/>
    <m/>
    <m/>
    <m/>
    <m/>
    <m/>
  </r>
  <r>
    <x v="24"/>
    <s v="Las Bambas"/>
    <n v="2398.5"/>
    <n v="2398.5"/>
    <n v="12"/>
    <n v="12"/>
    <m/>
    <m/>
    <m/>
    <m/>
    <m/>
    <m/>
    <m/>
    <m/>
  </r>
  <r>
    <x v="24"/>
    <s v="Las Bambas"/>
    <n v="3339"/>
    <n v="3339"/>
    <n v="18"/>
    <n v="18"/>
    <m/>
    <m/>
    <m/>
    <m/>
    <m/>
    <m/>
    <m/>
    <m/>
  </r>
  <r>
    <x v="24"/>
    <s v="Las Bambas"/>
    <n v="189"/>
    <n v="189"/>
    <n v="1"/>
    <n v="1"/>
    <m/>
    <m/>
    <m/>
    <m/>
    <m/>
    <m/>
    <m/>
    <m/>
  </r>
  <r>
    <x v="24"/>
    <s v="Las Bambas"/>
    <n v="4078.5"/>
    <n v="4078.5"/>
    <n v="22"/>
    <n v="22"/>
    <m/>
    <m/>
    <m/>
    <m/>
    <m/>
    <m/>
    <m/>
    <m/>
  </r>
  <r>
    <x v="24"/>
    <s v="Las Bambas"/>
    <n v="1320"/>
    <n v="1320"/>
    <n v="8"/>
    <n v="8"/>
    <m/>
    <m/>
    <m/>
    <m/>
    <m/>
    <m/>
    <m/>
    <m/>
  </r>
  <r>
    <x v="24"/>
    <s v="Las Bambas"/>
    <n v="2386"/>
    <n v="2386"/>
    <n v="12"/>
    <n v="12"/>
    <m/>
    <m/>
    <m/>
    <m/>
    <m/>
    <m/>
    <m/>
    <m/>
  </r>
  <r>
    <x v="24"/>
    <s v="Las Bambas"/>
    <n v="171"/>
    <n v="171"/>
    <n v="1"/>
    <n v="1"/>
    <m/>
    <m/>
    <m/>
    <m/>
    <m/>
    <m/>
    <m/>
    <m/>
  </r>
  <r>
    <x v="24"/>
    <s v="SSEE"/>
    <n v="0"/>
    <n v="0"/>
    <n v="0"/>
    <n v="0"/>
    <m/>
    <m/>
    <m/>
    <m/>
    <m/>
    <m/>
    <m/>
    <m/>
  </r>
  <r>
    <x v="24"/>
    <s v="SSEE"/>
    <n v="0"/>
    <n v="0"/>
    <n v="0"/>
    <n v="0"/>
    <m/>
    <m/>
    <m/>
    <m/>
    <m/>
    <m/>
    <m/>
    <m/>
  </r>
  <r>
    <x v="24"/>
    <s v="SSEE"/>
    <n v="0"/>
    <n v="0"/>
    <n v="0"/>
    <n v="0"/>
    <m/>
    <m/>
    <m/>
    <m/>
    <m/>
    <m/>
    <m/>
    <m/>
  </r>
  <r>
    <x v="24"/>
    <s v="SSEE"/>
    <n v="0"/>
    <n v="0"/>
    <n v="0"/>
    <n v="0"/>
    <m/>
    <m/>
    <m/>
    <m/>
    <m/>
    <m/>
    <m/>
    <m/>
  </r>
  <r>
    <x v="24"/>
    <s v="SSEE"/>
    <n v="0"/>
    <n v="0"/>
    <n v="0"/>
    <n v="0"/>
    <m/>
    <m/>
    <m/>
    <m/>
    <m/>
    <m/>
    <m/>
    <m/>
  </r>
  <r>
    <x v="24"/>
    <s v="SSEE"/>
    <n v="93497"/>
    <n v="93497"/>
    <n v="401"/>
    <n v="401"/>
    <m/>
    <m/>
    <m/>
    <m/>
    <m/>
    <m/>
    <m/>
    <m/>
  </r>
  <r>
    <x v="24"/>
    <s v="SSEE"/>
    <n v="90848"/>
    <n v="22460.400000000001"/>
    <n v="443"/>
    <n v="443"/>
    <m/>
    <m/>
    <m/>
    <m/>
    <m/>
    <m/>
    <m/>
    <m/>
  </r>
  <r>
    <x v="24"/>
    <s v="SSEE"/>
    <n v="10586"/>
    <n v="7847"/>
    <n v="62"/>
    <n v="49"/>
    <m/>
    <m/>
    <m/>
    <m/>
    <n v="1"/>
    <m/>
    <m/>
    <m/>
  </r>
  <r>
    <x v="24"/>
    <s v="SSEE"/>
    <n v="20538"/>
    <n v="20538"/>
    <n v="87"/>
    <n v="87"/>
    <m/>
    <m/>
    <m/>
    <m/>
    <m/>
    <m/>
    <m/>
    <m/>
  </r>
  <r>
    <x v="24"/>
    <s v="SSEE"/>
    <n v="95823"/>
    <n v="93364.800000000003"/>
    <n v="638"/>
    <n v="638"/>
    <m/>
    <m/>
    <m/>
    <m/>
    <m/>
    <n v="4"/>
    <m/>
    <m/>
  </r>
  <r>
    <x v="24"/>
    <s v="SSEE"/>
    <n v="144439"/>
    <n v="144439"/>
    <n v="648"/>
    <n v="648"/>
    <m/>
    <m/>
    <m/>
    <m/>
    <n v="1"/>
    <n v="1"/>
    <m/>
    <m/>
  </r>
  <r>
    <x v="24"/>
    <s v="SSEE"/>
    <n v="119141"/>
    <n v="119141"/>
    <n v="635"/>
    <n v="635"/>
    <m/>
    <m/>
    <m/>
    <m/>
    <m/>
    <m/>
    <m/>
    <m/>
  </r>
  <r>
    <x v="24"/>
    <s v="SSEE"/>
    <n v="133240.5"/>
    <n v="133240.5"/>
    <n v="833"/>
    <n v="833"/>
    <m/>
    <m/>
    <m/>
    <m/>
    <m/>
    <n v="3"/>
    <m/>
    <m/>
  </r>
  <r>
    <x v="24"/>
    <s v="SSEE"/>
    <n v="0"/>
    <n v="0"/>
    <n v="0"/>
    <n v="0"/>
    <m/>
    <m/>
    <m/>
    <m/>
    <n v="3"/>
    <m/>
    <m/>
    <m/>
  </r>
  <r>
    <x v="24"/>
    <s v="SSEE"/>
    <n v="409.5"/>
    <n v="409.5"/>
    <n v="2"/>
    <n v="2"/>
    <m/>
    <m/>
    <m/>
    <m/>
    <m/>
    <m/>
    <m/>
    <m/>
  </r>
  <r>
    <x v="24"/>
    <s v="SSEE"/>
    <n v="10224"/>
    <n v="10224"/>
    <n v="56"/>
    <n v="56"/>
    <m/>
    <m/>
    <m/>
    <m/>
    <m/>
    <n v="1"/>
    <m/>
    <m/>
  </r>
  <r>
    <x v="24"/>
    <s v="SSEE"/>
    <n v="9576"/>
    <n v="9576"/>
    <n v="53"/>
    <n v="53"/>
    <m/>
    <m/>
    <m/>
    <m/>
    <m/>
    <m/>
    <m/>
    <m/>
  </r>
  <r>
    <x v="24"/>
    <s v="SSEE"/>
    <n v="44808"/>
    <n v="44808"/>
    <n v="200"/>
    <n v="200"/>
    <m/>
    <m/>
    <m/>
    <m/>
    <m/>
    <m/>
    <m/>
    <m/>
  </r>
  <r>
    <x v="24"/>
    <s v="SSEE"/>
    <n v="0"/>
    <n v="0"/>
    <n v="0"/>
    <n v="0"/>
    <m/>
    <m/>
    <m/>
    <m/>
    <m/>
    <m/>
    <m/>
    <m/>
  </r>
  <r>
    <x v="24"/>
    <s v="SSEE"/>
    <n v="1728"/>
    <n v="1728"/>
    <n v="10"/>
    <n v="10"/>
    <m/>
    <m/>
    <m/>
    <m/>
    <m/>
    <m/>
    <m/>
    <m/>
  </r>
  <r>
    <x v="24"/>
    <s v="SSEE"/>
    <n v="7410"/>
    <n v="7038"/>
    <n v="32"/>
    <n v="31"/>
    <m/>
    <m/>
    <m/>
    <m/>
    <m/>
    <m/>
    <m/>
    <m/>
  </r>
  <r>
    <x v="24"/>
    <s v="SSEE"/>
    <n v="364024"/>
    <n v="141560.4"/>
    <n v="1638"/>
    <n v="1229"/>
    <m/>
    <m/>
    <m/>
    <m/>
    <m/>
    <n v="2"/>
    <m/>
    <m/>
  </r>
  <r>
    <x v="24"/>
    <s v="SSEE"/>
    <n v="67907"/>
    <n v="67907"/>
    <n v="286"/>
    <n v="286"/>
    <m/>
    <m/>
    <m/>
    <m/>
    <m/>
    <m/>
    <m/>
    <m/>
  </r>
  <r>
    <x v="25"/>
    <s v="Las Bambas"/>
    <n v="42.096774193548384"/>
    <n v="42.096774193548384"/>
    <m/>
    <m/>
    <m/>
    <m/>
    <m/>
    <m/>
    <m/>
    <m/>
    <m/>
    <m/>
  </r>
  <r>
    <x v="25"/>
    <s v="Las Bambas"/>
    <n v="55.741935483870968"/>
    <n v="55.741935483870968"/>
    <m/>
    <m/>
    <m/>
    <m/>
    <m/>
    <m/>
    <m/>
    <m/>
    <m/>
    <m/>
  </r>
  <r>
    <x v="25"/>
    <s v="Las Bambas"/>
    <n v="336.48387096774195"/>
    <n v="336.48387096774195"/>
    <m/>
    <m/>
    <m/>
    <m/>
    <m/>
    <m/>
    <m/>
    <m/>
    <m/>
    <m/>
  </r>
  <r>
    <x v="25"/>
    <s v="Las Bambas"/>
    <n v="425.31967741935483"/>
    <n v="425.31967741935483"/>
    <m/>
    <m/>
    <m/>
    <m/>
    <m/>
    <m/>
    <m/>
    <m/>
    <m/>
    <m/>
  </r>
  <r>
    <x v="25"/>
    <s v="Las Bambas"/>
    <n v="291.62903225806451"/>
    <n v="291.62903225806451"/>
    <m/>
    <m/>
    <m/>
    <m/>
    <m/>
    <m/>
    <m/>
    <m/>
    <m/>
    <m/>
  </r>
  <r>
    <x v="25"/>
    <s v="Las Bambas"/>
    <n v="59.37096774193548"/>
    <n v="59.37096774193548"/>
    <m/>
    <m/>
    <m/>
    <m/>
    <m/>
    <m/>
    <m/>
    <m/>
    <m/>
    <m/>
  </r>
  <r>
    <x v="25"/>
    <s v="Las Bambas"/>
    <n v="870.2177419354839"/>
    <n v="870.2177419354839"/>
    <m/>
    <m/>
    <m/>
    <m/>
    <m/>
    <m/>
    <m/>
    <m/>
    <m/>
    <m/>
  </r>
  <r>
    <x v="25"/>
    <s v="Las Bambas"/>
    <n v="1268.8548387096773"/>
    <n v="1268.8548387096773"/>
    <m/>
    <m/>
    <m/>
    <m/>
    <m/>
    <m/>
    <m/>
    <m/>
    <m/>
    <m/>
  </r>
  <r>
    <x v="25"/>
    <s v="Las Bambas"/>
    <n v="1424.5056100981767"/>
    <n v="1424.5056100981767"/>
    <m/>
    <m/>
    <m/>
    <m/>
    <m/>
    <m/>
    <m/>
    <m/>
    <m/>
    <m/>
  </r>
  <r>
    <x v="25"/>
    <s v="Las Bambas"/>
    <n v="807.48387096774195"/>
    <n v="807.48387096774195"/>
    <m/>
    <m/>
    <m/>
    <m/>
    <m/>
    <m/>
    <m/>
    <m/>
    <m/>
    <m/>
  </r>
  <r>
    <x v="25"/>
    <s v="Las Bambas"/>
    <n v="318.48387096774195"/>
    <n v="318.48387096774195"/>
    <m/>
    <m/>
    <m/>
    <m/>
    <m/>
    <m/>
    <m/>
    <m/>
    <m/>
    <m/>
  </r>
  <r>
    <x v="25"/>
    <s v="Las Bambas"/>
    <n v="73.161290322580641"/>
    <n v="73.161290322580641"/>
    <m/>
    <m/>
    <m/>
    <m/>
    <m/>
    <m/>
    <m/>
    <m/>
    <m/>
    <m/>
  </r>
  <r>
    <x v="25"/>
    <s v="Las Bambas"/>
    <n v="349.11290322580646"/>
    <n v="349.11290322580646"/>
    <m/>
    <m/>
    <m/>
    <m/>
    <m/>
    <m/>
    <m/>
    <m/>
    <m/>
    <m/>
  </r>
  <r>
    <x v="25"/>
    <s v="Las Bambas"/>
    <n v="579.9677419354839"/>
    <n v="579.9677419354839"/>
    <m/>
    <m/>
    <m/>
    <m/>
    <m/>
    <m/>
    <m/>
    <m/>
    <m/>
    <m/>
  </r>
  <r>
    <x v="25"/>
    <s v="Las Bambas"/>
    <n v="3576.8467741935483"/>
    <n v="3576.8467741935483"/>
    <m/>
    <m/>
    <m/>
    <m/>
    <m/>
    <m/>
    <m/>
    <m/>
    <m/>
    <m/>
  </r>
  <r>
    <x v="25"/>
    <s v="Las Bambas"/>
    <n v="1460.9758064516129"/>
    <n v="1460.9758064516129"/>
    <m/>
    <m/>
    <m/>
    <m/>
    <m/>
    <m/>
    <m/>
    <m/>
    <m/>
    <m/>
  </r>
  <r>
    <x v="25"/>
    <s v="Las Bambas"/>
    <n v="44.70967741935484"/>
    <n v="44.70967741935484"/>
    <m/>
    <m/>
    <m/>
    <m/>
    <m/>
    <m/>
    <m/>
    <m/>
    <m/>
    <m/>
  </r>
  <r>
    <x v="25"/>
    <s v="Las Bambas"/>
    <n v="6168.4354838709678"/>
    <n v="6168.4354838709678"/>
    <m/>
    <m/>
    <m/>
    <m/>
    <m/>
    <m/>
    <m/>
    <m/>
    <m/>
    <m/>
  </r>
  <r>
    <x v="25"/>
    <s v="Las Bambas"/>
    <n v="14506.434331797234"/>
    <n v="14506.434331797234"/>
    <m/>
    <m/>
    <m/>
    <m/>
    <m/>
    <m/>
    <m/>
    <m/>
    <m/>
    <m/>
  </r>
  <r>
    <x v="25"/>
    <s v="Las Bambas"/>
    <n v="114.09677419354838"/>
    <n v="114.09677419354838"/>
    <m/>
    <m/>
    <m/>
    <m/>
    <m/>
    <m/>
    <m/>
    <m/>
    <m/>
    <m/>
  </r>
  <r>
    <x v="25"/>
    <s v="Las Bambas"/>
    <n v="487.45161290322579"/>
    <n v="487.45161290322579"/>
    <m/>
    <m/>
    <m/>
    <m/>
    <m/>
    <m/>
    <m/>
    <m/>
    <m/>
    <m/>
  </r>
  <r>
    <x v="25"/>
    <s v="Las Bambas"/>
    <n v="142.69354838709677"/>
    <n v="142.69354838709677"/>
    <m/>
    <m/>
    <m/>
    <m/>
    <m/>
    <m/>
    <m/>
    <m/>
    <m/>
    <m/>
  </r>
  <r>
    <x v="25"/>
    <s v="Las Bambas"/>
    <n v="28.741935483870968"/>
    <n v="28.741935483870968"/>
    <m/>
    <m/>
    <m/>
    <m/>
    <m/>
    <m/>
    <m/>
    <m/>
    <m/>
    <m/>
  </r>
  <r>
    <x v="25"/>
    <s v="Las Bambas"/>
    <n v="35.70967741935484"/>
    <n v="35.70967741935484"/>
    <m/>
    <m/>
    <m/>
    <m/>
    <m/>
    <m/>
    <m/>
    <m/>
    <m/>
    <m/>
  </r>
  <r>
    <x v="25"/>
    <s v="Las Bambas"/>
    <n v="530.70967741935488"/>
    <n v="530.70967741935488"/>
    <m/>
    <m/>
    <m/>
    <m/>
    <m/>
    <m/>
    <m/>
    <m/>
    <m/>
    <m/>
  </r>
  <r>
    <x v="25"/>
    <s v="Las Bambas"/>
    <n v="22.35483870967742"/>
    <n v="22.35483870967742"/>
    <m/>
    <m/>
    <m/>
    <m/>
    <m/>
    <m/>
    <m/>
    <m/>
    <m/>
    <m/>
  </r>
  <r>
    <x v="25"/>
    <s v="Las Bambas"/>
    <n v="232.11290322580646"/>
    <n v="232.11290322580646"/>
    <m/>
    <m/>
    <m/>
    <m/>
    <m/>
    <m/>
    <m/>
    <m/>
    <m/>
    <m/>
  </r>
  <r>
    <x v="25"/>
    <s v="Las Bambas"/>
    <n v="323.12903225806451"/>
    <n v="323.12903225806451"/>
    <m/>
    <m/>
    <m/>
    <m/>
    <m/>
    <m/>
    <m/>
    <m/>
    <m/>
    <m/>
  </r>
  <r>
    <x v="25"/>
    <s v="Las Bambas"/>
    <n v="18.29032258064516"/>
    <n v="18.29032258064516"/>
    <m/>
    <m/>
    <m/>
    <m/>
    <m/>
    <m/>
    <m/>
    <m/>
    <m/>
    <m/>
  </r>
  <r>
    <x v="25"/>
    <s v="Las Bambas"/>
    <n v="394.69354838709677"/>
    <n v="394.69354838709677"/>
    <m/>
    <m/>
    <m/>
    <m/>
    <m/>
    <m/>
    <m/>
    <m/>
    <m/>
    <m/>
  </r>
  <r>
    <x v="25"/>
    <s v="Las Bambas"/>
    <n v="127.74193548387096"/>
    <n v="127.74193548387096"/>
    <m/>
    <m/>
    <m/>
    <m/>
    <m/>
    <m/>
    <m/>
    <m/>
    <m/>
    <m/>
  </r>
  <r>
    <x v="25"/>
    <s v="Las Bambas"/>
    <n v="230.90322580645162"/>
    <n v="230.90322580645162"/>
    <m/>
    <m/>
    <m/>
    <m/>
    <m/>
    <m/>
    <m/>
    <m/>
    <m/>
    <m/>
  </r>
  <r>
    <x v="25"/>
    <s v="Las Bambas"/>
    <n v="16.548387096774192"/>
    <n v="16.548387096774192"/>
    <m/>
    <m/>
    <m/>
    <m/>
    <m/>
    <m/>
    <m/>
    <m/>
    <m/>
    <m/>
  </r>
  <r>
    <x v="25"/>
    <s v="SSEE"/>
    <n v="0"/>
    <n v="0"/>
    <m/>
    <m/>
    <m/>
    <m/>
    <m/>
    <m/>
    <m/>
    <m/>
    <m/>
    <m/>
  </r>
  <r>
    <x v="25"/>
    <s v="SSEE"/>
    <n v="0"/>
    <n v="0"/>
    <m/>
    <m/>
    <m/>
    <m/>
    <m/>
    <m/>
    <m/>
    <m/>
    <m/>
    <m/>
  </r>
  <r>
    <x v="25"/>
    <s v="SSEE"/>
    <n v="0"/>
    <n v="0"/>
    <m/>
    <m/>
    <m/>
    <m/>
    <m/>
    <m/>
    <m/>
    <m/>
    <m/>
    <m/>
  </r>
  <r>
    <x v="25"/>
    <s v="SSEE"/>
    <n v="0"/>
    <n v="0"/>
    <m/>
    <m/>
    <m/>
    <m/>
    <m/>
    <m/>
    <m/>
    <m/>
    <m/>
    <m/>
  </r>
  <r>
    <x v="25"/>
    <s v="SSEE"/>
    <n v="0"/>
    <n v="0"/>
    <m/>
    <m/>
    <m/>
    <m/>
    <m/>
    <m/>
    <m/>
    <m/>
    <m/>
    <m/>
  </r>
  <r>
    <x v="25"/>
    <s v="SSEE"/>
    <n v="9048.0967741935492"/>
    <n v="9048.0967741935492"/>
    <m/>
    <m/>
    <m/>
    <m/>
    <m/>
    <m/>
    <m/>
    <m/>
    <m/>
    <m/>
  </r>
  <r>
    <x v="25"/>
    <s v="SSEE"/>
    <n v="8791.7419354838712"/>
    <n v="2173.5870967741939"/>
    <m/>
    <m/>
    <m/>
    <m/>
    <m/>
    <m/>
    <m/>
    <m/>
    <m/>
    <m/>
  </r>
  <r>
    <x v="25"/>
    <s v="SSEE"/>
    <n v="1024.4516129032259"/>
    <n v="759.38709677419354"/>
    <m/>
    <m/>
    <m/>
    <m/>
    <m/>
    <m/>
    <m/>
    <m/>
    <m/>
    <m/>
  </r>
  <r>
    <x v="25"/>
    <s v="SSEE"/>
    <n v="1987.5483870967741"/>
    <n v="1987.5483870967741"/>
    <m/>
    <m/>
    <m/>
    <m/>
    <m/>
    <m/>
    <m/>
    <m/>
    <m/>
    <m/>
  </r>
  <r>
    <x v="25"/>
    <s v="SSEE"/>
    <n v="9273.1935483870966"/>
    <n v="9035.3032258064522"/>
    <m/>
    <m/>
    <m/>
    <m/>
    <m/>
    <m/>
    <n v="1"/>
    <m/>
    <m/>
    <m/>
  </r>
  <r>
    <x v="25"/>
    <s v="SSEE"/>
    <n v="13977.967741935483"/>
    <n v="13977.967741935483"/>
    <m/>
    <m/>
    <m/>
    <m/>
    <m/>
    <m/>
    <m/>
    <m/>
    <m/>
    <m/>
  </r>
  <r>
    <x v="25"/>
    <s v="SSEE"/>
    <n v="11529.774193548386"/>
    <n v="11529.774193548386"/>
    <m/>
    <m/>
    <m/>
    <m/>
    <m/>
    <m/>
    <m/>
    <m/>
    <m/>
    <m/>
  </r>
  <r>
    <x v="25"/>
    <s v="SSEE"/>
    <n v="12894.241935483871"/>
    <n v="12894.241935483871"/>
    <m/>
    <m/>
    <m/>
    <m/>
    <m/>
    <m/>
    <m/>
    <m/>
    <m/>
    <m/>
  </r>
  <r>
    <x v="25"/>
    <s v="SSEE"/>
    <n v="0"/>
    <n v="0"/>
    <m/>
    <m/>
    <m/>
    <m/>
    <m/>
    <m/>
    <m/>
    <m/>
    <m/>
    <m/>
  </r>
  <r>
    <x v="25"/>
    <s v="SSEE"/>
    <n v="39.62903225806452"/>
    <n v="39.62903225806452"/>
    <m/>
    <m/>
    <m/>
    <m/>
    <m/>
    <m/>
    <m/>
    <m/>
    <m/>
    <m/>
  </r>
  <r>
    <x v="25"/>
    <s v="SSEE"/>
    <n v="989.41935483870964"/>
    <n v="989.41935483870964"/>
    <m/>
    <m/>
    <m/>
    <m/>
    <m/>
    <m/>
    <m/>
    <m/>
    <m/>
    <m/>
  </r>
  <r>
    <x v="25"/>
    <s v="SSEE"/>
    <n v="926.70967741935488"/>
    <n v="926.70967741935488"/>
    <m/>
    <m/>
    <m/>
    <m/>
    <m/>
    <m/>
    <m/>
    <m/>
    <m/>
    <m/>
  </r>
  <r>
    <x v="25"/>
    <s v="SSEE"/>
    <n v="4336.2580645161288"/>
    <n v="4336.2580645161288"/>
    <m/>
    <m/>
    <m/>
    <m/>
    <m/>
    <m/>
    <m/>
    <m/>
    <m/>
    <m/>
  </r>
  <r>
    <x v="25"/>
    <s v="SSEE"/>
    <n v="0"/>
    <n v="0"/>
    <m/>
    <m/>
    <m/>
    <m/>
    <m/>
    <m/>
    <m/>
    <m/>
    <m/>
    <m/>
  </r>
  <r>
    <x v="25"/>
    <s v="SSEE"/>
    <n v="167.2258064516129"/>
    <n v="167.2258064516129"/>
    <m/>
    <m/>
    <m/>
    <m/>
    <m/>
    <m/>
    <m/>
    <m/>
    <m/>
    <m/>
  </r>
  <r>
    <x v="25"/>
    <s v="SSEE"/>
    <n v="717.09677419354841"/>
    <n v="681.09677419354841"/>
    <m/>
    <m/>
    <m/>
    <m/>
    <m/>
    <m/>
    <m/>
    <m/>
    <m/>
    <m/>
  </r>
  <r>
    <x v="25"/>
    <s v="SSEE"/>
    <n v="35228.129032258068"/>
    <n v="13699.393548387096"/>
    <m/>
    <m/>
    <m/>
    <m/>
    <m/>
    <m/>
    <m/>
    <m/>
    <m/>
    <m/>
  </r>
  <r>
    <x v="25"/>
    <s v="SSEE"/>
    <n v="6571.6451612903229"/>
    <n v="6571.6451612903229"/>
    <m/>
    <m/>
    <m/>
    <m/>
    <m/>
    <m/>
    <m/>
    <m/>
    <m/>
    <m/>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8">
  <r>
    <x v="0"/>
    <s v="Las Bambas"/>
    <n v="298712"/>
    <n v="298712"/>
    <n v="1821"/>
    <n v="1821"/>
    <m/>
    <m/>
    <m/>
    <n v="1"/>
    <n v="1"/>
    <m/>
    <n v="1"/>
    <m/>
    <m/>
  </r>
  <r>
    <x v="0"/>
    <s v="SSEE"/>
    <n v="1399046"/>
    <n v="1037086"/>
    <n v="8366"/>
    <n v="6321"/>
    <m/>
    <m/>
    <m/>
    <m/>
    <n v="1"/>
    <m/>
    <m/>
    <m/>
    <m/>
  </r>
  <r>
    <x v="1"/>
    <s v="Las Bambas"/>
    <n v="275205"/>
    <n v="275205"/>
    <n v="1849"/>
    <n v="1849"/>
    <m/>
    <m/>
    <m/>
    <m/>
    <n v="1"/>
    <m/>
    <n v="1"/>
    <n v="1"/>
    <m/>
  </r>
  <r>
    <x v="1"/>
    <s v="SSEE"/>
    <n v="1141278.05"/>
    <n v="832376"/>
    <n v="7716"/>
    <n v="6863"/>
    <m/>
    <m/>
    <m/>
    <m/>
    <m/>
    <m/>
    <m/>
    <m/>
    <m/>
  </r>
  <r>
    <x v="2"/>
    <s v="Las Bambas"/>
    <n v="319180.75"/>
    <n v="319180.75"/>
    <n v="1862"/>
    <n v="1862"/>
    <m/>
    <m/>
    <m/>
    <m/>
    <n v="1"/>
    <n v="12"/>
    <m/>
    <n v="1"/>
    <m/>
  </r>
  <r>
    <x v="2"/>
    <s v="SSEE"/>
    <n v="1214932.5"/>
    <n v="878397.85000000009"/>
    <n v="7335"/>
    <n v="6608"/>
    <m/>
    <m/>
    <m/>
    <m/>
    <m/>
    <n v="7"/>
    <m/>
    <m/>
    <m/>
  </r>
  <r>
    <x v="3"/>
    <s v="Las Bambas"/>
    <n v="317657"/>
    <n v="317657"/>
    <n v="1881"/>
    <n v="1881"/>
    <m/>
    <m/>
    <m/>
    <m/>
    <m/>
    <n v="11"/>
    <n v="1"/>
    <n v="2"/>
    <m/>
  </r>
  <r>
    <x v="3"/>
    <s v="SSEE"/>
    <n v="1555360"/>
    <n v="1170307.7"/>
    <n v="9893"/>
    <n v="9012"/>
    <m/>
    <m/>
    <m/>
    <m/>
    <m/>
    <n v="3"/>
    <m/>
    <m/>
    <m/>
  </r>
  <r>
    <x v="4"/>
    <s v="Las Bambas"/>
    <n v="332346"/>
    <n v="332346"/>
    <n v="1888"/>
    <n v="1888"/>
    <m/>
    <n v="1"/>
    <m/>
    <n v="1"/>
    <m/>
    <n v="10"/>
    <n v="1"/>
    <n v="1"/>
    <n v="17"/>
  </r>
  <r>
    <x v="4"/>
    <s v="SSEE"/>
    <n v="1339521"/>
    <n v="935379"/>
    <n v="7621"/>
    <n v="7155"/>
    <m/>
    <m/>
    <m/>
    <m/>
    <n v="2"/>
    <n v="10"/>
    <m/>
    <m/>
    <m/>
  </r>
  <r>
    <x v="5"/>
    <s v="Las Bambas"/>
    <n v="323831.75"/>
    <n v="323831.75"/>
    <n v="1909"/>
    <n v="1909"/>
    <m/>
    <n v="1"/>
    <m/>
    <m/>
    <n v="3"/>
    <n v="9"/>
    <n v="1"/>
    <n v="1"/>
    <n v="15"/>
  </r>
  <r>
    <x v="5"/>
    <s v="SSEE"/>
    <n v="1315611"/>
    <n v="940724.54999999993"/>
    <n v="7385"/>
    <n v="7155"/>
    <m/>
    <m/>
    <m/>
    <m/>
    <m/>
    <n v="6"/>
    <m/>
    <m/>
    <m/>
  </r>
  <r>
    <x v="6"/>
    <s v="Las Bambas"/>
    <n v="361847.25"/>
    <n v="361847.25"/>
    <n v="1907"/>
    <n v="1907"/>
    <m/>
    <m/>
    <m/>
    <m/>
    <m/>
    <n v="3"/>
    <n v="1"/>
    <n v="2"/>
    <m/>
  </r>
  <r>
    <x v="6"/>
    <s v="SSEE"/>
    <n v="1482257"/>
    <n v="1133284.95"/>
    <n v="9248"/>
    <n v="9083"/>
    <m/>
    <m/>
    <m/>
    <m/>
    <n v="1"/>
    <m/>
    <m/>
    <m/>
    <m/>
  </r>
  <r>
    <x v="7"/>
    <s v="Las Bambas"/>
    <n v="333041"/>
    <n v="333041"/>
    <n v="1905"/>
    <n v="1905"/>
    <m/>
    <m/>
    <m/>
    <m/>
    <n v="1"/>
    <n v="3"/>
    <n v="2"/>
    <n v="1"/>
    <m/>
  </r>
  <r>
    <x v="7"/>
    <s v="SSEE"/>
    <n v="1433013"/>
    <n v="1433013"/>
    <n v="8212"/>
    <n v="8212"/>
    <m/>
    <m/>
    <m/>
    <m/>
    <n v="1"/>
    <n v="1"/>
    <m/>
    <m/>
    <m/>
  </r>
  <r>
    <x v="8"/>
    <s v="Las Bambas"/>
    <n v="324155"/>
    <n v="324155"/>
    <n v="1903"/>
    <n v="1903"/>
    <m/>
    <m/>
    <m/>
    <m/>
    <m/>
    <n v="2"/>
    <n v="1"/>
    <m/>
    <m/>
  </r>
  <r>
    <x v="8"/>
    <s v="SSEE"/>
    <n v="1314211"/>
    <n v="1006814"/>
    <n v="8124"/>
    <n v="8124"/>
    <m/>
    <m/>
    <m/>
    <n v="1"/>
    <n v="3"/>
    <n v="2"/>
    <m/>
    <m/>
    <m/>
  </r>
  <r>
    <x v="9"/>
    <s v="Las Bambas"/>
    <n v="341342"/>
    <n v="341342"/>
    <n v="1897"/>
    <n v="1897"/>
    <m/>
    <m/>
    <m/>
    <m/>
    <m/>
    <n v="2"/>
    <n v="3"/>
    <m/>
    <m/>
  </r>
  <r>
    <x v="9"/>
    <s v="SSEE"/>
    <n v="1463012"/>
    <n v="1059010"/>
    <n v="8684"/>
    <n v="8684"/>
    <m/>
    <n v="1"/>
    <m/>
    <n v="1"/>
    <n v="3"/>
    <n v="4"/>
    <m/>
    <m/>
    <n v="24"/>
  </r>
  <r>
    <x v="10"/>
    <s v="Las Bambas"/>
    <n v="332069"/>
    <n v="332069"/>
    <n v="1908"/>
    <n v="1908"/>
    <m/>
    <m/>
    <m/>
    <m/>
    <n v="2"/>
    <n v="2"/>
    <n v="1"/>
    <m/>
    <m/>
  </r>
  <r>
    <x v="10"/>
    <s v="SSEE"/>
    <n v="1281798"/>
    <n v="1251944"/>
    <n v="7294"/>
    <n v="7294"/>
    <m/>
    <m/>
    <m/>
    <n v="1"/>
    <n v="1"/>
    <n v="1"/>
    <m/>
    <m/>
    <m/>
  </r>
  <r>
    <x v="11"/>
    <s v="Las Bambas"/>
    <n v="331817"/>
    <n v="331817"/>
    <n v="1917"/>
    <n v="1917"/>
    <m/>
    <m/>
    <m/>
    <m/>
    <m/>
    <n v="8"/>
    <m/>
    <m/>
    <m/>
  </r>
  <r>
    <x v="11"/>
    <s v="SSEE"/>
    <n v="1419251"/>
    <n v="1419251"/>
    <n v="9764"/>
    <n v="9764"/>
    <m/>
    <m/>
    <m/>
    <m/>
    <n v="3"/>
    <n v="4"/>
    <m/>
    <m/>
    <m/>
  </r>
  <r>
    <x v="12"/>
    <s v="Las Bambas"/>
    <n v="1858.5"/>
    <n v="1858.5"/>
    <n v="9"/>
    <n v="9"/>
    <m/>
    <m/>
    <m/>
    <m/>
    <m/>
    <m/>
    <m/>
    <m/>
    <m/>
  </r>
  <r>
    <x v="12"/>
    <s v="SSEE"/>
    <n v="0"/>
    <n v="0"/>
    <n v="0"/>
    <n v="0"/>
    <m/>
    <m/>
    <m/>
    <m/>
    <m/>
    <m/>
    <m/>
    <m/>
    <m/>
  </r>
  <r>
    <x v="12"/>
    <s v="Las Bambas"/>
    <n v="849"/>
    <n v="849"/>
    <n v="4"/>
    <n v="4"/>
    <m/>
    <m/>
    <m/>
    <m/>
    <m/>
    <m/>
    <m/>
    <m/>
    <m/>
  </r>
  <r>
    <x v="12"/>
    <s v="SSEE"/>
    <n v="0"/>
    <n v="0"/>
    <n v="0"/>
    <n v="0"/>
    <m/>
    <m/>
    <m/>
    <m/>
    <m/>
    <m/>
    <m/>
    <m/>
    <m/>
  </r>
  <r>
    <x v="12"/>
    <s v="Las Bambas"/>
    <n v="396"/>
    <n v="396"/>
    <n v="2"/>
    <n v="2"/>
    <m/>
    <m/>
    <m/>
    <m/>
    <m/>
    <m/>
    <m/>
    <m/>
    <m/>
  </r>
  <r>
    <x v="12"/>
    <s v="SSEE"/>
    <n v="552"/>
    <n v="552"/>
    <n v="2"/>
    <n v="2"/>
    <m/>
    <m/>
    <m/>
    <m/>
    <m/>
    <m/>
    <m/>
    <m/>
    <m/>
  </r>
  <r>
    <x v="12"/>
    <s v="Las Bambas"/>
    <n v="990"/>
    <n v="990"/>
    <n v="6"/>
    <n v="6"/>
    <m/>
    <m/>
    <m/>
    <m/>
    <m/>
    <m/>
    <m/>
    <m/>
    <m/>
  </r>
  <r>
    <x v="12"/>
    <s v="SSEE"/>
    <n v="0"/>
    <n v="0"/>
    <n v="0"/>
    <n v="0"/>
    <m/>
    <m/>
    <m/>
    <m/>
    <m/>
    <m/>
    <m/>
    <m/>
    <m/>
  </r>
  <r>
    <x v="12"/>
    <s v="Las Bambas"/>
    <n v="1954.5"/>
    <n v="1954.5"/>
    <n v="10"/>
    <n v="10"/>
    <m/>
    <m/>
    <m/>
    <m/>
    <m/>
    <m/>
    <m/>
    <m/>
    <m/>
  </r>
  <r>
    <x v="12"/>
    <s v="SSEE"/>
    <n v="4320"/>
    <n v="4320"/>
    <n v="43"/>
    <n v="43"/>
    <m/>
    <m/>
    <m/>
    <m/>
    <m/>
    <m/>
    <m/>
    <m/>
    <m/>
  </r>
  <r>
    <x v="12"/>
    <s v="Las Bambas"/>
    <n v="2745"/>
    <n v="2745"/>
    <n v="14"/>
    <n v="14"/>
    <m/>
    <m/>
    <m/>
    <m/>
    <m/>
    <m/>
    <m/>
    <m/>
    <m/>
  </r>
  <r>
    <x v="12"/>
    <s v="SSEE"/>
    <n v="0"/>
    <n v="0"/>
    <n v="0"/>
    <n v="0"/>
    <m/>
    <m/>
    <m/>
    <m/>
    <m/>
    <m/>
    <m/>
    <m/>
    <m/>
  </r>
  <r>
    <x v="12"/>
    <s v="Las Bambas"/>
    <n v="2502"/>
    <n v="2502"/>
    <n v="14"/>
    <n v="14"/>
    <m/>
    <m/>
    <m/>
    <m/>
    <m/>
    <m/>
    <m/>
    <m/>
    <m/>
  </r>
  <r>
    <x v="12"/>
    <s v="SSEE"/>
    <n v="0"/>
    <n v="0"/>
    <n v="0"/>
    <n v="0"/>
    <m/>
    <m/>
    <m/>
    <m/>
    <m/>
    <m/>
    <m/>
    <m/>
    <m/>
  </r>
  <r>
    <x v="12"/>
    <s v="Las Bambas"/>
    <n v="7098"/>
    <n v="7098"/>
    <n v="38"/>
    <n v="38"/>
    <m/>
    <m/>
    <m/>
    <m/>
    <m/>
    <m/>
    <m/>
    <m/>
    <m/>
  </r>
  <r>
    <x v="12"/>
    <s v="SSEE"/>
    <n v="51409"/>
    <n v="51409"/>
    <n v="259"/>
    <n v="259"/>
    <m/>
    <m/>
    <m/>
    <m/>
    <m/>
    <n v="1"/>
    <m/>
    <m/>
    <m/>
  </r>
  <r>
    <x v="12"/>
    <s v="Las Bambas"/>
    <n v="2739"/>
    <n v="2739"/>
    <n v="14"/>
    <n v="14"/>
    <m/>
    <m/>
    <m/>
    <m/>
    <m/>
    <m/>
    <m/>
    <m/>
    <m/>
  </r>
  <r>
    <x v="12"/>
    <s v="SSEE"/>
    <n v="0"/>
    <n v="0"/>
    <n v="0"/>
    <n v="0"/>
    <m/>
    <m/>
    <m/>
    <m/>
    <m/>
    <m/>
    <m/>
    <m/>
    <m/>
  </r>
  <r>
    <x v="12"/>
    <s v="Las Bambas"/>
    <n v="1687.5"/>
    <n v="1687.5"/>
    <n v="11"/>
    <n v="11"/>
    <m/>
    <m/>
    <m/>
    <m/>
    <m/>
    <m/>
    <m/>
    <m/>
    <m/>
  </r>
  <r>
    <x v="12"/>
    <s v="SSEE"/>
    <n v="0"/>
    <n v="0"/>
    <n v="0"/>
    <n v="0"/>
    <m/>
    <m/>
    <m/>
    <m/>
    <m/>
    <m/>
    <m/>
    <m/>
    <m/>
  </r>
  <r>
    <x v="12"/>
    <s v="Las Bambas"/>
    <n v="1708.5"/>
    <n v="1708.5"/>
    <n v="9"/>
    <n v="9"/>
    <m/>
    <m/>
    <m/>
    <m/>
    <m/>
    <m/>
    <m/>
    <m/>
    <m/>
  </r>
  <r>
    <x v="12"/>
    <s v="SSEE"/>
    <n v="0"/>
    <n v="0"/>
    <n v="0"/>
    <n v="0"/>
    <m/>
    <m/>
    <m/>
    <m/>
    <m/>
    <m/>
    <m/>
    <m/>
    <m/>
  </r>
  <r>
    <x v="12"/>
    <s v="Las Bambas"/>
    <n v="1626"/>
    <n v="1626"/>
    <n v="8"/>
    <n v="8"/>
    <m/>
    <m/>
    <m/>
    <m/>
    <m/>
    <m/>
    <m/>
    <m/>
    <m/>
  </r>
  <r>
    <x v="12"/>
    <s v="SSEE"/>
    <n v="0"/>
    <n v="0"/>
    <n v="0"/>
    <n v="0"/>
    <m/>
    <m/>
    <m/>
    <m/>
    <m/>
    <m/>
    <m/>
    <m/>
    <m/>
  </r>
  <r>
    <x v="12"/>
    <s v="Las Bambas"/>
    <n v="864"/>
    <n v="864"/>
    <n v="5"/>
    <n v="5"/>
    <m/>
    <m/>
    <m/>
    <m/>
    <m/>
    <m/>
    <m/>
    <m/>
    <m/>
  </r>
  <r>
    <x v="12"/>
    <s v="SSEE"/>
    <n v="0"/>
    <n v="0"/>
    <n v="0"/>
    <n v="0"/>
    <m/>
    <m/>
    <m/>
    <m/>
    <m/>
    <m/>
    <m/>
    <m/>
    <m/>
  </r>
  <r>
    <x v="12"/>
    <s v="Las Bambas"/>
    <n v="126"/>
    <n v="126"/>
    <n v="1"/>
    <n v="1"/>
    <m/>
    <m/>
    <m/>
    <m/>
    <m/>
    <m/>
    <m/>
    <m/>
    <m/>
  </r>
  <r>
    <x v="12"/>
    <s v="SSEE"/>
    <n v="93349"/>
    <n v="22376.400000000001"/>
    <n v="442"/>
    <n v="114"/>
    <m/>
    <m/>
    <m/>
    <m/>
    <m/>
    <m/>
    <m/>
    <m/>
    <m/>
  </r>
  <r>
    <x v="12"/>
    <s v="Las Bambas"/>
    <n v="13971.5"/>
    <n v="13971.5"/>
    <n v="72"/>
    <n v="72"/>
    <m/>
    <m/>
    <m/>
    <m/>
    <m/>
    <m/>
    <m/>
    <m/>
    <m/>
  </r>
  <r>
    <x v="12"/>
    <s v="SSEE"/>
    <n v="406638.48333333334"/>
    <n v="116179.15"/>
    <n v="2136"/>
    <n v="1950"/>
    <m/>
    <m/>
    <m/>
    <m/>
    <m/>
    <n v="4"/>
    <m/>
    <m/>
    <m/>
  </r>
  <r>
    <x v="12"/>
    <s v="Las Bambas"/>
    <n v="20896.25"/>
    <n v="20896.25"/>
    <n v="126"/>
    <n v="126"/>
    <m/>
    <m/>
    <m/>
    <m/>
    <m/>
    <n v="1"/>
    <m/>
    <m/>
    <m/>
  </r>
  <r>
    <x v="12"/>
    <s v="SSEE"/>
    <n v="177572"/>
    <n v="177572"/>
    <n v="1035"/>
    <n v="1035"/>
    <m/>
    <m/>
    <m/>
    <m/>
    <m/>
    <m/>
    <m/>
    <m/>
    <m/>
  </r>
  <r>
    <x v="12"/>
    <s v="Las Bambas"/>
    <n v="28722.25"/>
    <n v="28722.25"/>
    <n v="181"/>
    <n v="181"/>
    <m/>
    <m/>
    <m/>
    <m/>
    <m/>
    <m/>
    <m/>
    <m/>
    <m/>
  </r>
  <r>
    <x v="12"/>
    <s v="SSEE"/>
    <n v="74041"/>
    <n v="74041"/>
    <n v="1072"/>
    <n v="1072"/>
    <m/>
    <m/>
    <m/>
    <m/>
    <m/>
    <n v="1"/>
    <m/>
    <m/>
    <m/>
  </r>
  <r>
    <x v="12"/>
    <s v="Las Bambas"/>
    <n v="2667"/>
    <n v="2667"/>
    <n v="14"/>
    <n v="14"/>
    <m/>
    <m/>
    <m/>
    <m/>
    <m/>
    <m/>
    <m/>
    <m/>
    <m/>
  </r>
  <r>
    <x v="12"/>
    <s v="SSEE"/>
    <n v="2068"/>
    <n v="2068"/>
    <n v="19"/>
    <n v="19"/>
    <m/>
    <m/>
    <m/>
    <m/>
    <m/>
    <m/>
    <m/>
    <m/>
    <m/>
  </r>
  <r>
    <x v="12"/>
    <s v="Las Bambas"/>
    <n v="121690.75"/>
    <n v="121690.75"/>
    <n v="736"/>
    <n v="736"/>
    <m/>
    <m/>
    <m/>
    <m/>
    <m/>
    <n v="2"/>
    <m/>
    <m/>
    <m/>
  </r>
  <r>
    <x v="12"/>
    <s v="SSEE"/>
    <n v="70625"/>
    <n v="70625"/>
    <n v="367"/>
    <n v="367"/>
    <m/>
    <m/>
    <m/>
    <m/>
    <m/>
    <n v="1"/>
    <m/>
    <m/>
    <m/>
  </r>
  <r>
    <x v="12"/>
    <s v="Las Bambas"/>
    <n v="1249.5"/>
    <n v="1249.5"/>
    <n v="6"/>
    <n v="6"/>
    <m/>
    <m/>
    <m/>
    <m/>
    <m/>
    <m/>
    <m/>
    <m/>
    <m/>
  </r>
  <r>
    <x v="12"/>
    <s v="SSEE"/>
    <n v="1148"/>
    <n v="1148"/>
    <n v="12"/>
    <n v="12"/>
    <m/>
    <m/>
    <m/>
    <m/>
    <m/>
    <m/>
    <m/>
    <m/>
    <m/>
  </r>
  <r>
    <x v="12"/>
    <s v="Las Bambas"/>
    <n v="3618"/>
    <n v="3618"/>
    <n v="21"/>
    <n v="21"/>
    <m/>
    <m/>
    <m/>
    <m/>
    <m/>
    <m/>
    <m/>
    <m/>
    <m/>
  </r>
  <r>
    <x v="12"/>
    <s v="SSEE"/>
    <n v="129666"/>
    <n v="129666"/>
    <n v="598"/>
    <n v="598"/>
    <m/>
    <m/>
    <m/>
    <m/>
    <m/>
    <m/>
    <m/>
    <m/>
    <m/>
  </r>
  <r>
    <x v="12"/>
    <s v="Las Bambas"/>
    <n v="37138.25"/>
    <n v="37138.25"/>
    <n v="228"/>
    <n v="228"/>
    <m/>
    <m/>
    <n v="1"/>
    <m/>
    <m/>
    <m/>
    <m/>
    <m/>
    <m/>
  </r>
  <r>
    <x v="12"/>
    <s v="SSEE"/>
    <n v="14416"/>
    <n v="14416"/>
    <n v="104"/>
    <n v="104"/>
    <m/>
    <m/>
    <m/>
    <m/>
    <m/>
    <n v="1"/>
    <m/>
    <m/>
    <m/>
  </r>
  <r>
    <x v="12"/>
    <s v="Las Bambas"/>
    <n v="414"/>
    <n v="414"/>
    <n v="2"/>
    <n v="2"/>
    <m/>
    <m/>
    <m/>
    <m/>
    <m/>
    <m/>
    <m/>
    <m/>
    <m/>
  </r>
  <r>
    <x v="12"/>
    <s v="SSEE"/>
    <n v="0"/>
    <n v="0"/>
    <n v="0"/>
    <n v="0"/>
    <m/>
    <m/>
    <m/>
    <m/>
    <m/>
    <m/>
    <m/>
    <m/>
    <m/>
  </r>
  <r>
    <x v="12"/>
    <s v="Las Bambas"/>
    <n v="1386"/>
    <n v="1386"/>
    <n v="7"/>
    <n v="7"/>
    <m/>
    <m/>
    <m/>
    <m/>
    <m/>
    <m/>
    <m/>
    <m/>
    <m/>
  </r>
  <r>
    <x v="12"/>
    <s v="SSEE"/>
    <n v="28868"/>
    <n v="28868"/>
    <n v="138"/>
    <n v="138"/>
    <m/>
    <m/>
    <m/>
    <m/>
    <n v="1"/>
    <m/>
    <m/>
    <m/>
    <m/>
  </r>
  <r>
    <x v="12"/>
    <s v="Las Bambas"/>
    <n v="2730"/>
    <n v="2730"/>
    <n v="15"/>
    <n v="15"/>
    <m/>
    <m/>
    <m/>
    <m/>
    <m/>
    <m/>
    <m/>
    <m/>
    <m/>
  </r>
  <r>
    <x v="12"/>
    <s v="SSEE"/>
    <n v="2278"/>
    <n v="2278"/>
    <n v="13"/>
    <n v="13"/>
    <m/>
    <m/>
    <m/>
    <m/>
    <m/>
    <m/>
    <m/>
    <m/>
    <m/>
  </r>
  <r>
    <x v="12"/>
    <s v="Las Bambas"/>
    <n v="16727.75"/>
    <n v="16727.75"/>
    <n v="102"/>
    <n v="102"/>
    <m/>
    <m/>
    <m/>
    <m/>
    <m/>
    <m/>
    <m/>
    <m/>
    <m/>
  </r>
  <r>
    <x v="12"/>
    <s v="SSEE"/>
    <n v="0"/>
    <n v="0"/>
    <n v="0"/>
    <n v="0"/>
    <m/>
    <m/>
    <m/>
    <m/>
    <m/>
    <m/>
    <m/>
    <m/>
    <m/>
  </r>
  <r>
    <x v="12"/>
    <s v="Las Bambas"/>
    <n v="5932.5"/>
    <n v="5932.5"/>
    <n v="31"/>
    <n v="31"/>
    <m/>
    <m/>
    <m/>
    <m/>
    <m/>
    <n v="1"/>
    <m/>
    <m/>
    <m/>
  </r>
  <r>
    <x v="12"/>
    <s v="SSEE"/>
    <n v="9960"/>
    <n v="9960"/>
    <n v="57"/>
    <n v="57"/>
    <m/>
    <m/>
    <m/>
    <m/>
    <m/>
    <m/>
    <m/>
    <m/>
    <m/>
  </r>
  <r>
    <x v="12"/>
    <s v="Las Bambas"/>
    <n v="5425.5"/>
    <n v="5425.5"/>
    <n v="27"/>
    <n v="27"/>
    <m/>
    <m/>
    <m/>
    <m/>
    <m/>
    <m/>
    <m/>
    <m/>
    <m/>
  </r>
  <r>
    <x v="12"/>
    <s v="SSEE"/>
    <n v="0"/>
    <n v="0"/>
    <n v="0"/>
    <n v="0"/>
    <m/>
    <m/>
    <m/>
    <m/>
    <m/>
    <m/>
    <m/>
    <m/>
    <m/>
  </r>
  <r>
    <x v="12"/>
    <s v="Las Bambas"/>
    <n v="14895.5"/>
    <n v="14895.5"/>
    <n v="85"/>
    <n v="85"/>
    <m/>
    <m/>
    <m/>
    <m/>
    <m/>
    <m/>
    <m/>
    <m/>
    <m/>
  </r>
  <r>
    <x v="12"/>
    <s v="SSEE"/>
    <n v="45568"/>
    <n v="45568"/>
    <n v="266"/>
    <n v="266"/>
    <m/>
    <m/>
    <m/>
    <m/>
    <m/>
    <m/>
    <m/>
    <m/>
    <m/>
  </r>
  <r>
    <x v="12"/>
    <s v="Las Bambas"/>
    <n v="1350"/>
    <n v="1350"/>
    <n v="7"/>
    <n v="7"/>
    <m/>
    <m/>
    <m/>
    <m/>
    <m/>
    <m/>
    <m/>
    <m/>
    <m/>
  </r>
  <r>
    <x v="12"/>
    <s v="SSEE"/>
    <n v="0"/>
    <n v="0"/>
    <n v="0"/>
    <n v="0"/>
    <m/>
    <m/>
    <m/>
    <m/>
    <m/>
    <m/>
    <m/>
    <m/>
    <m/>
  </r>
  <r>
    <x v="12"/>
    <s v="Las Bambas"/>
    <n v="3555"/>
    <n v="3555"/>
    <n v="20"/>
    <n v="20"/>
    <m/>
    <m/>
    <m/>
    <m/>
    <m/>
    <m/>
    <m/>
    <m/>
    <m/>
  </r>
  <r>
    <x v="12"/>
    <s v="SSEE"/>
    <n v="0"/>
    <n v="0"/>
    <n v="0"/>
    <n v="0"/>
    <m/>
    <m/>
    <m/>
    <m/>
    <m/>
    <m/>
    <m/>
    <m/>
    <m/>
  </r>
  <r>
    <x v="12"/>
    <s v="Las Bambas"/>
    <n v="438"/>
    <n v="438"/>
    <n v="2"/>
    <n v="2"/>
    <m/>
    <m/>
    <m/>
    <m/>
    <m/>
    <m/>
    <m/>
    <m/>
    <m/>
  </r>
  <r>
    <x v="12"/>
    <s v="SSEE"/>
    <n v="0"/>
    <n v="0"/>
    <n v="0"/>
    <n v="0"/>
    <m/>
    <m/>
    <m/>
    <m/>
    <m/>
    <m/>
    <m/>
    <m/>
    <m/>
  </r>
  <r>
    <x v="12"/>
    <s v="Las Bambas"/>
    <n v="951.6521739130435"/>
    <n v="951.6521739130435"/>
    <n v="5"/>
    <n v="5"/>
    <m/>
    <m/>
    <m/>
    <m/>
    <m/>
    <m/>
    <m/>
    <m/>
    <m/>
  </r>
  <r>
    <x v="12"/>
    <s v="SSEE"/>
    <n v="0"/>
    <n v="0"/>
    <n v="0"/>
    <n v="0"/>
    <m/>
    <m/>
    <m/>
    <m/>
    <m/>
    <m/>
    <m/>
    <m/>
    <m/>
  </r>
  <r>
    <x v="12"/>
    <s v="Las Bambas"/>
    <n v="3875.75"/>
    <n v="3875.75"/>
    <n v="22"/>
    <n v="22"/>
    <m/>
    <m/>
    <m/>
    <m/>
    <m/>
    <m/>
    <m/>
    <m/>
    <m/>
  </r>
  <r>
    <x v="12"/>
    <s v="SSEE"/>
    <n v="8760"/>
    <n v="8760"/>
    <n v="53"/>
    <n v="53"/>
    <m/>
    <m/>
    <m/>
    <m/>
    <m/>
    <m/>
    <m/>
    <m/>
    <m/>
  </r>
  <r>
    <x v="12"/>
    <s v="Las Bambas"/>
    <n v="1369.5"/>
    <n v="1369.5"/>
    <n v="8"/>
    <n v="8"/>
    <m/>
    <m/>
    <m/>
    <m/>
    <m/>
    <m/>
    <m/>
    <m/>
    <m/>
  </r>
  <r>
    <x v="12"/>
    <s v="SSEE"/>
    <n v="0"/>
    <n v="0"/>
    <n v="0"/>
    <n v="0"/>
    <m/>
    <m/>
    <m/>
    <m/>
    <m/>
    <m/>
    <m/>
    <m/>
    <m/>
  </r>
  <r>
    <x v="12"/>
    <s v="Las Bambas"/>
    <n v="459"/>
    <n v="459"/>
    <n v="3"/>
    <n v="3"/>
    <m/>
    <m/>
    <m/>
    <m/>
    <m/>
    <m/>
    <m/>
    <m/>
    <m/>
  </r>
  <r>
    <x v="12"/>
    <s v="SSEE"/>
    <n v="0"/>
    <n v="0"/>
    <n v="0"/>
    <n v="0"/>
    <m/>
    <m/>
    <m/>
    <m/>
    <m/>
    <m/>
    <m/>
    <m/>
    <m/>
  </r>
  <r>
    <x v="12"/>
    <s v="Las Bambas"/>
    <n v="603"/>
    <n v="603"/>
    <n v="3"/>
    <n v="3"/>
    <m/>
    <m/>
    <m/>
    <m/>
    <m/>
    <m/>
    <m/>
    <m/>
    <m/>
  </r>
  <r>
    <x v="12"/>
    <s v="SSEE"/>
    <n v="0"/>
    <n v="0"/>
    <n v="0"/>
    <n v="0"/>
    <m/>
    <m/>
    <m/>
    <m/>
    <m/>
    <m/>
    <m/>
    <m/>
    <m/>
  </r>
  <r>
    <x v="12"/>
    <s v="Las Bambas"/>
    <n v="738"/>
    <n v="738"/>
    <n v="4"/>
    <n v="4"/>
    <m/>
    <m/>
    <m/>
    <m/>
    <m/>
    <m/>
    <m/>
    <m/>
    <m/>
  </r>
  <r>
    <x v="12"/>
    <s v="SSEE"/>
    <n v="0"/>
    <n v="0"/>
    <n v="0"/>
    <n v="0"/>
    <m/>
    <m/>
    <m/>
    <m/>
    <m/>
    <m/>
    <m/>
    <m/>
    <m/>
  </r>
  <r>
    <x v="12"/>
    <s v="Las Bambas"/>
    <n v="324"/>
    <n v="324"/>
    <n v="2"/>
    <n v="2"/>
    <m/>
    <m/>
    <m/>
    <m/>
    <m/>
    <m/>
    <m/>
    <m/>
    <m/>
  </r>
  <r>
    <x v="12"/>
    <s v="SSEE"/>
    <n v="0"/>
    <n v="0"/>
    <n v="0"/>
    <n v="0"/>
    <m/>
    <m/>
    <m/>
    <m/>
    <m/>
    <m/>
    <m/>
    <m/>
    <m/>
  </r>
  <r>
    <x v="12"/>
    <s v="Las Bambas"/>
    <n v="3483.5"/>
    <n v="3483.5"/>
    <n v="18"/>
    <n v="18"/>
    <m/>
    <m/>
    <m/>
    <m/>
    <m/>
    <m/>
    <m/>
    <m/>
    <m/>
  </r>
  <r>
    <x v="12"/>
    <s v="SSEE"/>
    <n v="0"/>
    <n v="0"/>
    <n v="0"/>
    <n v="0"/>
    <m/>
    <m/>
    <m/>
    <m/>
    <m/>
    <m/>
    <m/>
    <m/>
    <m/>
  </r>
  <r>
    <x v="12"/>
    <s v="Las Bambas"/>
    <n v="462"/>
    <n v="462"/>
    <n v="2"/>
    <n v="2"/>
    <m/>
    <m/>
    <m/>
    <m/>
    <m/>
    <m/>
    <m/>
    <m/>
    <m/>
  </r>
  <r>
    <x v="12"/>
    <s v="SSEE"/>
    <n v="0"/>
    <n v="0"/>
    <n v="0"/>
    <n v="0"/>
    <m/>
    <m/>
    <m/>
    <m/>
    <m/>
    <m/>
    <m/>
    <m/>
    <m/>
  </r>
  <r>
    <x v="12"/>
    <s v="Las Bambas"/>
    <n v="7324.5"/>
    <n v="7324.5"/>
    <n v="37"/>
    <n v="37"/>
    <m/>
    <m/>
    <m/>
    <m/>
    <m/>
    <m/>
    <m/>
    <m/>
    <m/>
  </r>
  <r>
    <x v="12"/>
    <s v="SSEE"/>
    <n v="152391.20000000001"/>
    <n v="152391.20000000001"/>
    <n v="1021"/>
    <n v="1021"/>
    <m/>
    <m/>
    <m/>
    <m/>
    <m/>
    <n v="4"/>
    <m/>
    <m/>
    <m/>
  </r>
  <r>
    <x v="12"/>
    <s v="Las Bambas"/>
    <n v="603"/>
    <n v="603"/>
    <n v="3"/>
    <n v="3"/>
    <m/>
    <m/>
    <m/>
    <m/>
    <m/>
    <m/>
    <m/>
    <m/>
    <m/>
  </r>
  <r>
    <x v="12"/>
    <s v="SSEE"/>
    <n v="0"/>
    <n v="0"/>
    <n v="0"/>
    <n v="0"/>
    <m/>
    <m/>
    <m/>
    <m/>
    <m/>
    <m/>
    <m/>
    <m/>
    <m/>
  </r>
  <r>
    <x v="12"/>
    <s v="Las Bambas"/>
    <n v="207"/>
    <n v="207"/>
    <n v="1"/>
    <n v="1"/>
    <m/>
    <m/>
    <m/>
    <m/>
    <m/>
    <m/>
    <m/>
    <m/>
    <m/>
  </r>
  <r>
    <x v="12"/>
    <s v="SSEE"/>
    <n v="0"/>
    <n v="0"/>
    <n v="0"/>
    <n v="0"/>
    <m/>
    <m/>
    <m/>
    <m/>
    <m/>
    <m/>
    <m/>
    <m/>
    <m/>
  </r>
  <r>
    <x v="12"/>
    <s v="Las Bambas"/>
    <n v="364.5"/>
    <n v="364.5"/>
    <n v="2"/>
    <n v="2"/>
    <m/>
    <m/>
    <m/>
    <m/>
    <m/>
    <m/>
    <m/>
    <m/>
    <m/>
  </r>
  <r>
    <x v="12"/>
    <s v="SSEE"/>
    <n v="0"/>
    <n v="0"/>
    <n v="0"/>
    <n v="0"/>
    <m/>
    <m/>
    <m/>
    <m/>
    <m/>
    <m/>
    <m/>
    <m/>
    <m/>
  </r>
  <r>
    <x v="13"/>
    <s v="Las Bambas"/>
    <n v="1680"/>
    <n v="1680"/>
    <n v="9"/>
    <n v="9"/>
    <m/>
    <m/>
    <m/>
    <m/>
    <m/>
    <m/>
    <m/>
    <m/>
    <m/>
  </r>
  <r>
    <x v="13"/>
    <s v="SSEE"/>
    <n v="0"/>
    <n v="0"/>
    <n v="0"/>
    <n v="0"/>
    <m/>
    <m/>
    <m/>
    <m/>
    <m/>
    <m/>
    <m/>
    <m/>
    <m/>
  </r>
  <r>
    <x v="13"/>
    <s v="Las Bambas"/>
    <n v="711"/>
    <n v="711"/>
    <n v="4"/>
    <n v="4"/>
    <m/>
    <m/>
    <m/>
    <m/>
    <m/>
    <m/>
    <m/>
    <m/>
    <m/>
  </r>
  <r>
    <x v="13"/>
    <s v="SSEE"/>
    <n v="0"/>
    <n v="0"/>
    <n v="0"/>
    <n v="0"/>
    <m/>
    <m/>
    <m/>
    <m/>
    <m/>
    <m/>
    <m/>
    <m/>
    <m/>
  </r>
  <r>
    <x v="13"/>
    <s v="Las Bambas"/>
    <n v="360"/>
    <n v="360"/>
    <n v="2"/>
    <n v="2"/>
    <m/>
    <m/>
    <m/>
    <m/>
    <m/>
    <m/>
    <m/>
    <m/>
    <m/>
  </r>
  <r>
    <x v="13"/>
    <s v="SSEE"/>
    <n v="380"/>
    <n v="380"/>
    <n v="2"/>
    <n v="2"/>
    <m/>
    <m/>
    <m/>
    <m/>
    <m/>
    <m/>
    <m/>
    <m/>
    <m/>
  </r>
  <r>
    <x v="13"/>
    <s v="Las Bambas"/>
    <n v="964.5"/>
    <n v="964.5"/>
    <n v="6"/>
    <n v="6"/>
    <m/>
    <m/>
    <m/>
    <m/>
    <m/>
    <m/>
    <m/>
    <m/>
    <m/>
  </r>
  <r>
    <x v="13"/>
    <s v="SSEE"/>
    <n v="0"/>
    <n v="0"/>
    <n v="0"/>
    <n v="0"/>
    <m/>
    <m/>
    <m/>
    <m/>
    <m/>
    <m/>
    <m/>
    <m/>
    <m/>
  </r>
  <r>
    <x v="13"/>
    <s v="Las Bambas"/>
    <n v="1846.5"/>
    <n v="1846.5"/>
    <n v="10"/>
    <n v="10"/>
    <m/>
    <m/>
    <m/>
    <m/>
    <m/>
    <m/>
    <m/>
    <m/>
    <m/>
  </r>
  <r>
    <x v="13"/>
    <s v="SSEE"/>
    <n v="0"/>
    <n v="0"/>
    <n v="0"/>
    <n v="0"/>
    <m/>
    <m/>
    <m/>
    <m/>
    <m/>
    <m/>
    <m/>
    <m/>
    <m/>
  </r>
  <r>
    <x v="13"/>
    <s v="Las Bambas"/>
    <n v="2535"/>
    <n v="2535"/>
    <n v="14"/>
    <n v="14"/>
    <m/>
    <m/>
    <m/>
    <m/>
    <m/>
    <m/>
    <m/>
    <m/>
    <m/>
  </r>
  <r>
    <x v="13"/>
    <s v="SSEE"/>
    <n v="0"/>
    <n v="0"/>
    <n v="0"/>
    <n v="0"/>
    <m/>
    <m/>
    <m/>
    <m/>
    <m/>
    <m/>
    <m/>
    <m/>
    <m/>
  </r>
  <r>
    <x v="13"/>
    <s v="Las Bambas"/>
    <n v="2331"/>
    <n v="2331"/>
    <n v="14"/>
    <n v="14"/>
    <m/>
    <m/>
    <m/>
    <m/>
    <m/>
    <m/>
    <m/>
    <m/>
    <m/>
  </r>
  <r>
    <x v="13"/>
    <s v="SSEE"/>
    <n v="672"/>
    <n v="672"/>
    <n v="4"/>
    <n v="4"/>
    <m/>
    <m/>
    <m/>
    <m/>
    <m/>
    <m/>
    <m/>
    <m/>
    <m/>
  </r>
  <r>
    <x v="13"/>
    <s v="Las Bambas"/>
    <n v="5803.75"/>
    <n v="5803.75"/>
    <n v="36"/>
    <n v="36"/>
    <m/>
    <m/>
    <m/>
    <m/>
    <m/>
    <m/>
    <m/>
    <m/>
    <m/>
  </r>
  <r>
    <x v="13"/>
    <s v="SSEE"/>
    <n v="48364"/>
    <n v="48364"/>
    <n v="273"/>
    <n v="273"/>
    <m/>
    <m/>
    <m/>
    <m/>
    <m/>
    <m/>
    <m/>
    <m/>
    <m/>
  </r>
  <r>
    <x v="13"/>
    <s v="Las Bambas"/>
    <n v="2259"/>
    <n v="2259"/>
    <n v="13"/>
    <n v="13"/>
    <m/>
    <m/>
    <m/>
    <m/>
    <m/>
    <m/>
    <m/>
    <m/>
    <m/>
  </r>
  <r>
    <x v="13"/>
    <s v="SSEE"/>
    <n v="0"/>
    <n v="0"/>
    <n v="0"/>
    <n v="0"/>
    <m/>
    <m/>
    <m/>
    <m/>
    <m/>
    <m/>
    <m/>
    <m/>
    <m/>
  </r>
  <r>
    <x v="13"/>
    <s v="Las Bambas"/>
    <n v="1933.5"/>
    <n v="1933.5"/>
    <n v="13"/>
    <n v="13"/>
    <m/>
    <m/>
    <m/>
    <m/>
    <m/>
    <m/>
    <m/>
    <m/>
    <m/>
  </r>
  <r>
    <x v="13"/>
    <s v="SSEE"/>
    <n v="0"/>
    <n v="0"/>
    <n v="0"/>
    <n v="0"/>
    <m/>
    <m/>
    <m/>
    <m/>
    <m/>
    <m/>
    <m/>
    <m/>
    <m/>
  </r>
  <r>
    <x v="13"/>
    <s v="Las Bambas"/>
    <n v="1545"/>
    <n v="1545"/>
    <n v="9"/>
    <n v="9"/>
    <m/>
    <m/>
    <m/>
    <m/>
    <m/>
    <m/>
    <m/>
    <m/>
    <m/>
  </r>
  <r>
    <x v="13"/>
    <s v="SSEE"/>
    <n v="0"/>
    <n v="0"/>
    <n v="0"/>
    <n v="0"/>
    <m/>
    <m/>
    <m/>
    <m/>
    <m/>
    <m/>
    <m/>
    <m/>
    <m/>
  </r>
  <r>
    <x v="13"/>
    <s v="Las Bambas"/>
    <n v="1198.5"/>
    <n v="1198.5"/>
    <n v="8"/>
    <n v="8"/>
    <m/>
    <m/>
    <m/>
    <m/>
    <m/>
    <m/>
    <m/>
    <m/>
    <m/>
  </r>
  <r>
    <x v="13"/>
    <s v="SSEE"/>
    <n v="0"/>
    <n v="0"/>
    <n v="0"/>
    <n v="0"/>
    <m/>
    <m/>
    <m/>
    <m/>
    <m/>
    <m/>
    <m/>
    <m/>
    <m/>
  </r>
  <r>
    <x v="13"/>
    <s v="Las Bambas"/>
    <n v="747"/>
    <n v="747"/>
    <n v="5"/>
    <n v="5"/>
    <m/>
    <m/>
    <m/>
    <m/>
    <m/>
    <m/>
    <m/>
    <m/>
    <m/>
  </r>
  <r>
    <x v="13"/>
    <s v="SSEE"/>
    <n v="0"/>
    <n v="0"/>
    <n v="0"/>
    <n v="0"/>
    <m/>
    <m/>
    <m/>
    <m/>
    <m/>
    <m/>
    <m/>
    <m/>
    <m/>
  </r>
  <r>
    <x v="13"/>
    <s v="Las Bambas"/>
    <n v="199.5"/>
    <n v="199.5"/>
    <n v="1"/>
    <n v="1"/>
    <m/>
    <m/>
    <m/>
    <m/>
    <m/>
    <m/>
    <m/>
    <m/>
    <m/>
  </r>
  <r>
    <x v="13"/>
    <s v="SSEE"/>
    <n v="83946"/>
    <n v="24934.6"/>
    <n v="421"/>
    <n v="133"/>
    <m/>
    <m/>
    <m/>
    <m/>
    <m/>
    <m/>
    <m/>
    <m/>
    <m/>
  </r>
  <r>
    <x v="13"/>
    <s v="Las Bambas"/>
    <n v="12400.75"/>
    <n v="12400.75"/>
    <n v="74"/>
    <n v="74"/>
    <m/>
    <m/>
    <m/>
    <m/>
    <m/>
    <m/>
    <m/>
    <m/>
    <m/>
  </r>
  <r>
    <x v="13"/>
    <s v="SSEE"/>
    <n v="433531.5"/>
    <n v="124456.35"/>
    <n v="2371"/>
    <n v="2332"/>
    <m/>
    <m/>
    <m/>
    <m/>
    <m/>
    <m/>
    <m/>
    <m/>
    <m/>
  </r>
  <r>
    <x v="13"/>
    <s v="Las Bambas"/>
    <n v="18913.75"/>
    <n v="18913.75"/>
    <n v="127"/>
    <n v="127"/>
    <m/>
    <m/>
    <m/>
    <m/>
    <m/>
    <n v="1"/>
    <m/>
    <m/>
    <m/>
  </r>
  <r>
    <x v="13"/>
    <s v="SSEE"/>
    <n v="178905"/>
    <n v="178905"/>
    <n v="1008"/>
    <n v="1008"/>
    <m/>
    <m/>
    <m/>
    <m/>
    <m/>
    <m/>
    <m/>
    <m/>
    <m/>
  </r>
  <r>
    <x v="13"/>
    <s v="Las Bambas"/>
    <n v="27337"/>
    <n v="27337"/>
    <n v="185"/>
    <n v="185"/>
    <m/>
    <m/>
    <m/>
    <n v="1"/>
    <m/>
    <n v="0"/>
    <m/>
    <m/>
    <m/>
  </r>
  <r>
    <x v="13"/>
    <s v="SSEE"/>
    <n v="76316.5"/>
    <n v="76316.5"/>
    <n v="769"/>
    <n v="769"/>
    <m/>
    <m/>
    <m/>
    <m/>
    <n v="1"/>
    <n v="0"/>
    <m/>
    <m/>
    <m/>
  </r>
  <r>
    <x v="13"/>
    <s v="Las Bambas"/>
    <n v="2415"/>
    <n v="2415"/>
    <n v="15"/>
    <n v="15"/>
    <m/>
    <m/>
    <m/>
    <m/>
    <m/>
    <m/>
    <m/>
    <m/>
    <m/>
  </r>
  <r>
    <x v="13"/>
    <s v="SSEE"/>
    <n v="12128"/>
    <n v="12128"/>
    <n v="83"/>
    <n v="83"/>
    <m/>
    <m/>
    <m/>
    <m/>
    <m/>
    <m/>
    <m/>
    <m/>
    <m/>
  </r>
  <r>
    <x v="13"/>
    <s v="Las Bambas"/>
    <n v="114388"/>
    <n v="114388"/>
    <n v="745"/>
    <n v="745"/>
    <m/>
    <m/>
    <m/>
    <m/>
    <m/>
    <n v="4"/>
    <n v="1"/>
    <m/>
    <m/>
  </r>
  <r>
    <x v="13"/>
    <s v="SSEE"/>
    <n v="59905"/>
    <n v="59905"/>
    <n v="306"/>
    <n v="306"/>
    <m/>
    <m/>
    <m/>
    <m/>
    <m/>
    <n v="1"/>
    <m/>
    <m/>
    <m/>
  </r>
  <r>
    <x v="13"/>
    <s v="Las Bambas"/>
    <n v="1146"/>
    <n v="1146"/>
    <n v="7"/>
    <n v="7"/>
    <m/>
    <m/>
    <m/>
    <m/>
    <m/>
    <m/>
    <m/>
    <m/>
    <m/>
  </r>
  <r>
    <x v="13"/>
    <s v="SSEE"/>
    <n v="160"/>
    <n v="160"/>
    <n v="4"/>
    <n v="4"/>
    <m/>
    <m/>
    <m/>
    <m/>
    <m/>
    <m/>
    <m/>
    <m/>
    <m/>
  </r>
  <r>
    <x v="13"/>
    <s v="Las Bambas"/>
    <n v="3016.5"/>
    <n v="3016.5"/>
    <n v="21"/>
    <n v="21"/>
    <m/>
    <m/>
    <m/>
    <m/>
    <m/>
    <m/>
    <m/>
    <m/>
    <m/>
  </r>
  <r>
    <x v="13"/>
    <s v="SSEE"/>
    <n v="0"/>
    <n v="0"/>
    <n v="0"/>
    <n v="0"/>
    <m/>
    <m/>
    <m/>
    <m/>
    <m/>
    <m/>
    <m/>
    <m/>
    <m/>
  </r>
  <r>
    <x v="13"/>
    <s v="Las Bambas"/>
    <n v="34619.5"/>
    <n v="34619.5"/>
    <n v="235"/>
    <n v="235"/>
    <m/>
    <m/>
    <m/>
    <m/>
    <m/>
    <n v="1"/>
    <m/>
    <m/>
    <m/>
  </r>
  <r>
    <x v="13"/>
    <s v="SSEE"/>
    <n v="16457"/>
    <n v="16457"/>
    <n v="116"/>
    <n v="116"/>
    <m/>
    <m/>
    <m/>
    <m/>
    <m/>
    <m/>
    <m/>
    <m/>
    <m/>
  </r>
  <r>
    <x v="13"/>
    <s v="Las Bambas"/>
    <n v="360"/>
    <n v="360"/>
    <n v="2"/>
    <n v="2"/>
    <m/>
    <m/>
    <m/>
    <m/>
    <m/>
    <m/>
    <m/>
    <m/>
    <m/>
  </r>
  <r>
    <x v="13"/>
    <s v="SSEE"/>
    <n v="0"/>
    <n v="0"/>
    <n v="0"/>
    <n v="0"/>
    <m/>
    <m/>
    <m/>
    <m/>
    <m/>
    <m/>
    <m/>
    <m/>
    <m/>
  </r>
  <r>
    <x v="13"/>
    <s v="Las Bambas"/>
    <n v="1123.5"/>
    <n v="1123.5"/>
    <n v="6"/>
    <n v="6"/>
    <m/>
    <m/>
    <m/>
    <m/>
    <m/>
    <m/>
    <m/>
    <m/>
    <m/>
  </r>
  <r>
    <x v="13"/>
    <s v="SSEE"/>
    <n v="28868"/>
    <n v="28868"/>
    <n v="138"/>
    <n v="138"/>
    <m/>
    <m/>
    <m/>
    <m/>
    <m/>
    <m/>
    <m/>
    <m/>
    <m/>
  </r>
  <r>
    <x v="13"/>
    <s v="Las Bambas"/>
    <n v="2856"/>
    <n v="2856"/>
    <n v="15"/>
    <n v="15"/>
    <m/>
    <m/>
    <m/>
    <m/>
    <m/>
    <m/>
    <m/>
    <m/>
    <m/>
  </r>
  <r>
    <x v="13"/>
    <s v="SSEE"/>
    <n v="1596"/>
    <n v="1596"/>
    <n v="11"/>
    <n v="11"/>
    <m/>
    <m/>
    <m/>
    <m/>
    <m/>
    <m/>
    <m/>
    <m/>
    <m/>
  </r>
  <r>
    <x v="13"/>
    <s v="Las Bambas"/>
    <n v="13674"/>
    <n v="13674"/>
    <n v="102"/>
    <n v="102"/>
    <m/>
    <m/>
    <m/>
    <m/>
    <m/>
    <m/>
    <m/>
    <m/>
    <m/>
  </r>
  <r>
    <x v="13"/>
    <s v="SSEE"/>
    <n v="0"/>
    <n v="0"/>
    <n v="0"/>
    <n v="0"/>
    <m/>
    <m/>
    <m/>
    <m/>
    <m/>
    <m/>
    <m/>
    <m/>
    <m/>
  </r>
  <r>
    <x v="13"/>
    <s v="Las Bambas"/>
    <n v="5208"/>
    <n v="5208"/>
    <n v="32"/>
    <n v="32"/>
    <m/>
    <m/>
    <m/>
    <m/>
    <m/>
    <m/>
    <m/>
    <m/>
    <m/>
  </r>
  <r>
    <x v="13"/>
    <s v="SSEE"/>
    <n v="9672"/>
    <n v="9672"/>
    <n v="56"/>
    <n v="56"/>
    <m/>
    <m/>
    <m/>
    <m/>
    <m/>
    <m/>
    <m/>
    <m/>
    <m/>
  </r>
  <r>
    <x v="13"/>
    <s v="Las Bambas"/>
    <n v="4618.5"/>
    <n v="4618.5"/>
    <n v="27"/>
    <n v="27"/>
    <m/>
    <m/>
    <m/>
    <m/>
    <m/>
    <m/>
    <m/>
    <m/>
    <m/>
  </r>
  <r>
    <x v="13"/>
    <s v="SSEE"/>
    <n v="0"/>
    <n v="0"/>
    <n v="0"/>
    <n v="0"/>
    <m/>
    <m/>
    <m/>
    <m/>
    <m/>
    <m/>
    <m/>
    <m/>
    <m/>
  </r>
  <r>
    <x v="13"/>
    <s v="Las Bambas"/>
    <n v="14395.5"/>
    <n v="14395.5"/>
    <n v="88"/>
    <n v="88"/>
    <m/>
    <m/>
    <m/>
    <m/>
    <m/>
    <m/>
    <m/>
    <m/>
    <m/>
  </r>
  <r>
    <x v="13"/>
    <s v="SSEE"/>
    <n v="48798"/>
    <n v="48798"/>
    <n v="254"/>
    <n v="254"/>
    <m/>
    <m/>
    <m/>
    <m/>
    <m/>
    <m/>
    <m/>
    <m/>
    <m/>
  </r>
  <r>
    <x v="13"/>
    <s v="Las Bambas"/>
    <n v="1377"/>
    <n v="1377"/>
    <n v="9"/>
    <n v="9"/>
    <m/>
    <m/>
    <m/>
    <m/>
    <m/>
    <m/>
    <m/>
    <m/>
    <m/>
  </r>
  <r>
    <x v="13"/>
    <s v="SSEE"/>
    <n v="0"/>
    <n v="0"/>
    <n v="0"/>
    <n v="0"/>
    <m/>
    <m/>
    <m/>
    <m/>
    <m/>
    <m/>
    <m/>
    <m/>
    <m/>
  </r>
  <r>
    <x v="13"/>
    <s v="Las Bambas"/>
    <n v="3375"/>
    <n v="3375"/>
    <n v="21"/>
    <n v="21"/>
    <m/>
    <m/>
    <m/>
    <m/>
    <m/>
    <m/>
    <m/>
    <m/>
    <m/>
  </r>
  <r>
    <x v="13"/>
    <s v="SSEE"/>
    <n v="190"/>
    <n v="190"/>
    <n v="1"/>
    <n v="1"/>
    <m/>
    <m/>
    <m/>
    <m/>
    <m/>
    <m/>
    <m/>
    <m/>
    <m/>
  </r>
  <r>
    <x v="13"/>
    <s v="Las Bambas"/>
    <n v="726"/>
    <n v="726"/>
    <n v="4"/>
    <n v="4"/>
    <m/>
    <m/>
    <m/>
    <m/>
    <m/>
    <m/>
    <m/>
    <m/>
    <m/>
  </r>
  <r>
    <x v="13"/>
    <s v="SSEE"/>
    <n v="0"/>
    <n v="0"/>
    <n v="0"/>
    <n v="0"/>
    <m/>
    <m/>
    <m/>
    <m/>
    <m/>
    <m/>
    <m/>
    <m/>
    <m/>
  </r>
  <r>
    <x v="13"/>
    <s v="Las Bambas"/>
    <n v="915"/>
    <n v="915"/>
    <n v="6"/>
    <n v="6"/>
    <m/>
    <m/>
    <m/>
    <m/>
    <m/>
    <m/>
    <m/>
    <m/>
    <m/>
  </r>
  <r>
    <x v="13"/>
    <s v="SSEE"/>
    <n v="0"/>
    <n v="0"/>
    <n v="0"/>
    <n v="0"/>
    <m/>
    <m/>
    <m/>
    <m/>
    <m/>
    <m/>
    <m/>
    <m/>
    <m/>
  </r>
  <r>
    <x v="13"/>
    <s v="Las Bambas"/>
    <n v="3745.5"/>
    <n v="3745.5"/>
    <n v="22"/>
    <n v="22"/>
    <m/>
    <m/>
    <m/>
    <m/>
    <m/>
    <m/>
    <m/>
    <m/>
    <m/>
  </r>
  <r>
    <x v="13"/>
    <s v="SSEE"/>
    <n v="11022.5"/>
    <n v="11022.5"/>
    <n v="57"/>
    <n v="57"/>
    <m/>
    <m/>
    <m/>
    <m/>
    <m/>
    <m/>
    <m/>
    <m/>
    <m/>
  </r>
  <r>
    <x v="13"/>
    <s v="Las Bambas"/>
    <n v="1326"/>
    <n v="1326"/>
    <n v="9"/>
    <n v="9"/>
    <m/>
    <m/>
    <m/>
    <m/>
    <m/>
    <m/>
    <m/>
    <m/>
    <m/>
  </r>
  <r>
    <x v="13"/>
    <s v="SSEE"/>
    <n v="0"/>
    <n v="0"/>
    <n v="0"/>
    <n v="0"/>
    <m/>
    <m/>
    <m/>
    <m/>
    <m/>
    <m/>
    <m/>
    <m/>
    <m/>
  </r>
  <r>
    <x v="13"/>
    <s v="Las Bambas"/>
    <n v="450"/>
    <n v="450"/>
    <n v="3"/>
    <n v="3"/>
    <m/>
    <m/>
    <m/>
    <m/>
    <m/>
    <m/>
    <m/>
    <m/>
    <m/>
  </r>
  <r>
    <x v="13"/>
    <s v="SSEE"/>
    <n v="0"/>
    <n v="0"/>
    <n v="0"/>
    <n v="0"/>
    <m/>
    <m/>
    <m/>
    <m/>
    <m/>
    <m/>
    <m/>
    <m/>
    <m/>
  </r>
  <r>
    <x v="13"/>
    <s v="Las Bambas"/>
    <n v="540"/>
    <n v="540"/>
    <n v="3"/>
    <n v="3"/>
    <m/>
    <m/>
    <m/>
    <m/>
    <m/>
    <m/>
    <m/>
    <m/>
    <m/>
  </r>
  <r>
    <x v="13"/>
    <s v="SSEE"/>
    <n v="0"/>
    <n v="0"/>
    <n v="0"/>
    <n v="0"/>
    <m/>
    <m/>
    <m/>
    <m/>
    <m/>
    <m/>
    <m/>
    <m/>
    <m/>
  </r>
  <r>
    <x v="13"/>
    <s v="Las Bambas"/>
    <n v="720"/>
    <n v="720"/>
    <n v="4"/>
    <n v="4"/>
    <m/>
    <m/>
    <m/>
    <m/>
    <m/>
    <m/>
    <m/>
    <m/>
    <m/>
  </r>
  <r>
    <x v="13"/>
    <s v="SSEE"/>
    <n v="0"/>
    <n v="0"/>
    <n v="0"/>
    <n v="0"/>
    <m/>
    <m/>
    <m/>
    <m/>
    <m/>
    <m/>
    <m/>
    <m/>
    <m/>
  </r>
  <r>
    <x v="13"/>
    <s v="Las Bambas"/>
    <n v="540"/>
    <n v="540"/>
    <n v="3"/>
    <n v="3"/>
    <m/>
    <m/>
    <m/>
    <m/>
    <m/>
    <m/>
    <m/>
    <m/>
    <m/>
  </r>
  <r>
    <x v="13"/>
    <s v="SSEE"/>
    <n v="0"/>
    <n v="0"/>
    <n v="0"/>
    <n v="0"/>
    <m/>
    <m/>
    <m/>
    <m/>
    <m/>
    <m/>
    <m/>
    <m/>
    <m/>
  </r>
  <r>
    <x v="13"/>
    <s v="Las Bambas"/>
    <n v="3100"/>
    <n v="3100"/>
    <n v="19"/>
    <n v="19"/>
    <m/>
    <m/>
    <m/>
    <m/>
    <m/>
    <m/>
    <m/>
    <m/>
    <m/>
  </r>
  <r>
    <x v="13"/>
    <s v="SSEE"/>
    <n v="0"/>
    <n v="0"/>
    <n v="0"/>
    <n v="0"/>
    <m/>
    <m/>
    <m/>
    <m/>
    <m/>
    <m/>
    <m/>
    <m/>
    <m/>
  </r>
  <r>
    <x v="13"/>
    <s v="Las Bambas"/>
    <n v="399"/>
    <n v="399"/>
    <n v="2"/>
    <n v="2"/>
    <m/>
    <m/>
    <m/>
    <m/>
    <m/>
    <m/>
    <m/>
    <m/>
    <m/>
  </r>
  <r>
    <x v="13"/>
    <s v="SSEE"/>
    <n v="0"/>
    <n v="0"/>
    <n v="0"/>
    <n v="0"/>
    <m/>
    <m/>
    <m/>
    <m/>
    <m/>
    <m/>
    <m/>
    <m/>
    <m/>
  </r>
  <r>
    <x v="13"/>
    <s v="Las Bambas"/>
    <n v="6552"/>
    <n v="6552"/>
    <n v="37"/>
    <n v="37"/>
    <m/>
    <m/>
    <m/>
    <m/>
    <m/>
    <m/>
    <m/>
    <m/>
    <m/>
  </r>
  <r>
    <x v="13"/>
    <s v="SSEE"/>
    <n v="328877"/>
    <n v="328877"/>
    <n v="2007"/>
    <n v="2007"/>
    <m/>
    <m/>
    <m/>
    <m/>
    <n v="1"/>
    <n v="2"/>
    <m/>
    <m/>
    <m/>
  </r>
  <r>
    <x v="13"/>
    <s v="Las Bambas"/>
    <n v="495"/>
    <n v="495"/>
    <n v="3"/>
    <n v="3"/>
    <m/>
    <m/>
    <m/>
    <m/>
    <m/>
    <m/>
    <m/>
    <m/>
    <m/>
  </r>
  <r>
    <x v="13"/>
    <s v="SSEE"/>
    <n v="0"/>
    <n v="0"/>
    <n v="0"/>
    <n v="0"/>
    <m/>
    <m/>
    <m/>
    <m/>
    <m/>
    <m/>
    <m/>
    <m/>
    <m/>
  </r>
  <r>
    <x v="13"/>
    <s v="Las Bambas"/>
    <n v="180"/>
    <n v="180"/>
    <n v="1"/>
    <n v="1"/>
    <m/>
    <m/>
    <m/>
    <m/>
    <m/>
    <m/>
    <m/>
    <m/>
    <m/>
  </r>
  <r>
    <x v="13"/>
    <s v="SSEE"/>
    <n v="0"/>
    <n v="0"/>
    <n v="0"/>
    <n v="0"/>
    <m/>
    <m/>
    <m/>
    <m/>
    <m/>
    <m/>
    <m/>
    <m/>
    <m/>
  </r>
  <r>
    <x v="13"/>
    <s v="Las Bambas"/>
    <n v="379.5"/>
    <n v="379.5"/>
    <n v="2"/>
    <n v="2"/>
    <m/>
    <m/>
    <m/>
    <m/>
    <m/>
    <m/>
    <m/>
    <m/>
    <m/>
  </r>
  <r>
    <x v="13"/>
    <s v="SSEE"/>
    <n v="0"/>
    <n v="0"/>
    <n v="0"/>
    <n v="0"/>
    <m/>
    <m/>
    <m/>
    <m/>
    <m/>
    <m/>
    <m/>
    <m/>
    <m/>
  </r>
  <r>
    <x v="14"/>
    <s v="Las Bambas"/>
    <n v="1659"/>
    <n v="1659"/>
    <n v="9"/>
    <n v="9"/>
    <m/>
    <m/>
    <m/>
    <m/>
    <m/>
    <m/>
    <m/>
    <m/>
    <m/>
  </r>
  <r>
    <x v="14"/>
    <s v="SSEE"/>
    <n v="0"/>
    <n v="0"/>
    <n v="0"/>
    <n v="0"/>
    <m/>
    <m/>
    <m/>
    <m/>
    <m/>
    <m/>
    <m/>
    <m/>
    <m/>
  </r>
  <r>
    <x v="14"/>
    <s v="Las Bambas"/>
    <n v="810"/>
    <n v="810"/>
    <n v="4"/>
    <n v="4"/>
    <m/>
    <m/>
    <m/>
    <m/>
    <m/>
    <m/>
    <m/>
    <m/>
    <m/>
  </r>
  <r>
    <x v="14"/>
    <s v="SSEE"/>
    <n v="0"/>
    <n v="0"/>
    <n v="0"/>
    <n v="0"/>
    <m/>
    <m/>
    <m/>
    <m/>
    <m/>
    <m/>
    <m/>
    <m/>
    <m/>
  </r>
  <r>
    <x v="14"/>
    <s v="Las Bambas"/>
    <n v="378"/>
    <n v="378"/>
    <n v="2"/>
    <n v="2"/>
    <m/>
    <m/>
    <m/>
    <m/>
    <m/>
    <m/>
    <m/>
    <m/>
    <m/>
  </r>
  <r>
    <x v="14"/>
    <s v="SSEE"/>
    <n v="0"/>
    <n v="0"/>
    <n v="0"/>
    <n v="0"/>
    <m/>
    <m/>
    <m/>
    <m/>
    <m/>
    <m/>
    <m/>
    <m/>
    <m/>
  </r>
  <r>
    <x v="14"/>
    <s v="Las Bambas"/>
    <n v="1155"/>
    <n v="1155"/>
    <n v="6"/>
    <n v="6"/>
    <m/>
    <m/>
    <m/>
    <m/>
    <m/>
    <m/>
    <m/>
    <m/>
    <m/>
  </r>
  <r>
    <x v="14"/>
    <s v="SSEE"/>
    <n v="0"/>
    <n v="0"/>
    <n v="0"/>
    <n v="0"/>
    <m/>
    <m/>
    <m/>
    <m/>
    <m/>
    <m/>
    <m/>
    <m/>
    <m/>
  </r>
  <r>
    <x v="14"/>
    <s v="Las Bambas"/>
    <n v="1806"/>
    <n v="1806"/>
    <n v="10"/>
    <n v="10"/>
    <m/>
    <m/>
    <m/>
    <m/>
    <m/>
    <m/>
    <m/>
    <m/>
    <m/>
  </r>
  <r>
    <x v="14"/>
    <s v="SSEE"/>
    <n v="0"/>
    <n v="0"/>
    <n v="0"/>
    <n v="0"/>
    <m/>
    <m/>
    <m/>
    <m/>
    <m/>
    <m/>
    <m/>
    <m/>
    <m/>
  </r>
  <r>
    <x v="14"/>
    <s v="Las Bambas"/>
    <n v="2656.5"/>
    <n v="2656.5"/>
    <n v="14"/>
    <n v="14"/>
    <m/>
    <m/>
    <m/>
    <m/>
    <m/>
    <m/>
    <m/>
    <m/>
    <m/>
  </r>
  <r>
    <x v="14"/>
    <s v="SSEE"/>
    <n v="0"/>
    <n v="0"/>
    <n v="0"/>
    <n v="0"/>
    <m/>
    <m/>
    <m/>
    <m/>
    <m/>
    <m/>
    <m/>
    <m/>
    <m/>
  </r>
  <r>
    <x v="14"/>
    <s v="Las Bambas"/>
    <n v="2457"/>
    <n v="2457"/>
    <n v="14"/>
    <n v="14"/>
    <m/>
    <m/>
    <m/>
    <m/>
    <m/>
    <m/>
    <m/>
    <m/>
    <m/>
  </r>
  <r>
    <x v="14"/>
    <s v="SSEE"/>
    <n v="0"/>
    <n v="0"/>
    <n v="0"/>
    <n v="0"/>
    <m/>
    <m/>
    <m/>
    <m/>
    <m/>
    <m/>
    <m/>
    <m/>
    <m/>
  </r>
  <r>
    <x v="14"/>
    <s v="Las Bambas"/>
    <n v="5856.5"/>
    <n v="5856.5"/>
    <n v="32"/>
    <n v="32"/>
    <m/>
    <m/>
    <m/>
    <m/>
    <m/>
    <n v="1"/>
    <m/>
    <m/>
    <m/>
  </r>
  <r>
    <x v="14"/>
    <s v="SSEE"/>
    <n v="32988"/>
    <n v="32988"/>
    <n v="183"/>
    <n v="183"/>
    <m/>
    <m/>
    <m/>
    <m/>
    <m/>
    <m/>
    <m/>
    <m/>
    <m/>
  </r>
  <r>
    <x v="14"/>
    <s v="Las Bambas"/>
    <n v="0"/>
    <n v="0"/>
    <n v="0"/>
    <n v="0"/>
    <m/>
    <m/>
    <m/>
    <m/>
    <m/>
    <m/>
    <m/>
    <m/>
    <m/>
  </r>
  <r>
    <x v="14"/>
    <s v="SSEE"/>
    <n v="0"/>
    <n v="0"/>
    <n v="0"/>
    <n v="0"/>
    <m/>
    <m/>
    <m/>
    <m/>
    <m/>
    <m/>
    <m/>
    <m/>
    <m/>
  </r>
  <r>
    <x v="14"/>
    <s v="Las Bambas"/>
    <n v="2514.681818181818"/>
    <n v="2514.681818181818"/>
    <n v="14"/>
    <n v="14"/>
    <m/>
    <m/>
    <m/>
    <m/>
    <m/>
    <m/>
    <m/>
    <m/>
    <m/>
  </r>
  <r>
    <x v="14"/>
    <s v="SSEE"/>
    <n v="0"/>
    <n v="0"/>
    <n v="0"/>
    <n v="0"/>
    <m/>
    <m/>
    <m/>
    <m/>
    <m/>
    <m/>
    <m/>
    <m/>
    <m/>
  </r>
  <r>
    <x v="14"/>
    <s v="Las Bambas"/>
    <n v="1953"/>
    <n v="1953"/>
    <n v="10"/>
    <n v="10"/>
    <m/>
    <m/>
    <m/>
    <m/>
    <m/>
    <m/>
    <m/>
    <m/>
    <m/>
  </r>
  <r>
    <x v="14"/>
    <s v="SSEE"/>
    <n v="0"/>
    <n v="0"/>
    <n v="0"/>
    <n v="0"/>
    <m/>
    <m/>
    <m/>
    <m/>
    <m/>
    <m/>
    <m/>
    <m/>
    <m/>
  </r>
  <r>
    <x v="14"/>
    <s v="Las Bambas"/>
    <n v="1458"/>
    <n v="1458"/>
    <n v="8"/>
    <n v="8"/>
    <m/>
    <m/>
    <m/>
    <m/>
    <m/>
    <m/>
    <m/>
    <m/>
    <m/>
  </r>
  <r>
    <x v="14"/>
    <s v="SSEE"/>
    <n v="0"/>
    <n v="0"/>
    <n v="0"/>
    <n v="0"/>
    <m/>
    <m/>
    <m/>
    <m/>
    <m/>
    <m/>
    <m/>
    <m/>
    <m/>
  </r>
  <r>
    <x v="14"/>
    <s v="Las Bambas"/>
    <n v="756"/>
    <n v="756"/>
    <n v="5"/>
    <n v="5"/>
    <m/>
    <m/>
    <m/>
    <m/>
    <m/>
    <m/>
    <m/>
    <m/>
    <m/>
  </r>
  <r>
    <x v="14"/>
    <s v="SSEE"/>
    <n v="0"/>
    <n v="0"/>
    <n v="0"/>
    <n v="0"/>
    <m/>
    <m/>
    <m/>
    <m/>
    <m/>
    <m/>
    <m/>
    <m/>
    <m/>
  </r>
  <r>
    <x v="14"/>
    <s v="Las Bambas"/>
    <n v="210"/>
    <n v="210"/>
    <n v="1"/>
    <n v="1"/>
    <m/>
    <m/>
    <m/>
    <m/>
    <m/>
    <m/>
    <m/>
    <m/>
    <m/>
  </r>
  <r>
    <x v="14"/>
    <s v="SSEE"/>
    <n v="84245"/>
    <n v="20225"/>
    <n v="384"/>
    <n v="96"/>
    <m/>
    <m/>
    <m/>
    <m/>
    <m/>
    <m/>
    <m/>
    <m/>
    <m/>
  </r>
  <r>
    <x v="14"/>
    <s v="Las Bambas"/>
    <n v="12397"/>
    <n v="12397"/>
    <n v="70"/>
    <n v="70"/>
    <m/>
    <m/>
    <m/>
    <m/>
    <m/>
    <n v="1"/>
    <m/>
    <m/>
    <m/>
  </r>
  <r>
    <x v="14"/>
    <s v="SSEE"/>
    <n v="412706.48330000002"/>
    <n v="182795"/>
    <n v="2489"/>
    <n v="2311"/>
    <m/>
    <m/>
    <m/>
    <m/>
    <m/>
    <n v="2"/>
    <m/>
    <m/>
    <m/>
  </r>
  <r>
    <x v="14"/>
    <s v="Las Bambas"/>
    <n v="21071.75"/>
    <n v="21071.75"/>
    <n v="127"/>
    <n v="127"/>
    <m/>
    <m/>
    <m/>
    <m/>
    <m/>
    <m/>
    <m/>
    <m/>
    <m/>
  </r>
  <r>
    <x v="14"/>
    <s v="SSEE"/>
    <n v="180893"/>
    <n v="180893"/>
    <n v="1039"/>
    <n v="1039"/>
    <m/>
    <m/>
    <m/>
    <m/>
    <m/>
    <n v="1"/>
    <m/>
    <m/>
    <m/>
  </r>
  <r>
    <x v="14"/>
    <s v="Las Bambas"/>
    <n v="30641.5"/>
    <n v="30641.5"/>
    <n v="184"/>
    <n v="184"/>
    <m/>
    <m/>
    <m/>
    <m/>
    <m/>
    <m/>
    <m/>
    <m/>
    <m/>
  </r>
  <r>
    <x v="14"/>
    <s v="SSEE"/>
    <n v="52176"/>
    <n v="52176"/>
    <n v="315"/>
    <n v="315"/>
    <m/>
    <m/>
    <m/>
    <m/>
    <m/>
    <n v="1"/>
    <m/>
    <m/>
    <m/>
  </r>
  <r>
    <x v="14"/>
    <s v="Las Bambas"/>
    <n v="2835"/>
    <n v="2835"/>
    <n v="15"/>
    <n v="15"/>
    <m/>
    <m/>
    <m/>
    <m/>
    <m/>
    <m/>
    <m/>
    <m/>
    <m/>
  </r>
  <r>
    <x v="14"/>
    <s v="SSEE"/>
    <n v="1368"/>
    <n v="1368"/>
    <n v="6"/>
    <n v="6"/>
    <m/>
    <m/>
    <m/>
    <m/>
    <m/>
    <m/>
    <m/>
    <m/>
    <m/>
  </r>
  <r>
    <x v="14"/>
    <s v="Las Bambas"/>
    <n v="125990.25"/>
    <n v="125990.25"/>
    <n v="743"/>
    <n v="743"/>
    <m/>
    <m/>
    <m/>
    <m/>
    <m/>
    <n v="4"/>
    <m/>
    <m/>
    <m/>
  </r>
  <r>
    <x v="14"/>
    <s v="SSEE"/>
    <n v="72381"/>
    <n v="72381"/>
    <n v="374"/>
    <n v="374"/>
    <m/>
    <m/>
    <m/>
    <m/>
    <m/>
    <m/>
    <m/>
    <m/>
    <m/>
  </r>
  <r>
    <x v="14"/>
    <s v="Las Bambas"/>
    <n v="1354.5"/>
    <n v="1354.5"/>
    <n v="7"/>
    <n v="7"/>
    <m/>
    <m/>
    <m/>
    <m/>
    <m/>
    <m/>
    <m/>
    <m/>
    <m/>
  </r>
  <r>
    <x v="14"/>
    <s v="SSEE"/>
    <n v="0"/>
    <n v="0"/>
    <n v="0"/>
    <n v="0"/>
    <m/>
    <m/>
    <m/>
    <m/>
    <m/>
    <m/>
    <m/>
    <m/>
    <m/>
  </r>
  <r>
    <x v="14"/>
    <s v="Las Bambas"/>
    <n v="4631.75"/>
    <n v="4631.75"/>
    <n v="26"/>
    <n v="26"/>
    <m/>
    <m/>
    <m/>
    <m/>
    <m/>
    <n v="2"/>
    <m/>
    <m/>
    <m/>
  </r>
  <r>
    <x v="14"/>
    <s v="SSEE"/>
    <n v="0"/>
    <n v="0"/>
    <n v="0"/>
    <n v="0"/>
    <m/>
    <m/>
    <m/>
    <m/>
    <m/>
    <n v="1"/>
    <m/>
    <m/>
    <m/>
  </r>
  <r>
    <x v="14"/>
    <s v="Las Bambas"/>
    <n v="39343.5"/>
    <n v="39343.5"/>
    <n v="235"/>
    <n v="235"/>
    <m/>
    <m/>
    <m/>
    <m/>
    <m/>
    <n v="1"/>
    <m/>
    <m/>
    <m/>
  </r>
  <r>
    <x v="14"/>
    <s v="SSEE"/>
    <n v="13089"/>
    <n v="13089"/>
    <n v="98"/>
    <n v="98"/>
    <m/>
    <m/>
    <m/>
    <m/>
    <m/>
    <m/>
    <m/>
    <m/>
    <m/>
  </r>
  <r>
    <x v="14"/>
    <s v="Las Bambas"/>
    <n v="378"/>
    <n v="378"/>
    <n v="2"/>
    <n v="2"/>
    <m/>
    <m/>
    <m/>
    <m/>
    <m/>
    <m/>
    <m/>
    <m/>
    <m/>
  </r>
  <r>
    <x v="14"/>
    <s v="SSEE"/>
    <n v="0"/>
    <n v="0"/>
    <n v="0"/>
    <n v="0"/>
    <m/>
    <m/>
    <m/>
    <m/>
    <m/>
    <m/>
    <m/>
    <m/>
    <m/>
  </r>
  <r>
    <x v="14"/>
    <s v="Las Bambas"/>
    <n v="1428"/>
    <n v="1428"/>
    <n v="8"/>
    <n v="8"/>
    <m/>
    <m/>
    <m/>
    <m/>
    <m/>
    <m/>
    <m/>
    <m/>
    <m/>
  </r>
  <r>
    <x v="14"/>
    <s v="SSEE"/>
    <n v="28868"/>
    <n v="28868"/>
    <n v="138"/>
    <n v="138"/>
    <m/>
    <m/>
    <m/>
    <m/>
    <m/>
    <m/>
    <m/>
    <m/>
    <m/>
  </r>
  <r>
    <x v="14"/>
    <s v="Las Bambas"/>
    <n v="2614.5"/>
    <n v="2614.5"/>
    <n v="14"/>
    <n v="14"/>
    <m/>
    <m/>
    <m/>
    <m/>
    <m/>
    <m/>
    <m/>
    <m/>
    <m/>
  </r>
  <r>
    <x v="14"/>
    <s v="SSEE"/>
    <n v="682"/>
    <n v="682"/>
    <n v="2"/>
    <n v="2"/>
    <m/>
    <m/>
    <m/>
    <m/>
    <m/>
    <m/>
    <m/>
    <m/>
    <m/>
  </r>
  <r>
    <x v="14"/>
    <s v="Las Bambas"/>
    <n v="18369.15625"/>
    <n v="18369.15625"/>
    <n v="95"/>
    <n v="95"/>
    <m/>
    <m/>
    <m/>
    <m/>
    <m/>
    <m/>
    <m/>
    <m/>
    <m/>
  </r>
  <r>
    <x v="14"/>
    <s v="SSEE"/>
    <n v="0"/>
    <n v="0"/>
    <n v="0"/>
    <n v="0"/>
    <m/>
    <m/>
    <m/>
    <m/>
    <m/>
    <m/>
    <m/>
    <m/>
    <m/>
  </r>
  <r>
    <x v="14"/>
    <s v="Las Bambas"/>
    <n v="6268.5"/>
    <n v="6268.5"/>
    <n v="33"/>
    <n v="33"/>
    <m/>
    <m/>
    <m/>
    <m/>
    <m/>
    <m/>
    <m/>
    <m/>
    <m/>
  </r>
  <r>
    <x v="14"/>
    <s v="SSEE"/>
    <n v="10056"/>
    <n v="10056"/>
    <n v="58"/>
    <n v="58"/>
    <m/>
    <m/>
    <m/>
    <m/>
    <m/>
    <m/>
    <m/>
    <m/>
    <m/>
  </r>
  <r>
    <x v="14"/>
    <s v="Las Bambas"/>
    <n v="5409"/>
    <n v="5409"/>
    <n v="27"/>
    <n v="27"/>
    <m/>
    <m/>
    <m/>
    <m/>
    <m/>
    <m/>
    <m/>
    <m/>
    <m/>
  </r>
  <r>
    <x v="14"/>
    <s v="SSEE"/>
    <n v="0"/>
    <n v="0"/>
    <n v="0"/>
    <n v="0"/>
    <m/>
    <m/>
    <m/>
    <m/>
    <m/>
    <m/>
    <m/>
    <m/>
    <m/>
  </r>
  <r>
    <x v="14"/>
    <s v="Las Bambas"/>
    <n v="15923"/>
    <n v="15923"/>
    <n v="88"/>
    <n v="88"/>
    <m/>
    <m/>
    <m/>
    <m/>
    <m/>
    <n v="1"/>
    <m/>
    <m/>
    <m/>
  </r>
  <r>
    <x v="14"/>
    <s v="SSEE"/>
    <n v="34102"/>
    <n v="34102"/>
    <n v="179"/>
    <n v="179"/>
    <m/>
    <m/>
    <m/>
    <m/>
    <m/>
    <m/>
    <m/>
    <m/>
    <m/>
  </r>
  <r>
    <x v="14"/>
    <s v="Las Bambas"/>
    <n v="2421"/>
    <n v="2421"/>
    <n v="15"/>
    <n v="15"/>
    <m/>
    <m/>
    <m/>
    <m/>
    <m/>
    <m/>
    <m/>
    <m/>
    <m/>
  </r>
  <r>
    <x v="14"/>
    <s v="SSEE"/>
    <n v="0"/>
    <n v="0"/>
    <n v="0"/>
    <n v="0"/>
    <m/>
    <m/>
    <m/>
    <m/>
    <m/>
    <m/>
    <m/>
    <m/>
    <m/>
  </r>
  <r>
    <x v="14"/>
    <s v="Las Bambas"/>
    <n v="3987"/>
    <n v="3987"/>
    <n v="24"/>
    <n v="24"/>
    <m/>
    <m/>
    <m/>
    <m/>
    <m/>
    <m/>
    <m/>
    <m/>
    <m/>
  </r>
  <r>
    <x v="14"/>
    <s v="SSEE"/>
    <n v="0"/>
    <n v="0"/>
    <n v="0"/>
    <n v="0"/>
    <m/>
    <m/>
    <m/>
    <m/>
    <m/>
    <m/>
    <m/>
    <m/>
    <m/>
  </r>
  <r>
    <x v="14"/>
    <s v="Las Bambas"/>
    <n v="661.5"/>
    <n v="661.5"/>
    <n v="3"/>
    <n v="3"/>
    <m/>
    <m/>
    <m/>
    <m/>
    <m/>
    <m/>
    <m/>
    <m/>
    <m/>
  </r>
  <r>
    <x v="14"/>
    <s v="SSEE"/>
    <n v="0"/>
    <n v="0"/>
    <n v="0"/>
    <n v="0"/>
    <m/>
    <m/>
    <m/>
    <m/>
    <m/>
    <m/>
    <m/>
    <m/>
    <m/>
  </r>
  <r>
    <x v="14"/>
    <s v="Las Bambas"/>
    <n v="585"/>
    <n v="585"/>
    <n v="6"/>
    <n v="6"/>
    <m/>
    <m/>
    <m/>
    <m/>
    <m/>
    <m/>
    <m/>
    <m/>
    <m/>
  </r>
  <r>
    <x v="14"/>
    <s v="SSEE"/>
    <n v="0"/>
    <n v="0"/>
    <n v="0"/>
    <n v="0"/>
    <m/>
    <m/>
    <m/>
    <m/>
    <m/>
    <m/>
    <m/>
    <m/>
    <m/>
  </r>
  <r>
    <x v="14"/>
    <s v="Las Bambas"/>
    <n v="4042.5"/>
    <n v="4042.5"/>
    <n v="22"/>
    <n v="22"/>
    <m/>
    <m/>
    <m/>
    <m/>
    <m/>
    <m/>
    <m/>
    <m/>
    <m/>
  </r>
  <r>
    <x v="14"/>
    <s v="SSEE"/>
    <n v="8728"/>
    <n v="8728"/>
    <n v="52"/>
    <n v="52"/>
    <m/>
    <m/>
    <m/>
    <m/>
    <m/>
    <m/>
    <m/>
    <m/>
    <m/>
  </r>
  <r>
    <x v="14"/>
    <s v="Las Bambas"/>
    <n v="1732.5"/>
    <n v="1732.5"/>
    <n v="9"/>
    <n v="9"/>
    <m/>
    <m/>
    <m/>
    <m/>
    <m/>
    <m/>
    <m/>
    <m/>
    <m/>
  </r>
  <r>
    <x v="14"/>
    <s v="SSEE"/>
    <n v="0"/>
    <n v="0"/>
    <n v="0"/>
    <n v="0"/>
    <m/>
    <m/>
    <m/>
    <m/>
    <m/>
    <m/>
    <m/>
    <m/>
    <m/>
  </r>
  <r>
    <x v="14"/>
    <s v="Las Bambas"/>
    <n v="567"/>
    <n v="567"/>
    <n v="3"/>
    <n v="3"/>
    <m/>
    <m/>
    <m/>
    <m/>
    <m/>
    <m/>
    <m/>
    <m/>
    <m/>
  </r>
  <r>
    <x v="14"/>
    <s v="SSEE"/>
    <n v="0"/>
    <n v="0"/>
    <n v="0"/>
    <n v="0"/>
    <m/>
    <m/>
    <m/>
    <m/>
    <m/>
    <m/>
    <m/>
    <m/>
    <m/>
  </r>
  <r>
    <x v="14"/>
    <s v="Las Bambas"/>
    <n v="567"/>
    <n v="567"/>
    <n v="3"/>
    <n v="3"/>
    <m/>
    <m/>
    <m/>
    <m/>
    <m/>
    <m/>
    <m/>
    <m/>
    <m/>
  </r>
  <r>
    <x v="14"/>
    <s v="SSEE"/>
    <n v="0"/>
    <n v="0"/>
    <n v="0"/>
    <n v="0"/>
    <m/>
    <m/>
    <m/>
    <m/>
    <m/>
    <m/>
    <m/>
    <m/>
    <m/>
  </r>
  <r>
    <x v="14"/>
    <s v="Las Bambas"/>
    <n v="801"/>
    <n v="801"/>
    <n v="5"/>
    <n v="5"/>
    <m/>
    <m/>
    <m/>
    <m/>
    <m/>
    <m/>
    <m/>
    <m/>
    <m/>
  </r>
  <r>
    <x v="14"/>
    <s v="SSEE"/>
    <n v="0"/>
    <n v="0"/>
    <n v="0"/>
    <n v="0"/>
    <m/>
    <m/>
    <m/>
    <m/>
    <m/>
    <m/>
    <m/>
    <m/>
    <m/>
  </r>
  <r>
    <x v="14"/>
    <s v="Las Bambas"/>
    <n v="567"/>
    <n v="567"/>
    <n v="3"/>
    <n v="3"/>
    <m/>
    <m/>
    <m/>
    <m/>
    <m/>
    <m/>
    <m/>
    <m/>
    <m/>
  </r>
  <r>
    <x v="14"/>
    <s v="SSEE"/>
    <n v="0"/>
    <n v="0"/>
    <n v="0"/>
    <n v="0"/>
    <m/>
    <m/>
    <m/>
    <m/>
    <m/>
    <m/>
    <m/>
    <m/>
    <m/>
  </r>
  <r>
    <x v="14"/>
    <s v="Las Bambas"/>
    <n v="3513.4642857142858"/>
    <n v="3513.4642857142858"/>
    <n v="19"/>
    <n v="19"/>
    <m/>
    <m/>
    <m/>
    <m/>
    <m/>
    <m/>
    <m/>
    <m/>
    <m/>
  </r>
  <r>
    <x v="14"/>
    <s v="SSEE"/>
    <n v="0"/>
    <n v="0"/>
    <n v="0"/>
    <n v="0"/>
    <m/>
    <m/>
    <m/>
    <m/>
    <m/>
    <m/>
    <m/>
    <m/>
    <m/>
  </r>
  <r>
    <x v="14"/>
    <s v="Las Bambas"/>
    <n v="420"/>
    <n v="420"/>
    <n v="2"/>
    <n v="2"/>
    <m/>
    <m/>
    <m/>
    <m/>
    <m/>
    <m/>
    <m/>
    <m/>
    <m/>
  </r>
  <r>
    <x v="14"/>
    <s v="SSEE"/>
    <n v="0"/>
    <n v="0"/>
    <n v="0"/>
    <n v="0"/>
    <m/>
    <m/>
    <m/>
    <m/>
    <m/>
    <m/>
    <m/>
    <m/>
    <m/>
  </r>
  <r>
    <x v="14"/>
    <s v="Las Bambas"/>
    <n v="7279.5"/>
    <n v="7279.5"/>
    <n v="37"/>
    <n v="37"/>
    <m/>
    <m/>
    <m/>
    <m/>
    <m/>
    <m/>
    <m/>
    <m/>
    <m/>
  </r>
  <r>
    <x v="14"/>
    <s v="SSEE"/>
    <n v="251382.5"/>
    <n v="251382.5"/>
    <n v="1784"/>
    <n v="1784"/>
    <m/>
    <m/>
    <m/>
    <m/>
    <m/>
    <n v="2"/>
    <m/>
    <m/>
    <m/>
  </r>
  <r>
    <x v="14"/>
    <s v="Las Bambas"/>
    <n v="567"/>
    <n v="567"/>
    <n v="3"/>
    <n v="3"/>
    <m/>
    <m/>
    <m/>
    <m/>
    <m/>
    <m/>
    <m/>
    <m/>
    <m/>
  </r>
  <r>
    <x v="14"/>
    <s v="SSEE"/>
    <n v="0"/>
    <n v="0"/>
    <n v="0"/>
    <n v="0"/>
    <m/>
    <m/>
    <m/>
    <m/>
    <m/>
    <m/>
    <m/>
    <m/>
    <m/>
  </r>
  <r>
    <x v="14"/>
    <s v="Las Bambas"/>
    <n v="2454"/>
    <n v="2454"/>
    <n v="14"/>
    <n v="14"/>
    <m/>
    <m/>
    <m/>
    <m/>
    <m/>
    <m/>
    <m/>
    <m/>
    <m/>
  </r>
  <r>
    <x v="14"/>
    <s v="SSEE"/>
    <n v="0"/>
    <n v="0"/>
    <n v="0"/>
    <n v="0"/>
    <m/>
    <m/>
    <m/>
    <m/>
    <m/>
    <m/>
    <m/>
    <m/>
    <m/>
  </r>
  <r>
    <x v="14"/>
    <s v="Las Bambas"/>
    <n v="162"/>
    <n v="162"/>
    <n v="1"/>
    <n v="1"/>
    <m/>
    <m/>
    <m/>
    <m/>
    <m/>
    <m/>
    <m/>
    <m/>
    <m/>
  </r>
  <r>
    <x v="14"/>
    <s v="SSEE"/>
    <n v="0"/>
    <n v="0"/>
    <n v="0"/>
    <n v="0"/>
    <m/>
    <m/>
    <m/>
    <m/>
    <m/>
    <m/>
    <m/>
    <m/>
    <m/>
  </r>
  <r>
    <x v="15"/>
    <s v="Las Bambas"/>
    <n v="1533"/>
    <n v="1533"/>
    <n v="9"/>
    <n v="9"/>
    <m/>
    <m/>
    <m/>
    <m/>
    <m/>
    <m/>
    <m/>
    <m/>
    <m/>
  </r>
  <r>
    <x v="15"/>
    <s v="SSEE"/>
    <n v="0"/>
    <n v="0"/>
    <n v="0"/>
    <n v="0"/>
    <m/>
    <m/>
    <m/>
    <m/>
    <m/>
    <m/>
    <m/>
    <m/>
    <m/>
  </r>
  <r>
    <x v="15"/>
    <s v="Las Bambas"/>
    <n v="723"/>
    <n v="723"/>
    <n v="4"/>
    <n v="4"/>
    <m/>
    <m/>
    <m/>
    <m/>
    <m/>
    <m/>
    <m/>
    <m/>
    <m/>
  </r>
  <r>
    <x v="15"/>
    <s v="SSEE"/>
    <n v="0"/>
    <n v="0"/>
    <n v="0"/>
    <n v="0"/>
    <m/>
    <m/>
    <m/>
    <m/>
    <m/>
    <m/>
    <m/>
    <m/>
    <m/>
  </r>
  <r>
    <x v="15"/>
    <s v="Las Bambas"/>
    <n v="351"/>
    <n v="351"/>
    <n v="2"/>
    <n v="2"/>
    <m/>
    <m/>
    <m/>
    <m/>
    <m/>
    <m/>
    <m/>
    <m/>
    <m/>
  </r>
  <r>
    <x v="15"/>
    <s v="SSEE"/>
    <n v="0"/>
    <n v="0"/>
    <n v="0"/>
    <n v="0"/>
    <m/>
    <m/>
    <m/>
    <m/>
    <m/>
    <m/>
    <m/>
    <m/>
    <m/>
  </r>
  <r>
    <x v="15"/>
    <s v="Las Bambas"/>
    <n v="1044"/>
    <n v="1044"/>
    <n v="6"/>
    <n v="6"/>
    <m/>
    <m/>
    <m/>
    <m/>
    <m/>
    <m/>
    <m/>
    <m/>
    <m/>
  </r>
  <r>
    <x v="15"/>
    <s v="SSEE"/>
    <n v="0"/>
    <n v="0"/>
    <n v="0"/>
    <n v="0"/>
    <m/>
    <m/>
    <m/>
    <m/>
    <m/>
    <m/>
    <m/>
    <m/>
    <m/>
  </r>
  <r>
    <x v="15"/>
    <s v="Las Bambas"/>
    <n v="1660.5"/>
    <n v="1660.5"/>
    <n v="10"/>
    <n v="10"/>
    <m/>
    <m/>
    <m/>
    <m/>
    <m/>
    <m/>
    <m/>
    <m/>
    <m/>
  </r>
  <r>
    <x v="15"/>
    <s v="SSEE"/>
    <n v="4956"/>
    <n v="4956"/>
    <n v="21"/>
    <n v="21"/>
    <m/>
    <m/>
    <m/>
    <m/>
    <m/>
    <m/>
    <m/>
    <m/>
    <m/>
  </r>
  <r>
    <x v="15"/>
    <s v="Las Bambas"/>
    <n v="2242.5"/>
    <n v="2242.5"/>
    <n v="14"/>
    <n v="14"/>
    <m/>
    <m/>
    <m/>
    <m/>
    <m/>
    <m/>
    <m/>
    <m/>
    <m/>
  </r>
  <r>
    <x v="15"/>
    <s v="SSEE"/>
    <n v="0"/>
    <n v="0"/>
    <n v="0"/>
    <n v="0"/>
    <m/>
    <m/>
    <m/>
    <m/>
    <m/>
    <m/>
    <m/>
    <m/>
    <m/>
  </r>
  <r>
    <x v="15"/>
    <s v="Las Bambas"/>
    <n v="2340"/>
    <n v="2340"/>
    <n v="14"/>
    <n v="14"/>
    <m/>
    <m/>
    <m/>
    <m/>
    <m/>
    <m/>
    <m/>
    <m/>
    <m/>
  </r>
  <r>
    <x v="15"/>
    <s v="SSEE"/>
    <n v="0"/>
    <n v="0"/>
    <n v="0"/>
    <n v="0"/>
    <m/>
    <m/>
    <m/>
    <m/>
    <m/>
    <m/>
    <m/>
    <m/>
    <m/>
  </r>
  <r>
    <x v="15"/>
    <s v="Las Bambas"/>
    <n v="4367.25"/>
    <n v="4367.25"/>
    <n v="32"/>
    <n v="32"/>
    <m/>
    <m/>
    <m/>
    <m/>
    <m/>
    <n v="1"/>
    <m/>
    <m/>
    <m/>
  </r>
  <r>
    <x v="15"/>
    <s v="SSEE"/>
    <n v="28464"/>
    <n v="28464"/>
    <n v="203"/>
    <n v="203"/>
    <m/>
    <m/>
    <m/>
    <m/>
    <m/>
    <m/>
    <m/>
    <m/>
    <m/>
  </r>
  <r>
    <x v="15"/>
    <s v="Las Bambas"/>
    <n v="0"/>
    <n v="0"/>
    <n v="0"/>
    <n v="0"/>
    <m/>
    <m/>
    <m/>
    <m/>
    <m/>
    <m/>
    <m/>
    <m/>
    <m/>
  </r>
  <r>
    <x v="15"/>
    <s v="SSEE"/>
    <n v="0"/>
    <n v="0"/>
    <n v="0"/>
    <n v="0"/>
    <m/>
    <m/>
    <m/>
    <m/>
    <m/>
    <m/>
    <m/>
    <m/>
    <m/>
  </r>
  <r>
    <x v="15"/>
    <s v="Las Bambas"/>
    <n v="1635"/>
    <n v="1635"/>
    <n v="14"/>
    <n v="14"/>
    <m/>
    <m/>
    <m/>
    <m/>
    <m/>
    <m/>
    <m/>
    <m/>
    <m/>
  </r>
  <r>
    <x v="15"/>
    <s v="SSEE"/>
    <n v="0"/>
    <n v="0"/>
    <n v="0"/>
    <n v="0"/>
    <m/>
    <m/>
    <m/>
    <m/>
    <m/>
    <m/>
    <m/>
    <m/>
    <m/>
  </r>
  <r>
    <x v="15"/>
    <s v="Las Bambas"/>
    <n v="1815"/>
    <n v="1815"/>
    <n v="10"/>
    <n v="10"/>
    <m/>
    <m/>
    <m/>
    <m/>
    <m/>
    <m/>
    <m/>
    <m/>
    <m/>
  </r>
  <r>
    <x v="15"/>
    <s v="SSEE"/>
    <n v="2160"/>
    <n v="2160"/>
    <n v="9"/>
    <n v="9"/>
    <m/>
    <m/>
    <m/>
    <m/>
    <m/>
    <m/>
    <m/>
    <m/>
    <m/>
  </r>
  <r>
    <x v="15"/>
    <s v="Las Bambas"/>
    <n v="750"/>
    <n v="750"/>
    <n v="5"/>
    <n v="5"/>
    <m/>
    <m/>
    <m/>
    <m/>
    <m/>
    <m/>
    <m/>
    <m/>
    <m/>
  </r>
  <r>
    <x v="15"/>
    <s v="SSEE"/>
    <n v="0"/>
    <n v="0"/>
    <n v="0"/>
    <n v="0"/>
    <m/>
    <m/>
    <m/>
    <m/>
    <m/>
    <m/>
    <m/>
    <m/>
    <m/>
  </r>
  <r>
    <x v="15"/>
    <s v="Las Bambas"/>
    <n v="1365.25"/>
    <n v="1365.25"/>
    <n v="11"/>
    <n v="11"/>
    <m/>
    <m/>
    <m/>
    <m/>
    <m/>
    <m/>
    <m/>
    <m/>
    <m/>
  </r>
  <r>
    <x v="15"/>
    <s v="SSEE"/>
    <n v="0"/>
    <n v="0"/>
    <n v="0"/>
    <n v="0"/>
    <m/>
    <m/>
    <m/>
    <m/>
    <m/>
    <m/>
    <m/>
    <m/>
    <m/>
  </r>
  <r>
    <x v="15"/>
    <s v="Las Bambas"/>
    <n v="279"/>
    <n v="279"/>
    <n v="2"/>
    <n v="2"/>
    <m/>
    <m/>
    <m/>
    <m/>
    <m/>
    <m/>
    <m/>
    <m/>
    <m/>
  </r>
  <r>
    <x v="15"/>
    <s v="SSEE"/>
    <n v="0"/>
    <n v="0"/>
    <n v="0"/>
    <n v="0"/>
    <m/>
    <m/>
    <m/>
    <m/>
    <m/>
    <m/>
    <m/>
    <m/>
    <m/>
  </r>
  <r>
    <x v="15"/>
    <s v="Las Bambas"/>
    <n v="1143"/>
    <n v="1143"/>
    <n v="8"/>
    <n v="8"/>
    <m/>
    <m/>
    <m/>
    <m/>
    <m/>
    <m/>
    <m/>
    <m/>
    <m/>
  </r>
  <r>
    <x v="15"/>
    <s v="SSEE"/>
    <n v="0"/>
    <n v="0"/>
    <n v="0"/>
    <n v="0"/>
    <m/>
    <m/>
    <m/>
    <m/>
    <m/>
    <m/>
    <m/>
    <m/>
    <m/>
  </r>
  <r>
    <x v="15"/>
    <s v="Las Bambas"/>
    <n v="648"/>
    <n v="648"/>
    <n v="5"/>
    <n v="5"/>
    <m/>
    <m/>
    <m/>
    <m/>
    <m/>
    <m/>
    <m/>
    <m/>
    <m/>
  </r>
  <r>
    <x v="15"/>
    <s v="SSEE"/>
    <n v="0"/>
    <n v="0"/>
    <n v="0"/>
    <n v="0"/>
    <m/>
    <m/>
    <m/>
    <m/>
    <m/>
    <m/>
    <m/>
    <m/>
    <m/>
  </r>
  <r>
    <x v="15"/>
    <s v="Las Bambas"/>
    <n v="220.5"/>
    <n v="220.5"/>
    <n v="1"/>
    <n v="1"/>
    <m/>
    <m/>
    <m/>
    <m/>
    <m/>
    <m/>
    <m/>
    <m/>
    <m/>
  </r>
  <r>
    <x v="15"/>
    <s v="SSEE"/>
    <n v="49350"/>
    <n v="10817"/>
    <n v="370"/>
    <n v="96"/>
    <m/>
    <m/>
    <m/>
    <m/>
    <m/>
    <m/>
    <m/>
    <m/>
    <m/>
  </r>
  <r>
    <x v="15"/>
    <s v="Las Bambas"/>
    <n v="9645.5"/>
    <n v="9645.5"/>
    <n v="70"/>
    <n v="70"/>
    <m/>
    <m/>
    <m/>
    <m/>
    <m/>
    <m/>
    <m/>
    <m/>
    <m/>
  </r>
  <r>
    <x v="15"/>
    <s v="SSEE"/>
    <n v="397930"/>
    <n v="165482.54999999999"/>
    <n v="2364"/>
    <n v="2168"/>
    <m/>
    <m/>
    <m/>
    <m/>
    <m/>
    <m/>
    <m/>
    <m/>
    <m/>
  </r>
  <r>
    <x v="15"/>
    <s v="Las Bambas"/>
    <n v="17750.5"/>
    <n v="17750.5"/>
    <n v="127"/>
    <n v="127"/>
    <m/>
    <m/>
    <m/>
    <m/>
    <m/>
    <m/>
    <m/>
    <m/>
    <m/>
  </r>
  <r>
    <x v="15"/>
    <s v="SSEE"/>
    <n v="138898"/>
    <n v="138898"/>
    <n v="1043"/>
    <n v="1043"/>
    <m/>
    <n v="1"/>
    <m/>
    <m/>
    <m/>
    <n v="1"/>
    <m/>
    <m/>
    <n v="1"/>
  </r>
  <r>
    <x v="15"/>
    <s v="Las Bambas"/>
    <n v="30742.5"/>
    <n v="30742.5"/>
    <n v="184"/>
    <n v="184"/>
    <m/>
    <m/>
    <m/>
    <m/>
    <m/>
    <m/>
    <m/>
    <m/>
    <m/>
  </r>
  <r>
    <x v="15"/>
    <s v="SSEE"/>
    <n v="57827"/>
    <n v="57827"/>
    <n v="648"/>
    <n v="648"/>
    <m/>
    <m/>
    <m/>
    <m/>
    <m/>
    <m/>
    <m/>
    <m/>
    <m/>
  </r>
  <r>
    <x v="15"/>
    <s v="Las Bambas"/>
    <n v="2635.5"/>
    <n v="2635.5"/>
    <n v="15"/>
    <n v="15"/>
    <m/>
    <m/>
    <m/>
    <m/>
    <m/>
    <m/>
    <m/>
    <m/>
    <m/>
  </r>
  <r>
    <x v="15"/>
    <s v="SSEE"/>
    <n v="11600"/>
    <n v="11600"/>
    <n v="105"/>
    <n v="105"/>
    <m/>
    <m/>
    <m/>
    <m/>
    <m/>
    <m/>
    <m/>
    <m/>
    <m/>
  </r>
  <r>
    <x v="15"/>
    <s v="Las Bambas"/>
    <n v="89212"/>
    <n v="89212"/>
    <n v="743"/>
    <n v="743"/>
    <m/>
    <m/>
    <m/>
    <m/>
    <m/>
    <n v="1"/>
    <m/>
    <m/>
    <m/>
  </r>
  <r>
    <x v="15"/>
    <s v="SSEE"/>
    <n v="64309"/>
    <n v="64309"/>
    <n v="363"/>
    <n v="363"/>
    <m/>
    <m/>
    <m/>
    <m/>
    <m/>
    <n v="1"/>
    <m/>
    <m/>
    <m/>
  </r>
  <r>
    <x v="15"/>
    <s v="Las Bambas"/>
    <n v="1131"/>
    <n v="1131"/>
    <n v="7"/>
    <n v="7"/>
    <m/>
    <m/>
    <m/>
    <m/>
    <m/>
    <m/>
    <m/>
    <m/>
    <m/>
  </r>
  <r>
    <x v="15"/>
    <s v="SSEE"/>
    <n v="0"/>
    <n v="0"/>
    <n v="0"/>
    <n v="0"/>
    <m/>
    <m/>
    <m/>
    <m/>
    <m/>
    <m/>
    <m/>
    <m/>
    <m/>
  </r>
  <r>
    <x v="15"/>
    <s v="Las Bambas"/>
    <n v="3929.25"/>
    <n v="3929.25"/>
    <n v="26"/>
    <n v="26"/>
    <m/>
    <m/>
    <m/>
    <m/>
    <m/>
    <m/>
    <m/>
    <m/>
    <m/>
  </r>
  <r>
    <x v="15"/>
    <s v="SSEE"/>
    <n v="0"/>
    <n v="0"/>
    <n v="0"/>
    <n v="0"/>
    <m/>
    <m/>
    <m/>
    <m/>
    <m/>
    <m/>
    <m/>
    <m/>
    <m/>
  </r>
  <r>
    <x v="15"/>
    <s v="Las Bambas"/>
    <n v="34712.25"/>
    <n v="34712.25"/>
    <n v="235"/>
    <n v="235"/>
    <m/>
    <m/>
    <m/>
    <m/>
    <m/>
    <m/>
    <m/>
    <m/>
    <m/>
  </r>
  <r>
    <x v="15"/>
    <s v="SSEE"/>
    <n v="12001"/>
    <n v="12001"/>
    <n v="117"/>
    <n v="117"/>
    <m/>
    <m/>
    <m/>
    <m/>
    <m/>
    <m/>
    <m/>
    <m/>
    <m/>
  </r>
  <r>
    <x v="15"/>
    <s v="Las Bambas"/>
    <n v="406.5"/>
    <n v="406.5"/>
    <n v="2"/>
    <n v="2"/>
    <m/>
    <m/>
    <m/>
    <m/>
    <m/>
    <m/>
    <m/>
    <m/>
    <m/>
  </r>
  <r>
    <x v="15"/>
    <s v="SSEE"/>
    <n v="0"/>
    <n v="0"/>
    <n v="0"/>
    <n v="0"/>
    <m/>
    <m/>
    <m/>
    <m/>
    <m/>
    <m/>
    <m/>
    <m/>
    <m/>
  </r>
  <r>
    <x v="15"/>
    <s v="Las Bambas"/>
    <n v="1281"/>
    <n v="1281"/>
    <n v="8"/>
    <n v="8"/>
    <m/>
    <m/>
    <m/>
    <m/>
    <m/>
    <m/>
    <m/>
    <m/>
    <m/>
  </r>
  <r>
    <x v="15"/>
    <s v="SSEE"/>
    <n v="25428"/>
    <n v="25428"/>
    <n v="135"/>
    <n v="135"/>
    <m/>
    <m/>
    <m/>
    <m/>
    <m/>
    <m/>
    <m/>
    <m/>
    <m/>
  </r>
  <r>
    <x v="15"/>
    <s v="Las Bambas"/>
    <n v="2160"/>
    <n v="2160"/>
    <n v="14"/>
    <n v="14"/>
    <m/>
    <m/>
    <m/>
    <m/>
    <m/>
    <m/>
    <m/>
    <m/>
    <m/>
  </r>
  <r>
    <x v="15"/>
    <s v="SSEE"/>
    <n v="1188"/>
    <n v="1188"/>
    <n v="7"/>
    <n v="7"/>
    <m/>
    <m/>
    <m/>
    <m/>
    <m/>
    <m/>
    <m/>
    <m/>
    <m/>
  </r>
  <r>
    <x v="15"/>
    <s v="Las Bambas"/>
    <n v="14240"/>
    <n v="14240"/>
    <n v="95"/>
    <n v="95"/>
    <m/>
    <m/>
    <m/>
    <m/>
    <m/>
    <m/>
    <m/>
    <m/>
    <m/>
  </r>
  <r>
    <x v="15"/>
    <s v="SSEE"/>
    <n v="0"/>
    <n v="0"/>
    <n v="0"/>
    <n v="0"/>
    <m/>
    <m/>
    <m/>
    <m/>
    <m/>
    <m/>
    <m/>
    <m/>
    <m/>
  </r>
  <r>
    <x v="15"/>
    <s v="Las Bambas"/>
    <n v="5082"/>
    <n v="5082"/>
    <n v="33"/>
    <n v="33"/>
    <m/>
    <m/>
    <m/>
    <m/>
    <m/>
    <m/>
    <m/>
    <m/>
    <m/>
  </r>
  <r>
    <x v="15"/>
    <s v="SSEE"/>
    <n v="7992"/>
    <n v="7992"/>
    <n v="57"/>
    <n v="57"/>
    <m/>
    <m/>
    <m/>
    <m/>
    <m/>
    <m/>
    <m/>
    <m/>
    <m/>
  </r>
  <r>
    <x v="15"/>
    <s v="Las Bambas"/>
    <n v="4485"/>
    <n v="4485"/>
    <n v="27"/>
    <n v="27"/>
    <m/>
    <m/>
    <m/>
    <m/>
    <m/>
    <m/>
    <m/>
    <m/>
    <m/>
  </r>
  <r>
    <x v="15"/>
    <s v="SSEE"/>
    <n v="0"/>
    <n v="0"/>
    <n v="0"/>
    <n v="0"/>
    <m/>
    <m/>
    <m/>
    <m/>
    <m/>
    <m/>
    <m/>
    <m/>
    <m/>
  </r>
  <r>
    <x v="15"/>
    <s v="Las Bambas"/>
    <n v="12210.717391304348"/>
    <n v="12210.717391304348"/>
    <n v="88"/>
    <n v="88"/>
    <m/>
    <m/>
    <m/>
    <m/>
    <m/>
    <m/>
    <m/>
    <m/>
    <m/>
  </r>
  <r>
    <x v="15"/>
    <s v="SSEE"/>
    <n v="27786"/>
    <n v="27786"/>
    <n v="180"/>
    <n v="180"/>
    <m/>
    <m/>
    <m/>
    <m/>
    <m/>
    <m/>
    <m/>
    <m/>
    <m/>
  </r>
  <r>
    <x v="15"/>
    <s v="Las Bambas"/>
    <n v="690"/>
    <n v="690"/>
    <n v="3"/>
    <n v="3"/>
    <m/>
    <m/>
    <m/>
    <m/>
    <m/>
    <m/>
    <m/>
    <m/>
    <m/>
  </r>
  <r>
    <x v="15"/>
    <s v="SSEE"/>
    <n v="0"/>
    <n v="0"/>
    <n v="0"/>
    <n v="0"/>
    <m/>
    <m/>
    <m/>
    <m/>
    <m/>
    <m/>
    <m/>
    <m/>
    <m/>
  </r>
  <r>
    <x v="15"/>
    <s v="Las Bambas"/>
    <n v="2907"/>
    <n v="2907"/>
    <n v="15"/>
    <n v="15"/>
    <m/>
    <m/>
    <m/>
    <m/>
    <m/>
    <m/>
    <m/>
    <m/>
    <m/>
  </r>
  <r>
    <x v="15"/>
    <s v="SSEE"/>
    <n v="0"/>
    <n v="0"/>
    <n v="0"/>
    <n v="0"/>
    <m/>
    <m/>
    <m/>
    <m/>
    <m/>
    <m/>
    <m/>
    <m/>
    <m/>
  </r>
  <r>
    <x v="15"/>
    <s v="Las Bambas"/>
    <n v="4030.5"/>
    <n v="4030.5"/>
    <n v="24"/>
    <n v="24"/>
    <m/>
    <m/>
    <m/>
    <m/>
    <m/>
    <m/>
    <m/>
    <m/>
    <m/>
  </r>
  <r>
    <x v="15"/>
    <s v="SSEE"/>
    <n v="5076"/>
    <n v="5076"/>
    <n v="57"/>
    <n v="57"/>
    <m/>
    <m/>
    <m/>
    <m/>
    <m/>
    <m/>
    <m/>
    <m/>
    <m/>
  </r>
  <r>
    <x v="15"/>
    <s v="Las Bambas"/>
    <n v="577.5"/>
    <n v="577.5"/>
    <n v="3"/>
    <n v="3"/>
    <m/>
    <m/>
    <m/>
    <m/>
    <m/>
    <m/>
    <m/>
    <m/>
    <m/>
  </r>
  <r>
    <x v="15"/>
    <s v="SSEE"/>
    <n v="0"/>
    <n v="0"/>
    <n v="0"/>
    <n v="0"/>
    <m/>
    <m/>
    <m/>
    <m/>
    <m/>
    <m/>
    <m/>
    <m/>
    <m/>
  </r>
  <r>
    <x v="15"/>
    <s v="Las Bambas"/>
    <n v="613.5"/>
    <n v="613.5"/>
    <n v="3"/>
    <n v="3"/>
    <m/>
    <m/>
    <m/>
    <m/>
    <m/>
    <m/>
    <m/>
    <m/>
    <m/>
  </r>
  <r>
    <x v="15"/>
    <s v="SSEE"/>
    <n v="0"/>
    <n v="0"/>
    <n v="0"/>
    <n v="0"/>
    <m/>
    <m/>
    <m/>
    <m/>
    <m/>
    <m/>
    <m/>
    <m/>
    <m/>
  </r>
  <r>
    <x v="15"/>
    <s v="Las Bambas"/>
    <n v="3780"/>
    <n v="3780"/>
    <n v="22"/>
    <n v="22"/>
    <m/>
    <m/>
    <m/>
    <m/>
    <m/>
    <m/>
    <m/>
    <m/>
    <m/>
  </r>
  <r>
    <x v="15"/>
    <s v="SSEE"/>
    <n v="0"/>
    <n v="0"/>
    <n v="0"/>
    <n v="0"/>
    <m/>
    <m/>
    <m/>
    <m/>
    <m/>
    <m/>
    <m/>
    <m/>
    <m/>
  </r>
  <r>
    <x v="15"/>
    <s v="Las Bambas"/>
    <n v="1518"/>
    <n v="1518"/>
    <n v="9"/>
    <n v="9"/>
    <m/>
    <m/>
    <m/>
    <m/>
    <m/>
    <m/>
    <m/>
    <m/>
    <m/>
  </r>
  <r>
    <x v="15"/>
    <s v="SSEE"/>
    <n v="0"/>
    <n v="0"/>
    <n v="0"/>
    <n v="0"/>
    <m/>
    <m/>
    <m/>
    <m/>
    <m/>
    <m/>
    <m/>
    <m/>
    <m/>
  </r>
  <r>
    <x v="15"/>
    <s v="Las Bambas"/>
    <n v="504"/>
    <n v="504"/>
    <n v="3"/>
    <n v="3"/>
    <m/>
    <m/>
    <m/>
    <m/>
    <m/>
    <m/>
    <m/>
    <m/>
    <m/>
  </r>
  <r>
    <x v="15"/>
    <s v="SSEE"/>
    <n v="0"/>
    <n v="0"/>
    <n v="0"/>
    <n v="0"/>
    <m/>
    <m/>
    <m/>
    <m/>
    <m/>
    <m/>
    <m/>
    <m/>
    <m/>
  </r>
  <r>
    <x v="15"/>
    <s v="Las Bambas"/>
    <n v="693"/>
    <n v="693"/>
    <n v="3"/>
    <n v="3"/>
    <m/>
    <m/>
    <m/>
    <m/>
    <m/>
    <m/>
    <m/>
    <m/>
    <m/>
  </r>
  <r>
    <x v="15"/>
    <s v="SSEE"/>
    <n v="0"/>
    <n v="0"/>
    <n v="0"/>
    <n v="0"/>
    <m/>
    <m/>
    <m/>
    <m/>
    <m/>
    <m/>
    <m/>
    <m/>
    <m/>
  </r>
  <r>
    <x v="15"/>
    <s v="Las Bambas"/>
    <n v="675"/>
    <n v="675"/>
    <n v="5"/>
    <n v="5"/>
    <m/>
    <m/>
    <m/>
    <m/>
    <m/>
    <m/>
    <m/>
    <m/>
    <m/>
  </r>
  <r>
    <x v="15"/>
    <s v="SSEE"/>
    <n v="0"/>
    <n v="0"/>
    <n v="0"/>
    <n v="0"/>
    <m/>
    <m/>
    <m/>
    <m/>
    <m/>
    <m/>
    <m/>
    <m/>
    <m/>
  </r>
  <r>
    <x v="15"/>
    <s v="Las Bambas"/>
    <n v="549"/>
    <n v="549"/>
    <n v="3"/>
    <n v="3"/>
    <m/>
    <m/>
    <m/>
    <m/>
    <m/>
    <m/>
    <m/>
    <m/>
    <m/>
  </r>
  <r>
    <x v="15"/>
    <s v="SSEE"/>
    <n v="0"/>
    <n v="0"/>
    <n v="0"/>
    <n v="0"/>
    <m/>
    <m/>
    <m/>
    <m/>
    <m/>
    <m/>
    <m/>
    <m/>
    <m/>
  </r>
  <r>
    <x v="15"/>
    <s v="Las Bambas"/>
    <n v="217.5"/>
    <n v="217.5"/>
    <n v="1"/>
    <n v="1"/>
    <m/>
    <m/>
    <m/>
    <m/>
    <m/>
    <m/>
    <m/>
    <m/>
    <m/>
  </r>
  <r>
    <x v="15"/>
    <s v="SSEE"/>
    <n v="0"/>
    <n v="0"/>
    <n v="0"/>
    <n v="0"/>
    <m/>
    <m/>
    <m/>
    <m/>
    <m/>
    <m/>
    <m/>
    <m/>
    <m/>
  </r>
  <r>
    <x v="15"/>
    <s v="Las Bambas"/>
    <n v="346.5"/>
    <n v="346.5"/>
    <n v="2"/>
    <n v="2"/>
    <m/>
    <m/>
    <m/>
    <m/>
    <m/>
    <m/>
    <m/>
    <m/>
    <m/>
  </r>
  <r>
    <x v="15"/>
    <s v="SSEE"/>
    <n v="0"/>
    <n v="0"/>
    <n v="0"/>
    <n v="0"/>
    <m/>
    <m/>
    <m/>
    <m/>
    <m/>
    <m/>
    <m/>
    <m/>
    <m/>
  </r>
  <r>
    <x v="15"/>
    <s v="Las Bambas"/>
    <n v="5626.5"/>
    <n v="5626.5"/>
    <n v="37"/>
    <n v="37"/>
    <m/>
    <m/>
    <m/>
    <m/>
    <m/>
    <m/>
    <m/>
    <m/>
    <m/>
  </r>
  <r>
    <x v="15"/>
    <s v="SSEE"/>
    <n v="153540"/>
    <n v="153540"/>
    <n v="1808"/>
    <n v="1808"/>
    <m/>
    <m/>
    <m/>
    <m/>
    <m/>
    <m/>
    <m/>
    <m/>
    <m/>
  </r>
  <r>
    <x v="15"/>
    <s v="Las Bambas"/>
    <n v="522"/>
    <n v="522"/>
    <n v="3"/>
    <n v="3"/>
    <m/>
    <m/>
    <m/>
    <m/>
    <m/>
    <m/>
    <m/>
    <m/>
    <m/>
  </r>
  <r>
    <x v="15"/>
    <s v="SSEE"/>
    <n v="0"/>
    <n v="0"/>
    <n v="0"/>
    <n v="0"/>
    <m/>
    <m/>
    <m/>
    <m/>
    <m/>
    <m/>
    <m/>
    <m/>
    <m/>
  </r>
  <r>
    <x v="15"/>
    <s v="Las Bambas"/>
    <n v="2191.5"/>
    <n v="2191.5"/>
    <n v="14"/>
    <n v="14"/>
    <m/>
    <m/>
    <m/>
    <m/>
    <m/>
    <m/>
    <m/>
    <m/>
    <m/>
  </r>
  <r>
    <x v="15"/>
    <s v="SSEE"/>
    <n v="0"/>
    <n v="0"/>
    <n v="0"/>
    <n v="0"/>
    <m/>
    <m/>
    <m/>
    <m/>
    <m/>
    <m/>
    <m/>
    <m/>
    <m/>
  </r>
  <r>
    <x v="15"/>
    <s v="Las Bambas"/>
    <n v="180"/>
    <n v="180"/>
    <n v="1"/>
    <n v="1"/>
    <m/>
    <m/>
    <m/>
    <m/>
    <m/>
    <m/>
    <m/>
    <m/>
    <m/>
  </r>
  <r>
    <x v="15"/>
    <s v="SSEE"/>
    <n v="0"/>
    <n v="0"/>
    <n v="0"/>
    <n v="0"/>
    <m/>
    <m/>
    <m/>
    <m/>
    <m/>
    <m/>
    <m/>
    <m/>
    <m/>
  </r>
  <r>
    <x v="16"/>
    <s v="Las Bambas"/>
    <n v="1732.5"/>
    <n v="1732.5"/>
    <n v="9"/>
    <n v="9"/>
    <m/>
    <m/>
    <m/>
    <m/>
    <m/>
    <m/>
    <m/>
    <m/>
    <m/>
  </r>
  <r>
    <x v="16"/>
    <s v="SSEE"/>
    <n v="0"/>
    <n v="0"/>
    <n v="0"/>
    <n v="0"/>
    <m/>
    <m/>
    <m/>
    <m/>
    <m/>
    <m/>
    <m/>
    <m/>
    <m/>
  </r>
  <r>
    <x v="16"/>
    <s v="Las Bambas"/>
    <n v="988.5"/>
    <n v="988.5"/>
    <n v="5"/>
    <n v="5"/>
    <m/>
    <m/>
    <m/>
    <m/>
    <m/>
    <m/>
    <m/>
    <m/>
    <m/>
  </r>
  <r>
    <x v="16"/>
    <s v="SSEE"/>
    <n v="0"/>
    <n v="0"/>
    <n v="0"/>
    <n v="0"/>
    <m/>
    <m/>
    <m/>
    <m/>
    <m/>
    <m/>
    <m/>
    <m/>
    <m/>
  </r>
  <r>
    <x v="16"/>
    <s v="Las Bambas"/>
    <n v="414"/>
    <n v="414"/>
    <n v="2"/>
    <n v="2"/>
    <m/>
    <m/>
    <m/>
    <m/>
    <m/>
    <m/>
    <m/>
    <m/>
    <m/>
  </r>
  <r>
    <x v="16"/>
    <s v="SSEE"/>
    <n v="0"/>
    <n v="0"/>
    <n v="0"/>
    <n v="0"/>
    <m/>
    <m/>
    <m/>
    <m/>
    <m/>
    <m/>
    <m/>
    <m/>
    <m/>
  </r>
  <r>
    <x v="16"/>
    <s v="Las Bambas"/>
    <n v="1279.5"/>
    <n v="1279.5"/>
    <n v="6"/>
    <n v="6"/>
    <m/>
    <m/>
    <m/>
    <m/>
    <m/>
    <m/>
    <m/>
    <m/>
    <m/>
  </r>
  <r>
    <x v="16"/>
    <s v="SSEE"/>
    <n v="0"/>
    <n v="0"/>
    <n v="0"/>
    <n v="0"/>
    <m/>
    <m/>
    <m/>
    <m/>
    <m/>
    <m/>
    <m/>
    <m/>
    <m/>
  </r>
  <r>
    <x v="16"/>
    <s v="Las Bambas"/>
    <n v="1764"/>
    <n v="1764"/>
    <n v="9"/>
    <n v="9"/>
    <m/>
    <m/>
    <m/>
    <m/>
    <m/>
    <m/>
    <m/>
    <m/>
    <m/>
  </r>
  <r>
    <x v="16"/>
    <s v="SSEE"/>
    <n v="4956"/>
    <n v="4956"/>
    <n v="21"/>
    <n v="21"/>
    <m/>
    <m/>
    <m/>
    <m/>
    <m/>
    <m/>
    <m/>
    <m/>
    <m/>
  </r>
  <r>
    <x v="16"/>
    <s v="Las Bambas"/>
    <n v="2880"/>
    <n v="2880"/>
    <n v="14"/>
    <n v="14"/>
    <m/>
    <m/>
    <m/>
    <m/>
    <m/>
    <m/>
    <m/>
    <m/>
    <m/>
  </r>
  <r>
    <x v="16"/>
    <s v="SSEE"/>
    <n v="0"/>
    <n v="0"/>
    <n v="0"/>
    <n v="0"/>
    <m/>
    <m/>
    <m/>
    <m/>
    <m/>
    <m/>
    <m/>
    <m/>
    <m/>
  </r>
  <r>
    <x v="16"/>
    <s v="Las Bambas"/>
    <n v="1191"/>
    <n v="1191"/>
    <n v="6"/>
    <n v="6"/>
    <m/>
    <m/>
    <m/>
    <m/>
    <m/>
    <m/>
    <m/>
    <m/>
    <m/>
  </r>
  <r>
    <x v="16"/>
    <s v="SSEE"/>
    <n v="0"/>
    <n v="0"/>
    <n v="0"/>
    <n v="0"/>
    <m/>
    <m/>
    <m/>
    <m/>
    <m/>
    <m/>
    <m/>
    <m/>
    <m/>
  </r>
  <r>
    <x v="16"/>
    <s v="SSEE"/>
    <n v="0"/>
    <n v="0"/>
    <n v="0"/>
    <n v="0"/>
    <m/>
    <m/>
    <m/>
    <m/>
    <m/>
    <m/>
    <m/>
    <m/>
    <m/>
  </r>
  <r>
    <x v="16"/>
    <s v="Las Bambas"/>
    <n v="2565"/>
    <n v="2565"/>
    <n v="14"/>
    <n v="14"/>
    <m/>
    <m/>
    <m/>
    <m/>
    <m/>
    <m/>
    <m/>
    <m/>
    <m/>
  </r>
  <r>
    <x v="16"/>
    <s v="SSEE"/>
    <n v="92686"/>
    <n v="92686"/>
    <n v="464"/>
    <n v="464"/>
    <m/>
    <m/>
    <m/>
    <m/>
    <m/>
    <n v="1"/>
    <m/>
    <m/>
    <m/>
  </r>
  <r>
    <x v="16"/>
    <s v="Las Bambas"/>
    <n v="5940.25"/>
    <n v="5940.25"/>
    <n v="31"/>
    <n v="31"/>
    <m/>
    <m/>
    <m/>
    <m/>
    <m/>
    <m/>
    <m/>
    <m/>
    <m/>
  </r>
  <r>
    <x v="16"/>
    <s v="SSEE"/>
    <n v="0"/>
    <n v="0"/>
    <n v="0"/>
    <n v="0"/>
    <m/>
    <m/>
    <m/>
    <m/>
    <m/>
    <m/>
    <m/>
    <m/>
    <m/>
  </r>
  <r>
    <x v="16"/>
    <s v="Las Bambas"/>
    <n v="0"/>
    <n v="0"/>
    <n v="0"/>
    <n v="0"/>
    <m/>
    <m/>
    <m/>
    <m/>
    <m/>
    <m/>
    <m/>
    <m/>
    <m/>
  </r>
  <r>
    <x v="16"/>
    <s v="SSEE"/>
    <n v="0"/>
    <n v="0"/>
    <n v="0"/>
    <n v="0"/>
    <m/>
    <m/>
    <m/>
    <m/>
    <m/>
    <m/>
    <m/>
    <m/>
    <m/>
  </r>
  <r>
    <x v="16"/>
    <s v="Las Bambas"/>
    <n v="2229"/>
    <n v="2229"/>
    <n v="12"/>
    <n v="12"/>
    <m/>
    <m/>
    <m/>
    <m/>
    <m/>
    <m/>
    <m/>
    <m/>
    <m/>
  </r>
  <r>
    <x v="16"/>
    <s v="SSEE"/>
    <n v="0"/>
    <n v="0"/>
    <n v="0"/>
    <n v="0"/>
    <m/>
    <m/>
    <m/>
    <m/>
    <m/>
    <m/>
    <m/>
    <m/>
    <m/>
  </r>
  <r>
    <x v="16"/>
    <s v="Las Bambas"/>
    <n v="2874"/>
    <n v="2874"/>
    <n v="15"/>
    <n v="15"/>
    <m/>
    <m/>
    <m/>
    <m/>
    <m/>
    <m/>
    <m/>
    <m/>
    <m/>
  </r>
  <r>
    <x v="16"/>
    <s v="SSEE"/>
    <n v="0"/>
    <n v="0"/>
    <n v="0"/>
    <n v="0"/>
    <m/>
    <m/>
    <m/>
    <m/>
    <m/>
    <m/>
    <m/>
    <m/>
    <m/>
  </r>
  <r>
    <x v="16"/>
    <s v="Las Bambas"/>
    <n v="889.5"/>
    <n v="889.5"/>
    <n v="5"/>
    <n v="5"/>
    <m/>
    <m/>
    <m/>
    <m/>
    <m/>
    <m/>
    <m/>
    <m/>
    <m/>
  </r>
  <r>
    <x v="16"/>
    <s v="SSEE"/>
    <n v="0"/>
    <n v="0"/>
    <n v="0"/>
    <n v="0"/>
    <m/>
    <m/>
    <m/>
    <m/>
    <m/>
    <m/>
    <m/>
    <m/>
    <m/>
  </r>
  <r>
    <x v="16"/>
    <s v="Las Bambas"/>
    <n v="2103"/>
    <n v="2103"/>
    <n v="11"/>
    <n v="11"/>
    <m/>
    <m/>
    <m/>
    <m/>
    <m/>
    <m/>
    <m/>
    <m/>
    <m/>
  </r>
  <r>
    <x v="16"/>
    <s v="SSEE"/>
    <n v="0"/>
    <n v="0"/>
    <n v="0"/>
    <n v="0"/>
    <m/>
    <m/>
    <m/>
    <m/>
    <m/>
    <m/>
    <m/>
    <m/>
    <m/>
  </r>
  <r>
    <x v="16"/>
    <s v="Las Bambas"/>
    <n v="429"/>
    <n v="429"/>
    <n v="2"/>
    <n v="2"/>
    <m/>
    <m/>
    <m/>
    <m/>
    <m/>
    <m/>
    <m/>
    <m/>
    <m/>
  </r>
  <r>
    <x v="16"/>
    <s v="SSEE"/>
    <n v="0"/>
    <n v="0"/>
    <n v="0"/>
    <n v="0"/>
    <m/>
    <m/>
    <m/>
    <m/>
    <m/>
    <m/>
    <m/>
    <m/>
    <m/>
  </r>
  <r>
    <x v="16"/>
    <s v="Las Bambas"/>
    <n v="1359"/>
    <n v="1359"/>
    <n v="8"/>
    <n v="8"/>
    <m/>
    <m/>
    <m/>
    <m/>
    <m/>
    <m/>
    <m/>
    <m/>
    <m/>
  </r>
  <r>
    <x v="16"/>
    <s v="SSEE"/>
    <n v="0"/>
    <n v="0"/>
    <n v="0"/>
    <n v="0"/>
    <m/>
    <m/>
    <m/>
    <m/>
    <m/>
    <m/>
    <m/>
    <m/>
    <m/>
  </r>
  <r>
    <x v="16"/>
    <s v="Las Bambas"/>
    <n v="630"/>
    <n v="630"/>
    <n v="5"/>
    <n v="5"/>
    <m/>
    <m/>
    <m/>
    <m/>
    <m/>
    <m/>
    <m/>
    <m/>
    <m/>
  </r>
  <r>
    <x v="16"/>
    <s v="SSEE"/>
    <n v="70573"/>
    <n v="22095"/>
    <n v="327"/>
    <n v="97"/>
    <m/>
    <m/>
    <m/>
    <m/>
    <m/>
    <m/>
    <m/>
    <m/>
    <m/>
  </r>
  <r>
    <x v="16"/>
    <s v="Las Bambas"/>
    <n v="231"/>
    <n v="231"/>
    <n v="1"/>
    <n v="1"/>
    <m/>
    <m/>
    <m/>
    <m/>
    <m/>
    <m/>
    <m/>
    <m/>
    <m/>
  </r>
  <r>
    <x v="16"/>
    <s v="SSEE"/>
    <n v="471666.3"/>
    <n v="181193.25000000003"/>
    <n v="2439"/>
    <n v="2198"/>
    <m/>
    <m/>
    <m/>
    <m/>
    <m/>
    <n v="1"/>
    <m/>
    <m/>
    <m/>
  </r>
  <r>
    <x v="16"/>
    <s v="Las Bambas"/>
    <n v="13641.75"/>
    <n v="13641.75"/>
    <n v="69"/>
    <n v="69"/>
    <m/>
    <m/>
    <m/>
    <m/>
    <m/>
    <n v="2"/>
    <m/>
    <m/>
    <m/>
  </r>
  <r>
    <x v="16"/>
    <s v="SSEE"/>
    <n v="196143"/>
    <n v="196143"/>
    <n v="1053"/>
    <n v="1053"/>
    <m/>
    <m/>
    <m/>
    <m/>
    <m/>
    <m/>
    <m/>
    <m/>
    <m/>
  </r>
  <r>
    <x v="16"/>
    <s v="Las Bambas"/>
    <n v="20849.25"/>
    <n v="20849.25"/>
    <n v="125"/>
    <n v="125"/>
    <m/>
    <m/>
    <m/>
    <m/>
    <m/>
    <m/>
    <m/>
    <m/>
    <m/>
  </r>
  <r>
    <x v="16"/>
    <s v="SSEE"/>
    <n v="26062"/>
    <n v="26062"/>
    <n v="157"/>
    <n v="157"/>
    <m/>
    <m/>
    <m/>
    <m/>
    <m/>
    <m/>
    <m/>
    <m/>
    <m/>
  </r>
  <r>
    <x v="16"/>
    <s v="Las Bambas"/>
    <n v="30534.5"/>
    <n v="30534.5"/>
    <n v="182"/>
    <n v="182"/>
    <m/>
    <m/>
    <m/>
    <m/>
    <m/>
    <m/>
    <m/>
    <m/>
    <m/>
  </r>
  <r>
    <x v="16"/>
    <s v="SSEE"/>
    <n v="18408"/>
    <n v="18408"/>
    <n v="117"/>
    <n v="117"/>
    <m/>
    <m/>
    <m/>
    <m/>
    <m/>
    <m/>
    <m/>
    <m/>
    <m/>
  </r>
  <r>
    <x v="16"/>
    <s v="Las Bambas"/>
    <n v="2908.5"/>
    <n v="2908.5"/>
    <n v="14"/>
    <n v="14"/>
    <m/>
    <m/>
    <m/>
    <m/>
    <m/>
    <m/>
    <m/>
    <m/>
    <m/>
  </r>
  <r>
    <x v="16"/>
    <s v="SSEE"/>
    <n v="162861"/>
    <n v="162861"/>
    <n v="727"/>
    <n v="727"/>
    <m/>
    <m/>
    <m/>
    <m/>
    <m/>
    <m/>
    <m/>
    <m/>
    <m/>
  </r>
  <r>
    <x v="16"/>
    <s v="Las Bambas"/>
    <n v="132826.75"/>
    <n v="132826.75"/>
    <n v="769"/>
    <n v="769"/>
    <m/>
    <m/>
    <m/>
    <m/>
    <n v="1"/>
    <n v="1"/>
    <n v="1"/>
    <m/>
    <m/>
  </r>
  <r>
    <x v="16"/>
    <s v="SSEE"/>
    <n v="932"/>
    <n v="932"/>
    <n v="9"/>
    <n v="8"/>
    <m/>
    <m/>
    <m/>
    <m/>
    <m/>
    <m/>
    <m/>
    <m/>
    <m/>
  </r>
  <r>
    <x v="16"/>
    <s v="Las Bambas"/>
    <n v="1276.5"/>
    <n v="1276.5"/>
    <n v="6"/>
    <n v="6"/>
    <m/>
    <m/>
    <m/>
    <m/>
    <m/>
    <m/>
    <m/>
    <m/>
    <m/>
  </r>
  <r>
    <x v="16"/>
    <s v="SSEE"/>
    <n v="0"/>
    <n v="0"/>
    <n v="0"/>
    <n v="0"/>
    <m/>
    <m/>
    <m/>
    <m/>
    <m/>
    <m/>
    <m/>
    <m/>
    <m/>
  </r>
  <r>
    <x v="16"/>
    <s v="Las Bambas"/>
    <n v="4652.75"/>
    <n v="4652.75"/>
    <n v="25"/>
    <n v="25"/>
    <m/>
    <m/>
    <m/>
    <m/>
    <m/>
    <m/>
    <m/>
    <m/>
    <m/>
  </r>
  <r>
    <x v="16"/>
    <s v="SSEE"/>
    <n v="25785.5"/>
    <n v="25785.5"/>
    <n v="133"/>
    <n v="133"/>
    <m/>
    <m/>
    <m/>
    <m/>
    <m/>
    <m/>
    <m/>
    <m/>
    <m/>
  </r>
  <r>
    <x v="16"/>
    <s v="Las Bambas"/>
    <n v="40778.5"/>
    <n v="40778.5"/>
    <n v="233"/>
    <n v="233"/>
    <m/>
    <m/>
    <m/>
    <m/>
    <m/>
    <m/>
    <m/>
    <m/>
    <m/>
  </r>
  <r>
    <x v="16"/>
    <s v="SSEE"/>
    <n v="0"/>
    <n v="0"/>
    <n v="0"/>
    <n v="0"/>
    <m/>
    <m/>
    <m/>
    <m/>
    <m/>
    <m/>
    <m/>
    <m/>
    <m/>
  </r>
  <r>
    <x v="16"/>
    <s v="Las Bambas"/>
    <n v="427.5"/>
    <n v="427.5"/>
    <n v="2"/>
    <n v="2"/>
    <m/>
    <m/>
    <m/>
    <m/>
    <m/>
    <m/>
    <m/>
    <m/>
    <m/>
  </r>
  <r>
    <x v="16"/>
    <s v="SSEE"/>
    <n v="22388"/>
    <n v="22388"/>
    <n v="121"/>
    <n v="121"/>
    <m/>
    <m/>
    <m/>
    <m/>
    <m/>
    <m/>
    <m/>
    <m/>
    <m/>
  </r>
  <r>
    <x v="16"/>
    <s v="Las Bambas"/>
    <n v="1344"/>
    <n v="1344"/>
    <n v="6"/>
    <n v="6"/>
    <m/>
    <m/>
    <m/>
    <m/>
    <m/>
    <m/>
    <m/>
    <m/>
    <m/>
  </r>
  <r>
    <x v="16"/>
    <s v="SSEE"/>
    <n v="0"/>
    <n v="0"/>
    <n v="0"/>
    <n v="0"/>
    <m/>
    <m/>
    <m/>
    <m/>
    <m/>
    <m/>
    <m/>
    <m/>
    <m/>
  </r>
  <r>
    <x v="16"/>
    <s v="Las Bambas"/>
    <n v="2895"/>
    <n v="2895"/>
    <n v="14"/>
    <n v="14"/>
    <m/>
    <m/>
    <m/>
    <m/>
    <m/>
    <m/>
    <m/>
    <m/>
    <m/>
  </r>
  <r>
    <x v="16"/>
    <s v="SSEE"/>
    <n v="0"/>
    <n v="0"/>
    <n v="0"/>
    <n v="0"/>
    <m/>
    <m/>
    <m/>
    <m/>
    <m/>
    <m/>
    <m/>
    <m/>
    <m/>
  </r>
  <r>
    <x v="16"/>
    <s v="Las Bambas"/>
    <n v="12088"/>
    <n v="12088"/>
    <n v="65"/>
    <n v="65"/>
    <m/>
    <m/>
    <m/>
    <m/>
    <m/>
    <m/>
    <m/>
    <m/>
    <m/>
  </r>
  <r>
    <x v="16"/>
    <s v="Las Bambas"/>
    <n v="6006"/>
    <n v="6006"/>
    <n v="30"/>
    <n v="30"/>
    <m/>
    <m/>
    <m/>
    <m/>
    <m/>
    <m/>
    <m/>
    <m/>
    <m/>
  </r>
  <r>
    <x v="16"/>
    <s v="SSEE"/>
    <n v="0"/>
    <n v="0"/>
    <n v="0"/>
    <n v="0"/>
    <m/>
    <m/>
    <m/>
    <m/>
    <m/>
    <m/>
    <m/>
    <m/>
    <m/>
  </r>
  <r>
    <x v="16"/>
    <s v="SSEE"/>
    <n v="0"/>
    <n v="0"/>
    <n v="0"/>
    <n v="0"/>
    <m/>
    <m/>
    <m/>
    <m/>
    <m/>
    <m/>
    <m/>
    <m/>
    <m/>
  </r>
  <r>
    <x v="16"/>
    <s v="Las Bambas"/>
    <n v="6048"/>
    <n v="6048"/>
    <n v="32"/>
    <n v="32"/>
    <m/>
    <m/>
    <m/>
    <m/>
    <m/>
    <m/>
    <m/>
    <m/>
    <m/>
  </r>
  <r>
    <x v="16"/>
    <s v="SSEE"/>
    <n v="204205"/>
    <n v="204205"/>
    <n v="1792"/>
    <n v="1792"/>
    <m/>
    <m/>
    <m/>
    <m/>
    <m/>
    <m/>
    <m/>
    <m/>
    <m/>
  </r>
  <r>
    <x v="16"/>
    <s v="Las Bambas"/>
    <n v="5296.5"/>
    <n v="5296.5"/>
    <n v="27"/>
    <n v="27"/>
    <m/>
    <m/>
    <m/>
    <m/>
    <m/>
    <m/>
    <m/>
    <m/>
    <m/>
  </r>
  <r>
    <x v="16"/>
    <s v="SSEE"/>
    <n v="9300"/>
    <n v="9300"/>
    <n v="43"/>
    <n v="43"/>
    <m/>
    <m/>
    <m/>
    <m/>
    <m/>
    <m/>
    <m/>
    <m/>
    <m/>
  </r>
  <r>
    <x v="16"/>
    <s v="Las Bambas"/>
    <n v="16094"/>
    <n v="16094"/>
    <n v="87"/>
    <n v="87"/>
    <m/>
    <m/>
    <m/>
    <m/>
    <m/>
    <n v="1"/>
    <m/>
    <m/>
    <m/>
  </r>
  <r>
    <x v="16"/>
    <s v="Las Bambas"/>
    <n v="27"/>
    <n v="27"/>
    <n v="1"/>
    <n v="1"/>
    <m/>
    <m/>
    <m/>
    <m/>
    <m/>
    <m/>
    <m/>
    <m/>
    <m/>
  </r>
  <r>
    <x v="16"/>
    <s v="SSEE"/>
    <n v="0"/>
    <n v="0"/>
    <n v="0"/>
    <n v="0"/>
    <m/>
    <m/>
    <m/>
    <m/>
    <m/>
    <m/>
    <m/>
    <m/>
    <m/>
  </r>
  <r>
    <x v="16"/>
    <s v="SSEE"/>
    <n v="0"/>
    <n v="0"/>
    <n v="0"/>
    <n v="0"/>
    <m/>
    <m/>
    <m/>
    <m/>
    <m/>
    <m/>
    <m/>
    <m/>
    <m/>
  </r>
  <r>
    <x v="16"/>
    <s v="Las Bambas"/>
    <n v="573"/>
    <n v="573"/>
    <n v="3"/>
    <n v="3"/>
    <m/>
    <m/>
    <m/>
    <m/>
    <m/>
    <m/>
    <m/>
    <m/>
    <m/>
  </r>
  <r>
    <x v="16"/>
    <s v="SSEE"/>
    <n v="0"/>
    <n v="0"/>
    <n v="0"/>
    <n v="0"/>
    <m/>
    <m/>
    <m/>
    <m/>
    <m/>
    <m/>
    <m/>
    <m/>
    <m/>
  </r>
  <r>
    <x v="16"/>
    <s v="Las Bambas"/>
    <n v="3006"/>
    <n v="3006"/>
    <n v="17"/>
    <n v="17"/>
    <m/>
    <m/>
    <m/>
    <m/>
    <m/>
    <m/>
    <m/>
    <m/>
    <m/>
  </r>
  <r>
    <x v="16"/>
    <s v="SSEE"/>
    <n v="0"/>
    <n v="0"/>
    <n v="0"/>
    <n v="0"/>
    <m/>
    <m/>
    <m/>
    <m/>
    <m/>
    <m/>
    <m/>
    <m/>
    <m/>
  </r>
  <r>
    <x v="16"/>
    <s v="Las Bambas"/>
    <n v="4023"/>
    <n v="4023"/>
    <n v="22"/>
    <n v="22"/>
    <m/>
    <m/>
    <m/>
    <m/>
    <m/>
    <m/>
    <m/>
    <m/>
    <m/>
  </r>
  <r>
    <x v="16"/>
    <s v="SSEE"/>
    <n v="0"/>
    <n v="0"/>
    <n v="0"/>
    <n v="0"/>
    <m/>
    <m/>
    <m/>
    <m/>
    <m/>
    <m/>
    <m/>
    <m/>
    <m/>
  </r>
  <r>
    <x v="16"/>
    <s v="Las Bambas"/>
    <n v="577.5"/>
    <n v="577.5"/>
    <n v="3"/>
    <n v="3"/>
    <m/>
    <m/>
    <m/>
    <m/>
    <m/>
    <m/>
    <m/>
    <m/>
    <m/>
  </r>
  <r>
    <x v="16"/>
    <s v="SSEE"/>
    <n v="0"/>
    <n v="0"/>
    <n v="0"/>
    <n v="0"/>
    <m/>
    <m/>
    <m/>
    <m/>
    <m/>
    <m/>
    <m/>
    <m/>
    <m/>
  </r>
  <r>
    <x v="16"/>
    <s v="Las Bambas"/>
    <n v="561"/>
    <n v="561"/>
    <n v="3"/>
    <n v="3"/>
    <m/>
    <m/>
    <m/>
    <m/>
    <m/>
    <m/>
    <m/>
    <m/>
    <m/>
  </r>
  <r>
    <x v="16"/>
    <s v="SSEE"/>
    <n v="3240"/>
    <n v="3240"/>
    <n v="22"/>
    <n v="22"/>
    <m/>
    <m/>
    <m/>
    <m/>
    <m/>
    <m/>
    <m/>
    <m/>
    <m/>
  </r>
  <r>
    <x v="16"/>
    <s v="Las Bambas"/>
    <n v="4329"/>
    <n v="4329"/>
    <n v="22"/>
    <n v="22"/>
    <m/>
    <m/>
    <m/>
    <m/>
    <m/>
    <m/>
    <m/>
    <m/>
    <m/>
  </r>
  <r>
    <x v="16"/>
    <s v="SSEE"/>
    <n v="552"/>
    <n v="552"/>
    <n v="2"/>
    <n v="2"/>
    <m/>
    <m/>
    <m/>
    <m/>
    <m/>
    <m/>
    <m/>
    <m/>
    <m/>
  </r>
  <r>
    <x v="16"/>
    <s v="Las Bambas"/>
    <n v="459"/>
    <n v="459"/>
    <n v="3"/>
    <n v="3"/>
    <m/>
    <m/>
    <m/>
    <m/>
    <m/>
    <m/>
    <m/>
    <m/>
    <m/>
  </r>
  <r>
    <x v="16"/>
    <s v="SSEE"/>
    <n v="0"/>
    <n v="0"/>
    <n v="0"/>
    <n v="0"/>
    <m/>
    <m/>
    <m/>
    <m/>
    <m/>
    <m/>
    <m/>
    <m/>
    <m/>
  </r>
  <r>
    <x v="16"/>
    <s v="Las Bambas"/>
    <n v="621"/>
    <n v="621"/>
    <n v="3"/>
    <n v="3"/>
    <m/>
    <m/>
    <m/>
    <m/>
    <m/>
    <m/>
    <m/>
    <m/>
    <m/>
  </r>
  <r>
    <x v="16"/>
    <s v="SSEE"/>
    <n v="0"/>
    <n v="0"/>
    <n v="0"/>
    <n v="0"/>
    <m/>
    <m/>
    <m/>
    <m/>
    <m/>
    <m/>
    <m/>
    <m/>
    <m/>
  </r>
  <r>
    <x v="16"/>
    <s v="Las Bambas"/>
    <n v="711"/>
    <n v="711"/>
    <n v="4"/>
    <n v="4"/>
    <m/>
    <m/>
    <m/>
    <m/>
    <m/>
    <m/>
    <m/>
    <m/>
    <m/>
  </r>
  <r>
    <x v="16"/>
    <s v="SSEE"/>
    <n v="0"/>
    <n v="0"/>
    <n v="0"/>
    <n v="0"/>
    <m/>
    <m/>
    <m/>
    <m/>
    <m/>
    <m/>
    <m/>
    <m/>
    <m/>
  </r>
  <r>
    <x v="16"/>
    <s v="Las Bambas"/>
    <n v="1035"/>
    <n v="1035"/>
    <n v="5"/>
    <n v="5"/>
    <m/>
    <m/>
    <m/>
    <m/>
    <m/>
    <m/>
    <m/>
    <m/>
    <m/>
  </r>
  <r>
    <x v="16"/>
    <s v="SSEE"/>
    <n v="0"/>
    <n v="0"/>
    <n v="0"/>
    <n v="0"/>
    <m/>
    <m/>
    <m/>
    <m/>
    <m/>
    <m/>
    <m/>
    <m/>
    <m/>
  </r>
  <r>
    <x v="16"/>
    <s v="Las Bambas"/>
    <n v="621"/>
    <n v="621"/>
    <n v="3"/>
    <n v="3"/>
    <m/>
    <m/>
    <m/>
    <m/>
    <m/>
    <m/>
    <m/>
    <m/>
    <m/>
  </r>
  <r>
    <x v="16"/>
    <s v="SSEE"/>
    <n v="0"/>
    <n v="0"/>
    <n v="0"/>
    <n v="0"/>
    <m/>
    <m/>
    <m/>
    <m/>
    <m/>
    <m/>
    <m/>
    <m/>
    <m/>
  </r>
  <r>
    <x v="16"/>
    <s v="Las Bambas"/>
    <n v="228"/>
    <n v="228"/>
    <n v="1"/>
    <n v="1"/>
    <m/>
    <m/>
    <m/>
    <m/>
    <m/>
    <m/>
    <m/>
    <m/>
    <m/>
  </r>
  <r>
    <x v="16"/>
    <s v="SSEE"/>
    <n v="0"/>
    <n v="0"/>
    <n v="0"/>
    <n v="0"/>
    <m/>
    <m/>
    <m/>
    <m/>
    <m/>
    <m/>
    <m/>
    <m/>
    <m/>
  </r>
  <r>
    <x v="16"/>
    <s v="Las Bambas"/>
    <n v="462"/>
    <n v="462"/>
    <n v="2"/>
    <n v="2"/>
    <m/>
    <m/>
    <m/>
    <m/>
    <m/>
    <m/>
    <m/>
    <m/>
    <m/>
  </r>
  <r>
    <x v="16"/>
    <s v="SSEE"/>
    <n v="0"/>
    <n v="0"/>
    <n v="0"/>
    <n v="0"/>
    <m/>
    <m/>
    <m/>
    <m/>
    <m/>
    <n v="1"/>
    <m/>
    <m/>
    <m/>
  </r>
  <r>
    <x v="16"/>
    <s v="Las Bambas"/>
    <n v="6163.5"/>
    <n v="6163.5"/>
    <n v="30"/>
    <n v="30"/>
    <m/>
    <m/>
    <m/>
    <m/>
    <m/>
    <m/>
    <m/>
    <m/>
    <m/>
  </r>
  <r>
    <x v="16"/>
    <s v="SSEE"/>
    <n v="0"/>
    <n v="0"/>
    <n v="0"/>
    <n v="0"/>
    <m/>
    <m/>
    <m/>
    <m/>
    <m/>
    <m/>
    <m/>
    <m/>
    <m/>
  </r>
  <r>
    <x v="16"/>
    <s v="Las Bambas"/>
    <n v="513"/>
    <n v="513"/>
    <n v="3"/>
    <n v="3"/>
    <m/>
    <m/>
    <m/>
    <m/>
    <m/>
    <m/>
    <m/>
    <m/>
    <m/>
  </r>
  <r>
    <x v="16"/>
    <s v="SSEE"/>
    <n v="0"/>
    <n v="0"/>
    <n v="0"/>
    <n v="0"/>
    <m/>
    <m/>
    <m/>
    <m/>
    <m/>
    <m/>
    <m/>
    <m/>
    <m/>
  </r>
  <r>
    <x v="16"/>
    <s v="Las Bambas"/>
    <n v="2775"/>
    <n v="2775"/>
    <n v="15"/>
    <n v="15"/>
    <m/>
    <m/>
    <m/>
    <m/>
    <m/>
    <m/>
    <m/>
    <m/>
    <m/>
  </r>
  <r>
    <x v="16"/>
    <s v="SSEE"/>
    <n v="0"/>
    <n v="0"/>
    <n v="0"/>
    <n v="0"/>
    <m/>
    <m/>
    <m/>
    <m/>
    <m/>
    <m/>
    <m/>
    <m/>
    <m/>
  </r>
  <r>
    <x v="16"/>
    <s v="Las Bambas"/>
    <n v="207"/>
    <n v="207"/>
    <n v="1"/>
    <n v="1"/>
    <m/>
    <m/>
    <m/>
    <m/>
    <m/>
    <m/>
    <m/>
    <m/>
    <m/>
  </r>
  <r>
    <x v="17"/>
    <s v="Las Bambas"/>
    <n v="558"/>
    <n v="558"/>
    <n v="3"/>
    <n v="3"/>
    <m/>
    <m/>
    <m/>
    <m/>
    <m/>
    <m/>
    <m/>
    <m/>
    <m/>
  </r>
  <r>
    <x v="17"/>
    <s v="Las Bambas"/>
    <n v="1395"/>
    <n v="1395"/>
    <n v="8"/>
    <n v="8"/>
    <m/>
    <m/>
    <m/>
    <m/>
    <m/>
    <m/>
    <m/>
    <m/>
    <m/>
  </r>
  <r>
    <x v="17"/>
    <s v="Las Bambas"/>
    <n v="540"/>
    <n v="540"/>
    <n v="5"/>
    <n v="5"/>
    <m/>
    <m/>
    <m/>
    <m/>
    <m/>
    <m/>
    <m/>
    <m/>
    <m/>
  </r>
  <r>
    <x v="17"/>
    <s v="Las Bambas"/>
    <n v="540"/>
    <n v="540"/>
    <n v="3"/>
    <n v="3"/>
    <m/>
    <m/>
    <m/>
    <m/>
    <m/>
    <m/>
    <m/>
    <m/>
    <m/>
  </r>
  <r>
    <x v="17"/>
    <s v="Las Bambas"/>
    <n v="1119"/>
    <n v="1119"/>
    <n v="6"/>
    <n v="6"/>
    <m/>
    <m/>
    <m/>
    <m/>
    <m/>
    <m/>
    <m/>
    <m/>
    <m/>
  </r>
  <r>
    <x v="17"/>
    <s v="Las Bambas"/>
    <n v="2340"/>
    <n v="2340"/>
    <n v="13"/>
    <n v="13"/>
    <m/>
    <m/>
    <m/>
    <m/>
    <m/>
    <m/>
    <m/>
    <m/>
    <m/>
  </r>
  <r>
    <x v="17"/>
    <s v="Las Bambas"/>
    <n v="390"/>
    <n v="390"/>
    <n v="2"/>
    <n v="2"/>
    <m/>
    <m/>
    <m/>
    <m/>
    <m/>
    <m/>
    <m/>
    <m/>
    <m/>
  </r>
  <r>
    <x v="17"/>
    <s v="Las Bambas"/>
    <n v="576"/>
    <n v="576"/>
    <n v="4"/>
    <n v="4"/>
    <m/>
    <m/>
    <m/>
    <m/>
    <m/>
    <m/>
    <m/>
    <m/>
    <m/>
  </r>
  <r>
    <x v="17"/>
    <s v="Las Bambas"/>
    <n v="4473"/>
    <n v="4473"/>
    <n v="24"/>
    <n v="24"/>
    <m/>
    <m/>
    <m/>
    <m/>
    <m/>
    <m/>
    <m/>
    <m/>
    <m/>
  </r>
  <r>
    <x v="17"/>
    <s v="Las Bambas"/>
    <n v="360"/>
    <n v="360"/>
    <n v="2"/>
    <n v="2"/>
    <m/>
    <m/>
    <m/>
    <m/>
    <m/>
    <m/>
    <m/>
    <m/>
    <m/>
  </r>
  <r>
    <x v="17"/>
    <s v="Las Bambas"/>
    <n v="1129.5"/>
    <n v="1129.5"/>
    <n v="6"/>
    <n v="6"/>
    <m/>
    <m/>
    <m/>
    <m/>
    <m/>
    <m/>
    <m/>
    <m/>
    <m/>
  </r>
  <r>
    <x v="17"/>
    <s v="Las Bambas"/>
    <n v="2734.5"/>
    <n v="2734.5"/>
    <n v="14"/>
    <n v="14"/>
    <m/>
    <m/>
    <m/>
    <m/>
    <m/>
    <m/>
    <m/>
    <m/>
    <m/>
  </r>
  <r>
    <x v="17"/>
    <s v="Las Bambas"/>
    <n v="720"/>
    <n v="720"/>
    <n v="4"/>
    <n v="4"/>
    <m/>
    <m/>
    <m/>
    <m/>
    <m/>
    <m/>
    <m/>
    <m/>
    <m/>
  </r>
  <r>
    <x v="17"/>
    <s v="Las Bambas"/>
    <n v="40661.526315789473"/>
    <n v="40661.526315789473"/>
    <n v="232"/>
    <n v="232"/>
    <m/>
    <m/>
    <m/>
    <m/>
    <m/>
    <n v="1"/>
    <m/>
    <m/>
    <m/>
  </r>
  <r>
    <x v="17"/>
    <s v="Las Bambas"/>
    <n v="16472.5"/>
    <n v="16472.5"/>
    <n v="88"/>
    <n v="88"/>
    <m/>
    <m/>
    <m/>
    <m/>
    <m/>
    <m/>
    <m/>
    <m/>
    <m/>
  </r>
  <r>
    <x v="17"/>
    <s v="Las Bambas"/>
    <n v="399"/>
    <n v="399"/>
    <n v="2"/>
    <n v="2"/>
    <m/>
    <m/>
    <m/>
    <m/>
    <m/>
    <m/>
    <m/>
    <m/>
    <m/>
  </r>
  <r>
    <x v="17"/>
    <s v="Las Bambas"/>
    <n v="52039.75"/>
    <n v="52039.75"/>
    <n v="301"/>
    <n v="301"/>
    <m/>
    <m/>
    <m/>
    <m/>
    <m/>
    <m/>
    <m/>
    <m/>
    <m/>
  </r>
  <r>
    <x v="17"/>
    <s v="Las Bambas"/>
    <n v="132287.25"/>
    <n v="132287.25"/>
    <n v="778"/>
    <n v="778"/>
    <m/>
    <n v="1"/>
    <m/>
    <m/>
    <m/>
    <n v="2"/>
    <m/>
    <m/>
    <n v="5"/>
  </r>
  <r>
    <x v="17"/>
    <s v="Las Bambas"/>
    <n v="378"/>
    <n v="378"/>
    <n v="2"/>
    <n v="2"/>
    <m/>
    <m/>
    <m/>
    <m/>
    <m/>
    <m/>
    <m/>
    <m/>
    <m/>
  </r>
  <r>
    <x v="17"/>
    <s v="Las Bambas"/>
    <n v="5365.5"/>
    <n v="5365.5"/>
    <n v="27"/>
    <n v="27"/>
    <m/>
    <m/>
    <m/>
    <m/>
    <m/>
    <m/>
    <m/>
    <m/>
    <m/>
  </r>
  <r>
    <x v="17"/>
    <s v="Las Bambas"/>
    <n v="969"/>
    <n v="969"/>
    <n v="5"/>
    <n v="5"/>
    <m/>
    <m/>
    <m/>
    <m/>
    <m/>
    <m/>
    <m/>
    <m/>
    <m/>
  </r>
  <r>
    <x v="17"/>
    <s v="Las Bambas"/>
    <n v="2764.5"/>
    <n v="2764.5"/>
    <n v="14"/>
    <n v="14"/>
    <m/>
    <m/>
    <m/>
    <m/>
    <m/>
    <m/>
    <m/>
    <m/>
    <m/>
  </r>
  <r>
    <x v="17"/>
    <s v="Las Bambas"/>
    <n v="540"/>
    <n v="540"/>
    <n v="3"/>
    <n v="3"/>
    <m/>
    <m/>
    <m/>
    <m/>
    <m/>
    <m/>
    <m/>
    <m/>
    <m/>
  </r>
  <r>
    <x v="17"/>
    <s v="Las Bambas"/>
    <n v="2139"/>
    <n v="2139"/>
    <n v="12"/>
    <n v="12"/>
    <m/>
    <m/>
    <m/>
    <m/>
    <m/>
    <m/>
    <m/>
    <m/>
    <m/>
  </r>
  <r>
    <x v="17"/>
    <s v="Las Bambas"/>
    <n v="2803.5"/>
    <n v="2803.5"/>
    <n v="14"/>
    <n v="14"/>
    <m/>
    <m/>
    <m/>
    <m/>
    <m/>
    <m/>
    <m/>
    <m/>
    <m/>
  </r>
  <r>
    <x v="17"/>
    <s v="Las Bambas"/>
    <n v="5323.5"/>
    <n v="5323.5"/>
    <n v="32"/>
    <n v="32"/>
    <m/>
    <m/>
    <m/>
    <m/>
    <m/>
    <m/>
    <m/>
    <m/>
    <m/>
  </r>
  <r>
    <x v="17"/>
    <s v="Las Bambas"/>
    <n v="180"/>
    <n v="180"/>
    <n v="1"/>
    <n v="1"/>
    <m/>
    <m/>
    <m/>
    <m/>
    <m/>
    <m/>
    <m/>
    <m/>
    <m/>
  </r>
  <r>
    <x v="17"/>
    <s v="Las Bambas"/>
    <n v="1669.5"/>
    <n v="1669.5"/>
    <n v="8"/>
    <n v="8"/>
    <m/>
    <m/>
    <m/>
    <m/>
    <m/>
    <m/>
    <m/>
    <m/>
    <m/>
  </r>
  <r>
    <x v="17"/>
    <s v="Las Bambas"/>
    <n v="1056"/>
    <n v="1056"/>
    <n v="6"/>
    <n v="6"/>
    <m/>
    <m/>
    <m/>
    <m/>
    <m/>
    <m/>
    <m/>
    <m/>
    <m/>
  </r>
  <r>
    <x v="17"/>
    <s v="Las Bambas"/>
    <n v="900"/>
    <n v="900"/>
    <n v="5"/>
    <n v="5"/>
    <m/>
    <m/>
    <m/>
    <m/>
    <m/>
    <m/>
    <m/>
    <m/>
    <m/>
  </r>
  <r>
    <x v="17"/>
    <s v="Las Bambas"/>
    <n v="1666.5"/>
    <n v="1666.5"/>
    <n v="9"/>
    <n v="9"/>
    <m/>
    <m/>
    <m/>
    <m/>
    <m/>
    <m/>
    <m/>
    <m/>
    <m/>
  </r>
  <r>
    <x v="17"/>
    <s v="Las Bambas"/>
    <n v="5760.25"/>
    <n v="5760.25"/>
    <n v="31"/>
    <n v="31"/>
    <m/>
    <m/>
    <m/>
    <m/>
    <m/>
    <m/>
    <m/>
    <m/>
    <m/>
  </r>
  <r>
    <x v="17"/>
    <s v="Las Bambas"/>
    <n v="1620"/>
    <n v="1620"/>
    <n v="9"/>
    <n v="9"/>
    <m/>
    <m/>
    <m/>
    <m/>
    <m/>
    <m/>
    <m/>
    <m/>
    <m/>
  </r>
  <r>
    <x v="17"/>
    <s v="Las Bambas"/>
    <n v="199.5"/>
    <n v="199.5"/>
    <n v="1"/>
    <n v="1"/>
    <m/>
    <m/>
    <m/>
    <m/>
    <m/>
    <m/>
    <m/>
    <m/>
    <m/>
  </r>
  <r>
    <x v="17"/>
    <s v="Las Bambas"/>
    <n v="1155"/>
    <n v="1155"/>
    <n v="7"/>
    <n v="7"/>
    <m/>
    <m/>
    <m/>
    <m/>
    <m/>
    <m/>
    <m/>
    <m/>
    <m/>
  </r>
  <r>
    <x v="17"/>
    <s v="Las Bambas"/>
    <n v="5262"/>
    <n v="5262"/>
    <n v="27"/>
    <n v="27"/>
    <m/>
    <m/>
    <m/>
    <m/>
    <m/>
    <m/>
    <m/>
    <m/>
    <m/>
  </r>
  <r>
    <x v="17"/>
    <s v="Las Bambas"/>
    <n v="3213"/>
    <n v="3213"/>
    <n v="18"/>
    <n v="18"/>
    <m/>
    <m/>
    <m/>
    <m/>
    <m/>
    <m/>
    <m/>
    <m/>
    <m/>
  </r>
  <r>
    <x v="17"/>
    <s v="Las Bambas"/>
    <n v="540"/>
    <n v="540"/>
    <n v="3"/>
    <n v="3"/>
    <m/>
    <m/>
    <m/>
    <m/>
    <m/>
    <m/>
    <m/>
    <m/>
    <m/>
  </r>
  <r>
    <x v="17"/>
    <s v="Las Bambas"/>
    <n v="180"/>
    <n v="180"/>
    <n v="1"/>
    <n v="1"/>
    <m/>
    <m/>
    <m/>
    <m/>
    <m/>
    <m/>
    <m/>
    <m/>
    <m/>
  </r>
  <r>
    <x v="17"/>
    <s v="Las Bambas"/>
    <n v="198"/>
    <n v="198"/>
    <n v="1"/>
    <n v="1"/>
    <m/>
    <m/>
    <m/>
    <m/>
    <m/>
    <m/>
    <m/>
    <m/>
    <m/>
  </r>
  <r>
    <x v="17"/>
    <s v="Las Bambas"/>
    <n v="2264.5"/>
    <n v="2264.5"/>
    <n v="12"/>
    <n v="12"/>
    <m/>
    <m/>
    <m/>
    <m/>
    <m/>
    <m/>
    <m/>
    <m/>
    <m/>
  </r>
  <r>
    <x v="17"/>
    <s v="Las Bambas"/>
    <n v="360"/>
    <n v="360"/>
    <n v="2"/>
    <n v="2"/>
    <m/>
    <m/>
    <m/>
    <m/>
    <m/>
    <m/>
    <m/>
    <m/>
    <m/>
  </r>
  <r>
    <x v="17"/>
    <s v="Las Bambas"/>
    <n v="948"/>
    <n v="948"/>
    <n v="5"/>
    <n v="5"/>
    <m/>
    <m/>
    <m/>
    <m/>
    <m/>
    <m/>
    <m/>
    <m/>
    <m/>
  </r>
  <r>
    <x v="17"/>
    <s v="Las Bambas"/>
    <n v="3889.5"/>
    <n v="3889.5"/>
    <n v="21"/>
    <n v="21"/>
    <m/>
    <m/>
    <m/>
    <m/>
    <m/>
    <m/>
    <m/>
    <m/>
    <m/>
  </r>
  <r>
    <x v="17"/>
    <s v="Las Bambas"/>
    <n v="3870"/>
    <n v="3870"/>
    <n v="23"/>
    <n v="23"/>
    <m/>
    <m/>
    <m/>
    <m/>
    <m/>
    <m/>
    <m/>
    <m/>
    <m/>
  </r>
  <r>
    <x v="17"/>
    <s v="Las Bambas"/>
    <n v="768"/>
    <n v="768"/>
    <n v="4"/>
    <n v="4"/>
    <m/>
    <m/>
    <m/>
    <m/>
    <m/>
    <m/>
    <m/>
    <m/>
    <m/>
  </r>
  <r>
    <x v="17"/>
    <s v="Las Bambas"/>
    <n v="12958.5"/>
    <n v="12958.5"/>
    <n v="68"/>
    <n v="68"/>
    <m/>
    <m/>
    <m/>
    <m/>
    <m/>
    <m/>
    <m/>
    <m/>
    <m/>
  </r>
  <r>
    <x v="17"/>
    <s v="Las Bambas"/>
    <n v="2238"/>
    <n v="2238"/>
    <n v="13"/>
    <n v="13"/>
    <m/>
    <m/>
    <m/>
    <m/>
    <m/>
    <m/>
    <m/>
    <m/>
    <m/>
  </r>
  <r>
    <x v="17"/>
    <s v="Las Bambas"/>
    <n v="10140.302631578947"/>
    <n v="10140.302631578947"/>
    <n v="63"/>
    <n v="63"/>
    <m/>
    <m/>
    <m/>
    <m/>
    <m/>
    <n v="1"/>
    <m/>
    <m/>
    <m/>
  </r>
  <r>
    <x v="17"/>
    <s v="Las Bambas"/>
    <n v="5628"/>
    <n v="5628"/>
    <n v="29"/>
    <n v="29"/>
    <m/>
    <m/>
    <m/>
    <m/>
    <m/>
    <m/>
    <m/>
    <m/>
    <m/>
  </r>
  <r>
    <x v="17"/>
    <s v="Las Bambas"/>
    <n v="409.5"/>
    <n v="409.5"/>
    <n v="2"/>
    <n v="2"/>
    <m/>
    <m/>
    <m/>
    <m/>
    <m/>
    <m/>
    <m/>
    <m/>
    <m/>
  </r>
  <r>
    <x v="17"/>
    <s v="Las Bambas"/>
    <n v="1197"/>
    <n v="1197"/>
    <n v="6"/>
    <n v="6"/>
    <m/>
    <m/>
    <m/>
    <m/>
    <m/>
    <m/>
    <m/>
    <m/>
    <m/>
  </r>
  <r>
    <x v="17"/>
    <s v="Las Bambas"/>
    <n v="559.5"/>
    <n v="559.5"/>
    <n v="3"/>
    <n v="3"/>
    <m/>
    <m/>
    <m/>
    <m/>
    <m/>
    <m/>
    <m/>
    <m/>
    <m/>
  </r>
  <r>
    <x v="17"/>
    <s v="SSEE"/>
    <n v="0"/>
    <n v="0"/>
    <n v="0"/>
    <n v="0"/>
    <m/>
    <m/>
    <m/>
    <m/>
    <m/>
    <m/>
    <m/>
    <m/>
    <m/>
  </r>
  <r>
    <x v="17"/>
    <s v="SSEE"/>
    <n v="0"/>
    <n v="0"/>
    <n v="0"/>
    <n v="0"/>
    <m/>
    <m/>
    <m/>
    <m/>
    <m/>
    <m/>
    <m/>
    <m/>
    <m/>
  </r>
  <r>
    <x v="17"/>
    <s v="SSEE"/>
    <n v="0"/>
    <n v="0"/>
    <n v="0"/>
    <n v="0"/>
    <m/>
    <m/>
    <m/>
    <m/>
    <m/>
    <m/>
    <m/>
    <m/>
    <m/>
  </r>
  <r>
    <x v="17"/>
    <s v="SSEE"/>
    <n v="480"/>
    <n v="480"/>
    <n v="2"/>
    <n v="2"/>
    <m/>
    <m/>
    <m/>
    <m/>
    <m/>
    <m/>
    <m/>
    <m/>
    <m/>
  </r>
  <r>
    <x v="17"/>
    <s v="SSEE"/>
    <n v="0"/>
    <n v="0"/>
    <n v="0"/>
    <n v="0"/>
    <m/>
    <m/>
    <m/>
    <m/>
    <m/>
    <m/>
    <m/>
    <m/>
    <m/>
  </r>
  <r>
    <x v="17"/>
    <s v="SSEE"/>
    <n v="0"/>
    <n v="0"/>
    <n v="0"/>
    <n v="0"/>
    <m/>
    <m/>
    <m/>
    <m/>
    <m/>
    <m/>
    <m/>
    <m/>
    <m/>
  </r>
  <r>
    <x v="17"/>
    <s v="SSEE"/>
    <n v="0"/>
    <n v="0"/>
    <n v="0"/>
    <n v="0"/>
    <m/>
    <m/>
    <m/>
    <m/>
    <m/>
    <m/>
    <m/>
    <m/>
    <m/>
  </r>
  <r>
    <x v="17"/>
    <s v="SSEE"/>
    <n v="0"/>
    <n v="0"/>
    <n v="0"/>
    <n v="0"/>
    <m/>
    <m/>
    <m/>
    <m/>
    <m/>
    <m/>
    <m/>
    <m/>
    <m/>
  </r>
  <r>
    <x v="17"/>
    <s v="SSEE"/>
    <n v="0"/>
    <n v="0"/>
    <n v="0"/>
    <n v="0"/>
    <m/>
    <m/>
    <m/>
    <m/>
    <m/>
    <m/>
    <m/>
    <m/>
    <m/>
  </r>
  <r>
    <x v="17"/>
    <s v="SSEE"/>
    <n v="0"/>
    <n v="0"/>
    <n v="0"/>
    <n v="0"/>
    <m/>
    <m/>
    <m/>
    <m/>
    <m/>
    <m/>
    <m/>
    <m/>
    <m/>
  </r>
  <r>
    <x v="17"/>
    <s v="SSEE"/>
    <n v="0"/>
    <n v="0"/>
    <n v="0"/>
    <n v="0"/>
    <m/>
    <m/>
    <m/>
    <m/>
    <m/>
    <m/>
    <m/>
    <m/>
    <m/>
  </r>
  <r>
    <x v="17"/>
    <s v="SSEE"/>
    <n v="0"/>
    <n v="0"/>
    <n v="0"/>
    <n v="0"/>
    <m/>
    <m/>
    <m/>
    <m/>
    <m/>
    <m/>
    <m/>
    <m/>
    <m/>
  </r>
  <r>
    <x v="17"/>
    <s v="SSEE"/>
    <n v="0"/>
    <n v="0"/>
    <n v="0"/>
    <n v="0"/>
    <m/>
    <m/>
    <m/>
    <m/>
    <m/>
    <m/>
    <m/>
    <m/>
    <m/>
  </r>
  <r>
    <x v="17"/>
    <s v="SSEE"/>
    <n v="10232"/>
    <n v="10232"/>
    <n v="51"/>
    <n v="51"/>
    <m/>
    <m/>
    <m/>
    <m/>
    <m/>
    <m/>
    <m/>
    <m/>
    <m/>
  </r>
  <r>
    <x v="17"/>
    <s v="SSEE"/>
    <n v="8040"/>
    <n v="8040"/>
    <n v="36"/>
    <n v="36"/>
    <m/>
    <m/>
    <m/>
    <m/>
    <m/>
    <m/>
    <m/>
    <m/>
    <m/>
  </r>
  <r>
    <x v="17"/>
    <s v="SSEE"/>
    <n v="0"/>
    <n v="0"/>
    <n v="0"/>
    <n v="0"/>
    <m/>
    <m/>
    <m/>
    <m/>
    <m/>
    <m/>
    <m/>
    <m/>
    <m/>
  </r>
  <r>
    <x v="17"/>
    <s v="SSEE"/>
    <n v="194652"/>
    <n v="194652"/>
    <n v="1052"/>
    <n v="1052"/>
    <m/>
    <m/>
    <m/>
    <m/>
    <m/>
    <n v="1"/>
    <m/>
    <m/>
    <m/>
  </r>
  <r>
    <x v="17"/>
    <s v="SSEE"/>
    <n v="174585"/>
    <n v="146167.79999999999"/>
    <n v="809"/>
    <n v="809"/>
    <m/>
    <m/>
    <m/>
    <m/>
    <m/>
    <n v="1"/>
    <m/>
    <m/>
    <m/>
  </r>
  <r>
    <x v="17"/>
    <s v="SSEE"/>
    <n v="0"/>
    <n v="0"/>
    <n v="0"/>
    <n v="0"/>
    <m/>
    <m/>
    <m/>
    <m/>
    <m/>
    <m/>
    <m/>
    <m/>
    <m/>
  </r>
  <r>
    <x v="17"/>
    <s v="SSEE"/>
    <n v="217744"/>
    <n v="217744"/>
    <n v="1897"/>
    <n v="1897"/>
    <m/>
    <n v="3"/>
    <m/>
    <m/>
    <m/>
    <n v="3"/>
    <n v="1"/>
    <m/>
    <n v="6"/>
  </r>
  <r>
    <x v="17"/>
    <s v="SSEE"/>
    <n v="6438"/>
    <n v="6438"/>
    <n v="50"/>
    <n v="50"/>
    <m/>
    <m/>
    <m/>
    <m/>
    <m/>
    <m/>
    <m/>
    <m/>
    <m/>
  </r>
  <r>
    <x v="17"/>
    <s v="SSEE"/>
    <n v="836"/>
    <n v="836"/>
    <n v="2"/>
    <n v="2"/>
    <m/>
    <m/>
    <m/>
    <m/>
    <m/>
    <m/>
    <m/>
    <m/>
    <m/>
  </r>
  <r>
    <x v="17"/>
    <s v="SSEE"/>
    <n v="0"/>
    <n v="0"/>
    <n v="0"/>
    <n v="0"/>
    <m/>
    <m/>
    <m/>
    <m/>
    <m/>
    <m/>
    <m/>
    <m/>
    <m/>
  </r>
  <r>
    <x v="17"/>
    <s v="SSEE"/>
    <n v="0"/>
    <n v="0"/>
    <n v="0"/>
    <n v="0"/>
    <m/>
    <m/>
    <m/>
    <m/>
    <m/>
    <m/>
    <m/>
    <m/>
    <m/>
  </r>
  <r>
    <x v="17"/>
    <s v="SSEE"/>
    <n v="18568"/>
    <n v="18568"/>
    <n v="125"/>
    <n v="125"/>
    <m/>
    <m/>
    <m/>
    <m/>
    <m/>
    <m/>
    <m/>
    <m/>
    <m/>
  </r>
  <r>
    <x v="17"/>
    <s v="SSEE"/>
    <n v="9924"/>
    <n v="9924"/>
    <n v="57"/>
    <n v="57"/>
    <m/>
    <m/>
    <m/>
    <m/>
    <m/>
    <m/>
    <m/>
    <m/>
    <m/>
  </r>
  <r>
    <x v="17"/>
    <s v="SSEE"/>
    <n v="0"/>
    <n v="0"/>
    <n v="0"/>
    <n v="0"/>
    <m/>
    <m/>
    <m/>
    <m/>
    <m/>
    <m/>
    <m/>
    <m/>
    <m/>
  </r>
  <r>
    <x v="17"/>
    <s v="SSEE"/>
    <n v="0"/>
    <n v="0"/>
    <n v="0"/>
    <n v="0"/>
    <m/>
    <m/>
    <m/>
    <m/>
    <m/>
    <m/>
    <m/>
    <m/>
    <m/>
  </r>
  <r>
    <x v="17"/>
    <s v="SSEE"/>
    <n v="0"/>
    <n v="0"/>
    <n v="0"/>
    <n v="0"/>
    <m/>
    <m/>
    <m/>
    <m/>
    <m/>
    <m/>
    <m/>
    <m/>
    <m/>
  </r>
  <r>
    <x v="17"/>
    <s v="SSEE"/>
    <n v="0"/>
    <n v="0"/>
    <n v="0"/>
    <n v="0"/>
    <m/>
    <m/>
    <m/>
    <m/>
    <m/>
    <m/>
    <m/>
    <m/>
    <m/>
  </r>
  <r>
    <x v="17"/>
    <s v="SSEE"/>
    <n v="2339"/>
    <n v="2339"/>
    <n v="49"/>
    <n v="49"/>
    <m/>
    <m/>
    <m/>
    <m/>
    <m/>
    <m/>
    <m/>
    <m/>
    <m/>
  </r>
  <r>
    <x v="17"/>
    <s v="SSEE"/>
    <n v="93303"/>
    <n v="93303"/>
    <n v="456"/>
    <n v="456"/>
    <m/>
    <m/>
    <m/>
    <m/>
    <n v="2"/>
    <m/>
    <m/>
    <m/>
    <m/>
  </r>
  <r>
    <x v="17"/>
    <s v="SSEE"/>
    <n v="0"/>
    <n v="0"/>
    <n v="0"/>
    <n v="0"/>
    <m/>
    <m/>
    <m/>
    <m/>
    <m/>
    <m/>
    <m/>
    <m/>
    <m/>
  </r>
  <r>
    <x v="17"/>
    <s v="SSEE"/>
    <n v="78774"/>
    <n v="27943"/>
    <n v="364"/>
    <n v="126"/>
    <m/>
    <m/>
    <m/>
    <m/>
    <m/>
    <m/>
    <m/>
    <m/>
    <m/>
  </r>
  <r>
    <x v="17"/>
    <s v="SSEE"/>
    <n v="1636"/>
    <n v="1636"/>
    <n v="16"/>
    <n v="16"/>
    <m/>
    <m/>
    <m/>
    <m/>
    <m/>
    <m/>
    <m/>
    <m/>
    <m/>
  </r>
  <r>
    <x v="17"/>
    <s v="SSEE"/>
    <n v="0"/>
    <n v="0"/>
    <n v="0"/>
    <n v="0"/>
    <m/>
    <m/>
    <m/>
    <m/>
    <m/>
    <m/>
    <m/>
    <m/>
    <m/>
  </r>
  <r>
    <x v="17"/>
    <s v="SSEE"/>
    <n v="0"/>
    <n v="0"/>
    <n v="0"/>
    <n v="0"/>
    <m/>
    <m/>
    <m/>
    <m/>
    <m/>
    <m/>
    <m/>
    <m/>
    <m/>
  </r>
  <r>
    <x v="17"/>
    <s v="SSEE"/>
    <n v="0"/>
    <n v="0"/>
    <n v="0"/>
    <n v="0"/>
    <m/>
    <m/>
    <m/>
    <m/>
    <m/>
    <m/>
    <m/>
    <m/>
    <m/>
  </r>
  <r>
    <x v="17"/>
    <s v="SSEE"/>
    <n v="0"/>
    <n v="0"/>
    <n v="0"/>
    <n v="0"/>
    <m/>
    <m/>
    <m/>
    <m/>
    <m/>
    <m/>
    <m/>
    <m/>
    <m/>
  </r>
  <r>
    <x v="17"/>
    <s v="SSEE"/>
    <n v="0"/>
    <n v="0"/>
    <n v="0"/>
    <n v="0"/>
    <m/>
    <m/>
    <m/>
    <m/>
    <m/>
    <m/>
    <m/>
    <m/>
    <m/>
  </r>
  <r>
    <x v="17"/>
    <s v="SSEE"/>
    <n v="0"/>
    <n v="0"/>
    <n v="0"/>
    <n v="0"/>
    <m/>
    <m/>
    <m/>
    <m/>
    <m/>
    <m/>
    <m/>
    <m/>
    <m/>
  </r>
  <r>
    <x v="17"/>
    <s v="SSEE"/>
    <n v="0"/>
    <n v="0"/>
    <n v="0"/>
    <n v="0"/>
    <m/>
    <m/>
    <m/>
    <m/>
    <m/>
    <m/>
    <m/>
    <m/>
    <m/>
  </r>
  <r>
    <x v="17"/>
    <s v="SSEE"/>
    <n v="0"/>
    <n v="0"/>
    <n v="0"/>
    <n v="0"/>
    <m/>
    <m/>
    <m/>
    <m/>
    <m/>
    <m/>
    <m/>
    <m/>
    <m/>
  </r>
  <r>
    <x v="17"/>
    <s v="SSEE"/>
    <n v="1740"/>
    <n v="1740"/>
    <n v="18"/>
    <n v="18"/>
    <m/>
    <m/>
    <m/>
    <m/>
    <m/>
    <m/>
    <m/>
    <m/>
    <m/>
  </r>
  <r>
    <x v="17"/>
    <s v="SSEE"/>
    <n v="0"/>
    <n v="0"/>
    <n v="0"/>
    <n v="0"/>
    <m/>
    <m/>
    <m/>
    <m/>
    <m/>
    <m/>
    <m/>
    <m/>
    <m/>
  </r>
  <r>
    <x v="17"/>
    <s v="SSEE"/>
    <n v="0"/>
    <n v="0"/>
    <n v="0"/>
    <n v="0"/>
    <m/>
    <m/>
    <m/>
    <m/>
    <m/>
    <m/>
    <m/>
    <m/>
    <m/>
  </r>
  <r>
    <x v="17"/>
    <s v="SSEE"/>
    <n v="142651.5"/>
    <n v="104398"/>
    <n v="721"/>
    <n v="489"/>
    <m/>
    <m/>
    <m/>
    <m/>
    <m/>
    <n v="1"/>
    <m/>
    <m/>
    <m/>
  </r>
  <r>
    <x v="17"/>
    <s v="SSEE"/>
    <n v="0"/>
    <n v="0"/>
    <n v="0"/>
    <n v="0"/>
    <m/>
    <m/>
    <m/>
    <m/>
    <m/>
    <m/>
    <m/>
    <m/>
    <m/>
  </r>
  <r>
    <x v="17"/>
    <s v="SSEE"/>
    <n v="0"/>
    <n v="0"/>
    <n v="0"/>
    <n v="0"/>
    <m/>
    <m/>
    <m/>
    <m/>
    <m/>
    <m/>
    <m/>
    <m/>
    <m/>
  </r>
  <r>
    <x v="17"/>
    <s v="SSEE"/>
    <n v="0"/>
    <n v="0"/>
    <n v="0"/>
    <n v="0"/>
    <m/>
    <m/>
    <m/>
    <m/>
    <m/>
    <m/>
    <m/>
    <m/>
    <m/>
  </r>
  <r>
    <x v="17"/>
    <s v="SSEE"/>
    <n v="0"/>
    <n v="0"/>
    <n v="0"/>
    <n v="0"/>
    <m/>
    <m/>
    <m/>
    <m/>
    <m/>
    <m/>
    <m/>
    <m/>
    <m/>
  </r>
  <r>
    <x v="17"/>
    <s v="SSEE"/>
    <n v="2360"/>
    <n v="2360"/>
    <n v="35"/>
    <n v="35"/>
    <m/>
    <m/>
    <m/>
    <m/>
    <m/>
    <m/>
    <m/>
    <m/>
    <m/>
  </r>
  <r>
    <x v="17"/>
    <s v="SSEE"/>
    <n v="0"/>
    <n v="0"/>
    <n v="0"/>
    <n v="0"/>
    <m/>
    <m/>
    <m/>
    <m/>
    <m/>
    <m/>
    <m/>
    <m/>
    <m/>
  </r>
  <r>
    <x v="18"/>
    <s v="Las Bambas"/>
    <n v="597"/>
    <n v="597"/>
    <n v="3"/>
    <n v="3"/>
    <m/>
    <m/>
    <m/>
    <m/>
    <m/>
    <m/>
    <m/>
    <m/>
    <m/>
  </r>
  <r>
    <x v="18"/>
    <s v="Las Bambas"/>
    <n v="1521"/>
    <n v="1521"/>
    <n v="8"/>
    <n v="8"/>
    <m/>
    <m/>
    <m/>
    <m/>
    <m/>
    <m/>
    <m/>
    <m/>
    <m/>
  </r>
  <r>
    <x v="18"/>
    <s v="Las Bambas"/>
    <n v="621"/>
    <n v="621"/>
    <n v="5"/>
    <n v="5"/>
    <m/>
    <m/>
    <m/>
    <m/>
    <m/>
    <m/>
    <m/>
    <m/>
    <m/>
  </r>
  <r>
    <x v="18"/>
    <s v="Las Bambas"/>
    <n v="549"/>
    <n v="549"/>
    <n v="3"/>
    <n v="3"/>
    <m/>
    <m/>
    <m/>
    <m/>
    <m/>
    <m/>
    <m/>
    <m/>
    <m/>
  </r>
  <r>
    <x v="18"/>
    <s v="Las Bambas"/>
    <n v="1126.5"/>
    <n v="1126.5"/>
    <n v="6"/>
    <n v="6"/>
    <m/>
    <m/>
    <m/>
    <m/>
    <m/>
    <m/>
    <m/>
    <m/>
    <m/>
  </r>
  <r>
    <x v="18"/>
    <s v="Las Bambas"/>
    <n v="2844"/>
    <n v="2844"/>
    <n v="15"/>
    <n v="15"/>
    <m/>
    <m/>
    <m/>
    <m/>
    <m/>
    <m/>
    <m/>
    <m/>
    <m/>
  </r>
  <r>
    <x v="18"/>
    <s v="Las Bambas"/>
    <n v="364.5"/>
    <n v="364.5"/>
    <n v="2"/>
    <n v="2"/>
    <m/>
    <m/>
    <m/>
    <m/>
    <m/>
    <m/>
    <m/>
    <m/>
    <m/>
  </r>
  <r>
    <x v="18"/>
    <s v="Las Bambas"/>
    <n v="756"/>
    <n v="756"/>
    <n v="4"/>
    <n v="4"/>
    <m/>
    <m/>
    <m/>
    <m/>
    <m/>
    <m/>
    <m/>
    <m/>
    <m/>
  </r>
  <r>
    <x v="18"/>
    <s v="Las Bambas"/>
    <n v="4468.5"/>
    <n v="4468.5"/>
    <n v="24"/>
    <n v="24"/>
    <m/>
    <m/>
    <m/>
    <m/>
    <m/>
    <m/>
    <m/>
    <m/>
    <m/>
  </r>
  <r>
    <x v="18"/>
    <s v="Las Bambas"/>
    <n v="414"/>
    <n v="414"/>
    <n v="2"/>
    <n v="2"/>
    <m/>
    <m/>
    <m/>
    <m/>
    <m/>
    <m/>
    <m/>
    <m/>
    <m/>
  </r>
  <r>
    <x v="18"/>
    <s v="Las Bambas"/>
    <n v="1234.5"/>
    <n v="1234.5"/>
    <n v="6"/>
    <n v="6"/>
    <m/>
    <m/>
    <m/>
    <m/>
    <m/>
    <m/>
    <m/>
    <m/>
    <m/>
  </r>
  <r>
    <x v="18"/>
    <s v="Las Bambas"/>
    <n v="2895"/>
    <n v="2895"/>
    <n v="14"/>
    <n v="14"/>
    <m/>
    <m/>
    <m/>
    <m/>
    <m/>
    <m/>
    <m/>
    <m/>
    <m/>
  </r>
  <r>
    <x v="18"/>
    <s v="Las Bambas"/>
    <n v="738"/>
    <n v="738"/>
    <n v="4"/>
    <n v="4"/>
    <m/>
    <m/>
    <m/>
    <m/>
    <m/>
    <m/>
    <m/>
    <m/>
    <m/>
  </r>
  <r>
    <x v="18"/>
    <s v="Las Bambas"/>
    <n v="39934.26315789474"/>
    <n v="39934.26315789474"/>
    <n v="232"/>
    <n v="232"/>
    <m/>
    <m/>
    <m/>
    <m/>
    <m/>
    <m/>
    <m/>
    <m/>
    <m/>
  </r>
  <r>
    <x v="18"/>
    <s v="Las Bambas"/>
    <n v="15763.5"/>
    <n v="15763.5"/>
    <n v="88"/>
    <n v="88"/>
    <m/>
    <m/>
    <m/>
    <m/>
    <m/>
    <m/>
    <m/>
    <m/>
    <m/>
  </r>
  <r>
    <x v="18"/>
    <s v="Las Bambas"/>
    <n v="462"/>
    <n v="462"/>
    <n v="2"/>
    <n v="2"/>
    <m/>
    <m/>
    <m/>
    <m/>
    <m/>
    <m/>
    <m/>
    <m/>
    <m/>
  </r>
  <r>
    <x v="18"/>
    <s v="Las Bambas"/>
    <n v="51902.75"/>
    <n v="51902.75"/>
    <n v="305"/>
    <n v="305"/>
    <m/>
    <m/>
    <m/>
    <n v="1"/>
    <m/>
    <m/>
    <m/>
    <m/>
    <m/>
  </r>
  <r>
    <x v="18"/>
    <s v="Las Bambas"/>
    <n v="135850.72222222222"/>
    <n v="135850.72222222222"/>
    <n v="788"/>
    <n v="788"/>
    <m/>
    <m/>
    <m/>
    <m/>
    <m/>
    <n v="1"/>
    <m/>
    <m/>
    <m/>
  </r>
  <r>
    <x v="18"/>
    <s v="Las Bambas"/>
    <n v="420"/>
    <n v="420"/>
    <n v="2"/>
    <n v="2"/>
    <m/>
    <m/>
    <m/>
    <m/>
    <m/>
    <m/>
    <m/>
    <m/>
    <m/>
  </r>
  <r>
    <x v="18"/>
    <s v="Las Bambas"/>
    <n v="5355"/>
    <n v="5355"/>
    <n v="27"/>
    <n v="27"/>
    <m/>
    <m/>
    <m/>
    <m/>
    <m/>
    <n v="1"/>
    <m/>
    <m/>
    <m/>
  </r>
  <r>
    <x v="18"/>
    <s v="Las Bambas"/>
    <n v="970.5"/>
    <n v="970.5"/>
    <n v="5"/>
    <n v="5"/>
    <m/>
    <m/>
    <m/>
    <m/>
    <m/>
    <m/>
    <m/>
    <m/>
    <m/>
  </r>
  <r>
    <x v="18"/>
    <s v="Las Bambas"/>
    <n v="2773.5"/>
    <n v="2773.5"/>
    <n v="14"/>
    <n v="14"/>
    <m/>
    <m/>
    <m/>
    <m/>
    <m/>
    <m/>
    <m/>
    <m/>
    <m/>
  </r>
  <r>
    <x v="18"/>
    <s v="Las Bambas"/>
    <n v="612"/>
    <n v="612"/>
    <n v="3"/>
    <n v="3"/>
    <m/>
    <m/>
    <m/>
    <m/>
    <m/>
    <m/>
    <m/>
    <m/>
    <m/>
  </r>
  <r>
    <x v="18"/>
    <s v="Las Bambas"/>
    <n v="2499"/>
    <n v="2499"/>
    <n v="12"/>
    <n v="12"/>
    <m/>
    <m/>
    <m/>
    <m/>
    <m/>
    <m/>
    <m/>
    <m/>
    <m/>
  </r>
  <r>
    <x v="18"/>
    <s v="Las Bambas"/>
    <n v="2719.5"/>
    <n v="2719.5"/>
    <n v="14"/>
    <n v="14"/>
    <m/>
    <m/>
    <m/>
    <m/>
    <m/>
    <m/>
    <m/>
    <m/>
    <m/>
  </r>
  <r>
    <x v="18"/>
    <s v="Las Bambas"/>
    <n v="5733"/>
    <n v="5733"/>
    <n v="31"/>
    <n v="31"/>
    <m/>
    <m/>
    <m/>
    <m/>
    <m/>
    <m/>
    <m/>
    <m/>
    <m/>
  </r>
  <r>
    <x v="18"/>
    <s v="Las Bambas"/>
    <n v="324"/>
    <n v="324"/>
    <n v="2"/>
    <n v="2"/>
    <m/>
    <m/>
    <m/>
    <m/>
    <m/>
    <m/>
    <m/>
    <m/>
    <m/>
  </r>
  <r>
    <x v="18"/>
    <s v="Las Bambas"/>
    <n v="1606.5"/>
    <n v="1606.5"/>
    <n v="8"/>
    <n v="8"/>
    <m/>
    <m/>
    <m/>
    <m/>
    <m/>
    <m/>
    <m/>
    <m/>
    <m/>
  </r>
  <r>
    <x v="18"/>
    <s v="Las Bambas"/>
    <n v="1216.5"/>
    <n v="1216.5"/>
    <n v="6"/>
    <n v="6"/>
    <m/>
    <m/>
    <m/>
    <m/>
    <m/>
    <m/>
    <m/>
    <m/>
    <m/>
  </r>
  <r>
    <x v="18"/>
    <s v="Las Bambas"/>
    <n v="891"/>
    <n v="891"/>
    <n v="5"/>
    <n v="5"/>
    <m/>
    <m/>
    <m/>
    <m/>
    <m/>
    <m/>
    <m/>
    <m/>
    <m/>
  </r>
  <r>
    <x v="18"/>
    <s v="Las Bambas"/>
    <n v="1762.5"/>
    <n v="1762.5"/>
    <n v="9"/>
    <n v="9"/>
    <m/>
    <m/>
    <m/>
    <m/>
    <m/>
    <m/>
    <m/>
    <m/>
    <m/>
  </r>
  <r>
    <x v="18"/>
    <s v="Las Bambas"/>
    <n v="5786.75"/>
    <n v="5786.75"/>
    <n v="31"/>
    <n v="31"/>
    <m/>
    <m/>
    <m/>
    <m/>
    <m/>
    <m/>
    <m/>
    <m/>
    <m/>
  </r>
  <r>
    <x v="18"/>
    <s v="Las Bambas"/>
    <n v="1674"/>
    <n v="1674"/>
    <n v="9"/>
    <n v="9"/>
    <m/>
    <m/>
    <m/>
    <m/>
    <m/>
    <m/>
    <m/>
    <m/>
    <m/>
  </r>
  <r>
    <x v="18"/>
    <s v="Las Bambas"/>
    <n v="210"/>
    <n v="210"/>
    <n v="1"/>
    <n v="1"/>
    <m/>
    <m/>
    <m/>
    <m/>
    <m/>
    <m/>
    <m/>
    <m/>
    <m/>
  </r>
  <r>
    <x v="18"/>
    <s v="Las Bambas"/>
    <n v="1375.5"/>
    <n v="1375.5"/>
    <n v="7"/>
    <n v="7"/>
    <m/>
    <m/>
    <m/>
    <m/>
    <m/>
    <m/>
    <m/>
    <m/>
    <m/>
  </r>
  <r>
    <x v="18"/>
    <s v="Las Bambas"/>
    <n v="5484"/>
    <n v="5484"/>
    <n v="27"/>
    <n v="27"/>
    <m/>
    <m/>
    <m/>
    <m/>
    <m/>
    <m/>
    <m/>
    <m/>
    <m/>
  </r>
  <r>
    <x v="18"/>
    <s v="Las Bambas"/>
    <n v="3348"/>
    <n v="3348"/>
    <n v="17"/>
    <n v="17"/>
    <m/>
    <m/>
    <m/>
    <m/>
    <m/>
    <m/>
    <m/>
    <m/>
    <m/>
  </r>
  <r>
    <x v="18"/>
    <s v="Las Bambas"/>
    <n v="567"/>
    <n v="567"/>
    <n v="3"/>
    <n v="3"/>
    <m/>
    <m/>
    <m/>
    <m/>
    <m/>
    <m/>
    <m/>
    <m/>
    <m/>
  </r>
  <r>
    <x v="18"/>
    <s v="Las Bambas"/>
    <n v="207"/>
    <n v="207"/>
    <n v="1"/>
    <n v="1"/>
    <m/>
    <m/>
    <m/>
    <m/>
    <m/>
    <m/>
    <m/>
    <m/>
    <m/>
  </r>
  <r>
    <x v="18"/>
    <s v="Las Bambas"/>
    <n v="178.43478260869566"/>
    <n v="178.43478260869566"/>
    <n v="1"/>
    <n v="1"/>
    <m/>
    <m/>
    <m/>
    <m/>
    <m/>
    <m/>
    <m/>
    <m/>
    <m/>
  </r>
  <r>
    <x v="18"/>
    <s v="Las Bambas"/>
    <n v="2385.5"/>
    <n v="2385.5"/>
    <n v="11"/>
    <n v="11"/>
    <m/>
    <m/>
    <m/>
    <m/>
    <m/>
    <m/>
    <m/>
    <m/>
    <m/>
  </r>
  <r>
    <x v="18"/>
    <s v="Las Bambas"/>
    <n v="414"/>
    <n v="414"/>
    <n v="2"/>
    <n v="2"/>
    <m/>
    <m/>
    <m/>
    <m/>
    <m/>
    <m/>
    <m/>
    <m/>
    <m/>
  </r>
  <r>
    <x v="18"/>
    <s v="Las Bambas"/>
    <n v="928.5"/>
    <n v="928.5"/>
    <n v="5"/>
    <n v="5"/>
    <m/>
    <m/>
    <m/>
    <m/>
    <m/>
    <m/>
    <m/>
    <m/>
    <m/>
  </r>
  <r>
    <x v="18"/>
    <s v="Las Bambas"/>
    <n v="3919.5"/>
    <n v="3919.5"/>
    <n v="21"/>
    <n v="21"/>
    <m/>
    <m/>
    <m/>
    <m/>
    <m/>
    <m/>
    <m/>
    <m/>
    <m/>
  </r>
  <r>
    <x v="18"/>
    <s v="Las Bambas"/>
    <n v="4284"/>
    <n v="4284"/>
    <n v="23"/>
    <n v="23"/>
    <m/>
    <m/>
    <m/>
    <m/>
    <m/>
    <m/>
    <m/>
    <m/>
    <m/>
  </r>
  <r>
    <x v="18"/>
    <s v="Las Bambas"/>
    <n v="774"/>
    <n v="774"/>
    <n v="4"/>
    <n v="4"/>
    <m/>
    <m/>
    <m/>
    <m/>
    <m/>
    <m/>
    <m/>
    <m/>
    <m/>
  </r>
  <r>
    <x v="18"/>
    <s v="Las Bambas"/>
    <n v="12763.75"/>
    <n v="12763.75"/>
    <n v="68"/>
    <n v="68"/>
    <m/>
    <m/>
    <m/>
    <m/>
    <m/>
    <m/>
    <m/>
    <m/>
    <m/>
  </r>
  <r>
    <x v="18"/>
    <s v="Las Bambas"/>
    <n v="2257.5"/>
    <n v="2257.5"/>
    <n v="11"/>
    <n v="11"/>
    <m/>
    <m/>
    <m/>
    <m/>
    <m/>
    <m/>
    <m/>
    <m/>
    <m/>
  </r>
  <r>
    <x v="18"/>
    <s v="Las Bambas"/>
    <n v="11602.5"/>
    <n v="11602.5"/>
    <n v="60"/>
    <n v="60"/>
    <m/>
    <m/>
    <m/>
    <m/>
    <m/>
    <m/>
    <m/>
    <m/>
    <m/>
  </r>
  <r>
    <x v="18"/>
    <s v="Las Bambas"/>
    <n v="6057.521739130435"/>
    <n v="6057.521739130435"/>
    <n v="29"/>
    <n v="29"/>
    <m/>
    <m/>
    <m/>
    <m/>
    <m/>
    <m/>
    <m/>
    <m/>
    <m/>
  </r>
  <r>
    <x v="18"/>
    <s v="Las Bambas"/>
    <n v="399"/>
    <n v="399"/>
    <n v="2"/>
    <n v="2"/>
    <m/>
    <m/>
    <m/>
    <m/>
    <m/>
    <m/>
    <m/>
    <m/>
    <m/>
  </r>
  <r>
    <x v="18"/>
    <s v="Las Bambas"/>
    <n v="1228.5"/>
    <n v="1228.5"/>
    <n v="7"/>
    <n v="7"/>
    <m/>
    <m/>
    <m/>
    <m/>
    <m/>
    <m/>
    <m/>
    <m/>
    <m/>
  </r>
  <r>
    <x v="18"/>
    <s v="Las Bambas"/>
    <n v="645"/>
    <n v="645"/>
    <n v="3"/>
    <n v="3"/>
    <m/>
    <m/>
    <m/>
    <m/>
    <m/>
    <m/>
    <m/>
    <m/>
    <m/>
  </r>
  <r>
    <x v="18"/>
    <s v="SSEE"/>
    <n v="0"/>
    <n v="0"/>
    <m/>
    <m/>
    <m/>
    <m/>
    <m/>
    <m/>
    <m/>
    <m/>
    <m/>
    <m/>
    <m/>
  </r>
  <r>
    <x v="18"/>
    <s v="SSEE"/>
    <n v="0"/>
    <n v="0"/>
    <m/>
    <m/>
    <m/>
    <m/>
    <m/>
    <m/>
    <m/>
    <m/>
    <m/>
    <m/>
    <m/>
  </r>
  <r>
    <x v="18"/>
    <s v="SSEE"/>
    <n v="0"/>
    <n v="0"/>
    <m/>
    <m/>
    <m/>
    <m/>
    <m/>
    <m/>
    <m/>
    <m/>
    <m/>
    <m/>
    <m/>
  </r>
  <r>
    <x v="18"/>
    <s v="SSEE"/>
    <n v="0"/>
    <n v="0"/>
    <m/>
    <m/>
    <m/>
    <m/>
    <m/>
    <m/>
    <m/>
    <m/>
    <m/>
    <m/>
    <m/>
  </r>
  <r>
    <x v="18"/>
    <s v="SSEE"/>
    <n v="0"/>
    <n v="0"/>
    <m/>
    <m/>
    <m/>
    <m/>
    <m/>
    <m/>
    <m/>
    <m/>
    <m/>
    <m/>
    <m/>
  </r>
  <r>
    <x v="18"/>
    <s v="SSEE"/>
    <n v="0"/>
    <n v="0"/>
    <m/>
    <m/>
    <m/>
    <m/>
    <m/>
    <m/>
    <m/>
    <m/>
    <m/>
    <m/>
    <m/>
  </r>
  <r>
    <x v="18"/>
    <s v="SSEE"/>
    <n v="0"/>
    <n v="0"/>
    <m/>
    <m/>
    <m/>
    <m/>
    <m/>
    <m/>
    <m/>
    <m/>
    <m/>
    <m/>
    <m/>
  </r>
  <r>
    <x v="18"/>
    <s v="SSEE"/>
    <n v="0"/>
    <n v="0"/>
    <m/>
    <m/>
    <m/>
    <m/>
    <m/>
    <m/>
    <m/>
    <m/>
    <m/>
    <m/>
    <m/>
  </r>
  <r>
    <x v="18"/>
    <s v="SSEE"/>
    <n v="18644"/>
    <n v="17576.400000000001"/>
    <n v="82"/>
    <n v="82"/>
    <m/>
    <m/>
    <m/>
    <m/>
    <m/>
    <n v="1"/>
    <m/>
    <m/>
    <m/>
  </r>
  <r>
    <x v="18"/>
    <s v="SSEE"/>
    <n v="0"/>
    <n v="0"/>
    <m/>
    <m/>
    <m/>
    <m/>
    <m/>
    <m/>
    <m/>
    <m/>
    <m/>
    <m/>
    <m/>
  </r>
  <r>
    <x v="18"/>
    <s v="SSEE"/>
    <n v="0"/>
    <n v="0"/>
    <m/>
    <m/>
    <m/>
    <m/>
    <m/>
    <m/>
    <m/>
    <m/>
    <m/>
    <m/>
    <m/>
  </r>
  <r>
    <x v="18"/>
    <s v="SSEE"/>
    <n v="0"/>
    <n v="0"/>
    <m/>
    <m/>
    <m/>
    <m/>
    <m/>
    <m/>
    <m/>
    <m/>
    <m/>
    <m/>
    <m/>
  </r>
  <r>
    <x v="18"/>
    <s v="SSEE"/>
    <n v="0"/>
    <n v="0"/>
    <m/>
    <m/>
    <m/>
    <m/>
    <m/>
    <m/>
    <m/>
    <m/>
    <m/>
    <m/>
    <m/>
  </r>
  <r>
    <x v="18"/>
    <s v="SSEE"/>
    <n v="46496"/>
    <n v="40842"/>
    <n v="247"/>
    <n v="219"/>
    <m/>
    <m/>
    <m/>
    <m/>
    <m/>
    <n v="1"/>
    <m/>
    <m/>
    <m/>
  </r>
  <r>
    <x v="18"/>
    <s v="SSEE"/>
    <n v="10572"/>
    <n v="10572"/>
    <n v="72"/>
    <n v="72"/>
    <m/>
    <m/>
    <m/>
    <m/>
    <m/>
    <n v="1"/>
    <m/>
    <m/>
    <m/>
  </r>
  <r>
    <x v="18"/>
    <s v="SSEE"/>
    <n v="0"/>
    <n v="0"/>
    <m/>
    <m/>
    <m/>
    <m/>
    <m/>
    <m/>
    <m/>
    <m/>
    <m/>
    <m/>
    <m/>
  </r>
  <r>
    <x v="18"/>
    <s v="SSEE"/>
    <n v="270648"/>
    <n v="270648"/>
    <n v="1605"/>
    <n v="1605"/>
    <m/>
    <n v="1"/>
    <m/>
    <m/>
    <m/>
    <n v="2"/>
    <n v="1"/>
    <m/>
    <m/>
  </r>
  <r>
    <x v="18"/>
    <s v="SSEE"/>
    <n v="149045"/>
    <n v="120474.20000000001"/>
    <n v="844"/>
    <n v="844"/>
    <m/>
    <m/>
    <m/>
    <m/>
    <m/>
    <m/>
    <m/>
    <m/>
    <m/>
  </r>
  <r>
    <x v="18"/>
    <s v="SSEE"/>
    <n v="0"/>
    <n v="0"/>
    <m/>
    <m/>
    <m/>
    <m/>
    <m/>
    <m/>
    <m/>
    <m/>
    <m/>
    <m/>
    <m/>
  </r>
  <r>
    <x v="18"/>
    <s v="SSEE"/>
    <n v="194048"/>
    <n v="194048"/>
    <n v="1162"/>
    <n v="1162"/>
    <m/>
    <m/>
    <m/>
    <m/>
    <m/>
    <n v="4"/>
    <m/>
    <m/>
    <m/>
  </r>
  <r>
    <x v="18"/>
    <s v="SSEE"/>
    <n v="0"/>
    <n v="0"/>
    <m/>
    <m/>
    <m/>
    <m/>
    <m/>
    <m/>
    <m/>
    <m/>
    <m/>
    <m/>
    <m/>
  </r>
  <r>
    <x v="18"/>
    <s v="SSEE"/>
    <n v="1536"/>
    <n v="1536"/>
    <n v="7"/>
    <n v="7"/>
    <m/>
    <m/>
    <m/>
    <m/>
    <m/>
    <m/>
    <m/>
    <m/>
    <m/>
  </r>
  <r>
    <x v="18"/>
    <s v="SSEE"/>
    <n v="0"/>
    <n v="0"/>
    <m/>
    <m/>
    <m/>
    <m/>
    <m/>
    <m/>
    <m/>
    <m/>
    <m/>
    <m/>
    <m/>
  </r>
  <r>
    <x v="18"/>
    <s v="SSEE"/>
    <n v="0"/>
    <n v="0"/>
    <m/>
    <m/>
    <m/>
    <m/>
    <m/>
    <m/>
    <m/>
    <m/>
    <m/>
    <m/>
    <m/>
  </r>
  <r>
    <x v="18"/>
    <s v="SSEE"/>
    <n v="17880"/>
    <n v="17880"/>
    <n v="109"/>
    <n v="109"/>
    <m/>
    <m/>
    <m/>
    <m/>
    <m/>
    <m/>
    <m/>
    <m/>
    <m/>
  </r>
  <r>
    <x v="18"/>
    <s v="SSEE"/>
    <n v="10140"/>
    <n v="10140"/>
    <n v="59"/>
    <n v="59"/>
    <m/>
    <m/>
    <m/>
    <m/>
    <m/>
    <m/>
    <m/>
    <m/>
    <m/>
  </r>
  <r>
    <x v="18"/>
    <s v="SSEE"/>
    <n v="0"/>
    <n v="0"/>
    <m/>
    <m/>
    <m/>
    <m/>
    <m/>
    <m/>
    <m/>
    <m/>
    <m/>
    <m/>
    <m/>
  </r>
  <r>
    <x v="18"/>
    <s v="SSEE"/>
    <n v="0"/>
    <n v="0"/>
    <m/>
    <m/>
    <m/>
    <m/>
    <m/>
    <m/>
    <m/>
    <m/>
    <m/>
    <m/>
    <m/>
  </r>
  <r>
    <x v="18"/>
    <s v="SSEE"/>
    <n v="0"/>
    <n v="0"/>
    <m/>
    <m/>
    <m/>
    <m/>
    <m/>
    <m/>
    <m/>
    <m/>
    <m/>
    <m/>
    <m/>
  </r>
  <r>
    <x v="18"/>
    <s v="SSEE"/>
    <n v="0"/>
    <n v="0"/>
    <m/>
    <m/>
    <m/>
    <m/>
    <m/>
    <m/>
    <m/>
    <m/>
    <m/>
    <m/>
    <m/>
  </r>
  <r>
    <x v="18"/>
    <s v="SSEE"/>
    <n v="12540"/>
    <n v="12540"/>
    <n v="52"/>
    <n v="52"/>
    <m/>
    <m/>
    <m/>
    <m/>
    <m/>
    <m/>
    <m/>
    <m/>
    <m/>
  </r>
  <r>
    <x v="18"/>
    <s v="SSEE"/>
    <n v="61112"/>
    <n v="61112"/>
    <n v="274"/>
    <n v="274"/>
    <m/>
    <m/>
    <m/>
    <m/>
    <m/>
    <m/>
    <m/>
    <m/>
    <m/>
  </r>
  <r>
    <x v="18"/>
    <s v="SSEE"/>
    <n v="0"/>
    <n v="0"/>
    <m/>
    <m/>
    <m/>
    <m/>
    <m/>
    <m/>
    <m/>
    <m/>
    <m/>
    <m/>
    <m/>
  </r>
  <r>
    <x v="18"/>
    <s v="SSEE"/>
    <n v="103596"/>
    <n v="22955"/>
    <n v="462"/>
    <n v="97"/>
    <m/>
    <m/>
    <m/>
    <m/>
    <m/>
    <m/>
    <m/>
    <m/>
    <m/>
  </r>
  <r>
    <x v="18"/>
    <s v="SSEE"/>
    <n v="0"/>
    <n v="0"/>
    <m/>
    <m/>
    <m/>
    <m/>
    <m/>
    <m/>
    <m/>
    <m/>
    <m/>
    <m/>
    <m/>
  </r>
  <r>
    <x v="18"/>
    <s v="SSEE"/>
    <n v="0"/>
    <n v="0"/>
    <m/>
    <m/>
    <m/>
    <m/>
    <m/>
    <m/>
    <m/>
    <m/>
    <m/>
    <m/>
    <m/>
  </r>
  <r>
    <x v="18"/>
    <s v="SSEE"/>
    <n v="0"/>
    <n v="0"/>
    <m/>
    <m/>
    <m/>
    <m/>
    <m/>
    <m/>
    <m/>
    <m/>
    <m/>
    <m/>
    <m/>
  </r>
  <r>
    <x v="18"/>
    <s v="SSEE"/>
    <n v="0"/>
    <n v="0"/>
    <m/>
    <m/>
    <m/>
    <m/>
    <m/>
    <m/>
    <m/>
    <m/>
    <m/>
    <m/>
    <m/>
  </r>
  <r>
    <x v="18"/>
    <s v="SSEE"/>
    <n v="0"/>
    <n v="0"/>
    <m/>
    <m/>
    <m/>
    <m/>
    <m/>
    <m/>
    <m/>
    <m/>
    <m/>
    <m/>
    <m/>
  </r>
  <r>
    <x v="18"/>
    <s v="SSEE"/>
    <n v="0"/>
    <n v="0"/>
    <m/>
    <m/>
    <m/>
    <m/>
    <m/>
    <m/>
    <m/>
    <m/>
    <m/>
    <m/>
    <m/>
  </r>
  <r>
    <x v="18"/>
    <s v="SSEE"/>
    <n v="0"/>
    <n v="0"/>
    <m/>
    <m/>
    <m/>
    <m/>
    <m/>
    <m/>
    <m/>
    <m/>
    <m/>
    <m/>
    <m/>
  </r>
  <r>
    <x v="18"/>
    <s v="SSEE"/>
    <n v="0"/>
    <n v="0"/>
    <m/>
    <m/>
    <m/>
    <m/>
    <m/>
    <m/>
    <m/>
    <m/>
    <m/>
    <m/>
    <m/>
  </r>
  <r>
    <x v="18"/>
    <s v="SSEE"/>
    <n v="0"/>
    <n v="0"/>
    <m/>
    <m/>
    <m/>
    <m/>
    <m/>
    <m/>
    <m/>
    <m/>
    <m/>
    <m/>
    <m/>
  </r>
  <r>
    <x v="18"/>
    <s v="SSEE"/>
    <n v="1556"/>
    <n v="1556"/>
    <n v="6"/>
    <n v="6"/>
    <m/>
    <m/>
    <m/>
    <m/>
    <m/>
    <m/>
    <m/>
    <m/>
    <m/>
  </r>
  <r>
    <x v="18"/>
    <s v="SSEE"/>
    <n v="0"/>
    <n v="0"/>
    <m/>
    <m/>
    <m/>
    <m/>
    <m/>
    <m/>
    <m/>
    <m/>
    <m/>
    <m/>
    <m/>
  </r>
  <r>
    <x v="18"/>
    <s v="SSEE"/>
    <n v="0"/>
    <n v="0"/>
    <m/>
    <m/>
    <m/>
    <m/>
    <m/>
    <m/>
    <m/>
    <m/>
    <m/>
    <m/>
    <m/>
  </r>
  <r>
    <x v="18"/>
    <s v="SSEE"/>
    <n v="343710"/>
    <n v="152810.1"/>
    <n v="1659"/>
    <n v="1630"/>
    <m/>
    <m/>
    <m/>
    <m/>
    <m/>
    <m/>
    <m/>
    <m/>
    <m/>
  </r>
  <r>
    <x v="18"/>
    <s v="SSEE"/>
    <n v="0"/>
    <n v="0"/>
    <m/>
    <m/>
    <m/>
    <m/>
    <m/>
    <m/>
    <m/>
    <m/>
    <m/>
    <m/>
    <m/>
  </r>
  <r>
    <x v="18"/>
    <s v="SSEE"/>
    <n v="0"/>
    <n v="0"/>
    <m/>
    <m/>
    <m/>
    <m/>
    <m/>
    <m/>
    <m/>
    <m/>
    <m/>
    <m/>
    <m/>
  </r>
  <r>
    <x v="18"/>
    <s v="SSEE"/>
    <n v="0"/>
    <n v="0"/>
    <m/>
    <m/>
    <m/>
    <m/>
    <m/>
    <m/>
    <m/>
    <m/>
    <m/>
    <m/>
    <m/>
  </r>
  <r>
    <x v="18"/>
    <s v="SSEE"/>
    <n v="0"/>
    <n v="0"/>
    <m/>
    <m/>
    <m/>
    <m/>
    <m/>
    <m/>
    <m/>
    <m/>
    <m/>
    <m/>
    <m/>
  </r>
  <r>
    <x v="18"/>
    <s v="SSEE"/>
    <n v="24478"/>
    <n v="24478"/>
    <n v="107"/>
    <n v="107"/>
    <m/>
    <m/>
    <m/>
    <m/>
    <m/>
    <n v="1"/>
    <m/>
    <m/>
    <m/>
  </r>
  <r>
    <x v="18"/>
    <s v="SSEE"/>
    <n v="0"/>
    <n v="0"/>
    <m/>
    <m/>
    <m/>
    <m/>
    <m/>
    <m/>
    <m/>
    <m/>
    <m/>
    <m/>
    <m/>
  </r>
  <r>
    <x v="19"/>
    <s v="Las Bambas"/>
    <n v="613.5"/>
    <n v="613.5"/>
    <n v="3"/>
    <n v="3"/>
    <m/>
    <m/>
    <m/>
    <m/>
    <m/>
    <m/>
    <m/>
    <m/>
    <m/>
  </r>
  <r>
    <x v="19"/>
    <s v="Las Bambas"/>
    <n v="1476"/>
    <n v="1476"/>
    <n v="8"/>
    <n v="8"/>
    <m/>
    <m/>
    <m/>
    <m/>
    <m/>
    <m/>
    <m/>
    <m/>
    <m/>
  </r>
  <r>
    <x v="19"/>
    <s v="Las Bambas"/>
    <n v="747"/>
    <n v="747"/>
    <n v="5"/>
    <n v="5"/>
    <m/>
    <m/>
    <m/>
    <m/>
    <m/>
    <m/>
    <m/>
    <m/>
    <m/>
  </r>
  <r>
    <x v="19"/>
    <s v="Las Bambas"/>
    <n v="198"/>
    <n v="198"/>
    <n v="1"/>
    <n v="1"/>
    <m/>
    <m/>
    <m/>
    <m/>
    <m/>
    <m/>
    <m/>
    <m/>
    <m/>
  </r>
  <r>
    <x v="19"/>
    <s v="Las Bambas"/>
    <n v="850.5"/>
    <n v="850.5"/>
    <n v="5"/>
    <n v="5"/>
    <m/>
    <m/>
    <m/>
    <m/>
    <m/>
    <m/>
    <m/>
    <m/>
    <m/>
  </r>
  <r>
    <x v="19"/>
    <s v="Las Bambas"/>
    <n v="378"/>
    <n v="378"/>
    <n v="2"/>
    <n v="2"/>
    <m/>
    <m/>
    <m/>
    <m/>
    <m/>
    <m/>
    <m/>
    <m/>
    <m/>
  </r>
  <r>
    <x v="19"/>
    <s v="Las Bambas"/>
    <n v="3060"/>
    <n v="3060"/>
    <n v="17"/>
    <n v="17"/>
    <m/>
    <m/>
    <m/>
    <m/>
    <m/>
    <m/>
    <m/>
    <m/>
    <m/>
  </r>
  <r>
    <x v="19"/>
    <s v="Las Bambas"/>
    <n v="396"/>
    <n v="396"/>
    <n v="2"/>
    <n v="2"/>
    <m/>
    <m/>
    <m/>
    <m/>
    <m/>
    <m/>
    <m/>
    <m/>
    <m/>
  </r>
  <r>
    <x v="19"/>
    <s v="Las Bambas"/>
    <n v="720"/>
    <n v="720"/>
    <n v="4"/>
    <n v="4"/>
    <m/>
    <m/>
    <m/>
    <m/>
    <m/>
    <m/>
    <m/>
    <m/>
    <m/>
  </r>
  <r>
    <x v="19"/>
    <s v="Las Bambas"/>
    <n v="4387.25"/>
    <n v="4387.25"/>
    <n v="27"/>
    <n v="27"/>
    <m/>
    <m/>
    <m/>
    <m/>
    <m/>
    <m/>
    <m/>
    <m/>
    <m/>
  </r>
  <r>
    <x v="19"/>
    <s v="Las Bambas"/>
    <n v="396"/>
    <n v="396"/>
    <n v="2"/>
    <n v="2"/>
    <m/>
    <m/>
    <m/>
    <m/>
    <m/>
    <m/>
    <m/>
    <m/>
    <m/>
  </r>
  <r>
    <x v="19"/>
    <s v="Las Bambas"/>
    <n v="1201.5"/>
    <n v="1201.5"/>
    <n v="6"/>
    <n v="6"/>
    <m/>
    <m/>
    <m/>
    <m/>
    <m/>
    <m/>
    <m/>
    <m/>
    <m/>
  </r>
  <r>
    <x v="19"/>
    <s v="Las Bambas"/>
    <n v="2539.5"/>
    <n v="2539.5"/>
    <n v="15"/>
    <n v="15"/>
    <m/>
    <m/>
    <m/>
    <m/>
    <m/>
    <m/>
    <m/>
    <m/>
    <m/>
  </r>
  <r>
    <x v="19"/>
    <s v="Las Bambas"/>
    <n v="702"/>
    <n v="702"/>
    <n v="4"/>
    <n v="4"/>
    <m/>
    <m/>
    <m/>
    <m/>
    <m/>
    <m/>
    <m/>
    <m/>
    <m/>
  </r>
  <r>
    <x v="19"/>
    <s v="Las Bambas"/>
    <n v="40190.75"/>
    <n v="40190.75"/>
    <n v="236"/>
    <n v="236"/>
    <m/>
    <m/>
    <m/>
    <m/>
    <m/>
    <m/>
    <m/>
    <m/>
    <m/>
  </r>
  <r>
    <x v="19"/>
    <s v="Las Bambas"/>
    <n v="16153.5"/>
    <n v="16153.5"/>
    <n v="90"/>
    <n v="90"/>
    <m/>
    <m/>
    <m/>
    <m/>
    <m/>
    <m/>
    <m/>
    <m/>
    <m/>
  </r>
  <r>
    <x v="19"/>
    <s v="Las Bambas"/>
    <n v="346.5"/>
    <n v="346.5"/>
    <n v="2"/>
    <n v="2"/>
    <m/>
    <m/>
    <m/>
    <m/>
    <m/>
    <m/>
    <m/>
    <m/>
    <m/>
  </r>
  <r>
    <x v="19"/>
    <s v="Las Bambas"/>
    <n v="60728.5"/>
    <n v="60728.5"/>
    <n v="380"/>
    <n v="380"/>
    <m/>
    <m/>
    <m/>
    <m/>
    <m/>
    <m/>
    <m/>
    <m/>
    <m/>
  </r>
  <r>
    <x v="19"/>
    <s v="Las Bambas"/>
    <n v="144731.75"/>
    <n v="144731.75"/>
    <n v="831"/>
    <n v="831"/>
    <m/>
    <m/>
    <m/>
    <m/>
    <m/>
    <m/>
    <m/>
    <m/>
    <m/>
  </r>
  <r>
    <x v="19"/>
    <s v="Las Bambas"/>
    <n v="220.5"/>
    <n v="220.5"/>
    <n v="1"/>
    <n v="1"/>
    <m/>
    <m/>
    <m/>
    <m/>
    <m/>
    <m/>
    <m/>
    <m/>
    <m/>
  </r>
  <r>
    <x v="19"/>
    <s v="Las Bambas"/>
    <n v="828"/>
    <n v="828"/>
    <n v="4"/>
    <n v="4"/>
    <m/>
    <m/>
    <m/>
    <m/>
    <m/>
    <m/>
    <m/>
    <m/>
    <m/>
  </r>
  <r>
    <x v="19"/>
    <s v="Las Bambas"/>
    <n v="798"/>
    <n v="798"/>
    <n v="4"/>
    <n v="4"/>
    <m/>
    <m/>
    <m/>
    <m/>
    <m/>
    <m/>
    <m/>
    <m/>
    <m/>
  </r>
  <r>
    <x v="19"/>
    <s v="Las Bambas"/>
    <n v="2677.5"/>
    <n v="2677.5"/>
    <n v="14"/>
    <n v="14"/>
    <m/>
    <m/>
    <m/>
    <m/>
    <m/>
    <m/>
    <m/>
    <m/>
    <m/>
  </r>
  <r>
    <x v="19"/>
    <s v="Las Bambas"/>
    <n v="598.5"/>
    <n v="598.5"/>
    <n v="3"/>
    <n v="3"/>
    <m/>
    <m/>
    <m/>
    <m/>
    <m/>
    <m/>
    <m/>
    <m/>
    <m/>
  </r>
  <r>
    <x v="19"/>
    <s v="Las Bambas"/>
    <n v="1039.5"/>
    <n v="1039.5"/>
    <n v="5"/>
    <n v="5"/>
    <m/>
    <m/>
    <m/>
    <m/>
    <m/>
    <m/>
    <m/>
    <m/>
    <m/>
  </r>
  <r>
    <x v="19"/>
    <s v="Las Bambas"/>
    <n v="2916"/>
    <n v="2916"/>
    <n v="15"/>
    <n v="15"/>
    <m/>
    <m/>
    <m/>
    <m/>
    <m/>
    <m/>
    <m/>
    <m/>
    <m/>
  </r>
  <r>
    <x v="19"/>
    <s v="Las Bambas"/>
    <n v="595.5"/>
    <n v="595.5"/>
    <n v="3"/>
    <n v="3"/>
    <m/>
    <m/>
    <m/>
    <m/>
    <m/>
    <m/>
    <m/>
    <m/>
    <m/>
  </r>
  <r>
    <x v="19"/>
    <s v="Las Bambas"/>
    <n v="2115"/>
    <n v="2115"/>
    <n v="12"/>
    <n v="12"/>
    <m/>
    <m/>
    <m/>
    <m/>
    <m/>
    <m/>
    <m/>
    <m/>
    <m/>
  </r>
  <r>
    <x v="19"/>
    <s v="Las Bambas"/>
    <n v="3129"/>
    <n v="3129"/>
    <n v="16"/>
    <n v="16"/>
    <m/>
    <m/>
    <m/>
    <m/>
    <m/>
    <m/>
    <m/>
    <m/>
    <m/>
  </r>
  <r>
    <x v="19"/>
    <s v="Las Bambas"/>
    <n v="5659.5"/>
    <n v="5659.5"/>
    <n v="31"/>
    <n v="31"/>
    <m/>
    <m/>
    <m/>
    <m/>
    <m/>
    <m/>
    <m/>
    <m/>
    <m/>
  </r>
  <r>
    <x v="19"/>
    <s v="Las Bambas"/>
    <n v="396"/>
    <n v="396"/>
    <n v="2"/>
    <n v="2"/>
    <m/>
    <m/>
    <m/>
    <m/>
    <m/>
    <m/>
    <m/>
    <m/>
    <m/>
  </r>
  <r>
    <x v="19"/>
    <s v="Las Bambas"/>
    <n v="1438.5"/>
    <n v="1438.5"/>
    <n v="8"/>
    <n v="8"/>
    <m/>
    <m/>
    <m/>
    <m/>
    <m/>
    <m/>
    <m/>
    <m/>
    <m/>
  </r>
  <r>
    <x v="19"/>
    <s v="Las Bambas"/>
    <n v="1224"/>
    <n v="1224"/>
    <n v="6"/>
    <n v="6"/>
    <m/>
    <m/>
    <m/>
    <m/>
    <m/>
    <m/>
    <m/>
    <m/>
    <m/>
  </r>
  <r>
    <x v="19"/>
    <s v="Las Bambas"/>
    <n v="990"/>
    <n v="990"/>
    <n v="5"/>
    <n v="5"/>
    <m/>
    <m/>
    <m/>
    <m/>
    <m/>
    <m/>
    <m/>
    <m/>
    <m/>
  </r>
  <r>
    <x v="19"/>
    <s v="Las Bambas"/>
    <n v="1674"/>
    <n v="1674"/>
    <n v="9"/>
    <n v="9"/>
    <m/>
    <m/>
    <m/>
    <m/>
    <m/>
    <m/>
    <m/>
    <m/>
    <m/>
  </r>
  <r>
    <x v="19"/>
    <s v="Las Bambas"/>
    <n v="6228.6546052631584"/>
    <n v="6228.6546052631584"/>
    <n v="32"/>
    <n v="32"/>
    <m/>
    <m/>
    <m/>
    <m/>
    <m/>
    <n v="1"/>
    <m/>
    <m/>
    <m/>
  </r>
  <r>
    <x v="19"/>
    <s v="Las Bambas"/>
    <n v="1674"/>
    <n v="1674"/>
    <n v="9"/>
    <n v="9"/>
    <m/>
    <m/>
    <m/>
    <m/>
    <m/>
    <m/>
    <m/>
    <m/>
    <m/>
  </r>
  <r>
    <x v="19"/>
    <s v="Las Bambas"/>
    <n v="189"/>
    <n v="189"/>
    <n v="1"/>
    <n v="1"/>
    <m/>
    <m/>
    <m/>
    <m/>
    <m/>
    <m/>
    <m/>
    <m/>
    <m/>
  </r>
  <r>
    <x v="19"/>
    <s v="Las Bambas"/>
    <n v="1398"/>
    <n v="1398"/>
    <n v="7"/>
    <n v="7"/>
    <m/>
    <m/>
    <m/>
    <m/>
    <m/>
    <m/>
    <m/>
    <m/>
    <m/>
  </r>
  <r>
    <x v="19"/>
    <s v="Las Bambas"/>
    <n v="4717.5"/>
    <n v="4717.5"/>
    <n v="26"/>
    <n v="26"/>
    <m/>
    <m/>
    <m/>
    <m/>
    <m/>
    <m/>
    <m/>
    <m/>
    <m/>
  </r>
  <r>
    <x v="19"/>
    <s v="Las Bambas"/>
    <n v="3330"/>
    <n v="3330"/>
    <n v="18"/>
    <n v="18"/>
    <m/>
    <m/>
    <m/>
    <m/>
    <m/>
    <m/>
    <m/>
    <m/>
    <m/>
  </r>
  <r>
    <x v="19"/>
    <s v="Las Bambas"/>
    <n v="558"/>
    <n v="558"/>
    <n v="3"/>
    <n v="3"/>
    <m/>
    <m/>
    <m/>
    <m/>
    <m/>
    <m/>
    <m/>
    <m/>
    <m/>
  </r>
  <r>
    <x v="19"/>
    <s v="Las Bambas"/>
    <n v="828"/>
    <n v="828"/>
    <n v="4"/>
    <n v="4"/>
    <m/>
    <m/>
    <m/>
    <m/>
    <m/>
    <m/>
    <m/>
    <m/>
    <m/>
  </r>
  <r>
    <x v="19"/>
    <s v="Las Bambas"/>
    <n v="168.06818181818181"/>
    <n v="168.06818181818181"/>
    <n v="1"/>
    <n v="1"/>
    <m/>
    <m/>
    <m/>
    <m/>
    <m/>
    <m/>
    <m/>
    <m/>
    <m/>
  </r>
  <r>
    <x v="19"/>
    <s v="Las Bambas"/>
    <n v="2215.5"/>
    <n v="2215.5"/>
    <n v="12"/>
    <n v="12"/>
    <m/>
    <m/>
    <m/>
    <m/>
    <m/>
    <m/>
    <m/>
    <m/>
    <m/>
  </r>
  <r>
    <x v="19"/>
    <s v="Las Bambas"/>
    <n v="333"/>
    <n v="333"/>
    <n v="2"/>
    <n v="2"/>
    <m/>
    <m/>
    <m/>
    <m/>
    <m/>
    <m/>
    <m/>
    <m/>
    <m/>
  </r>
  <r>
    <x v="19"/>
    <s v="Las Bambas"/>
    <n v="1057.5"/>
    <n v="1057.5"/>
    <n v="5"/>
    <n v="5"/>
    <m/>
    <m/>
    <m/>
    <m/>
    <m/>
    <m/>
    <m/>
    <m/>
    <m/>
  </r>
  <r>
    <x v="19"/>
    <s v="Las Bambas"/>
    <n v="3940.5"/>
    <n v="3940.5"/>
    <n v="21"/>
    <n v="21"/>
    <m/>
    <m/>
    <m/>
    <m/>
    <m/>
    <m/>
    <m/>
    <m/>
    <m/>
  </r>
  <r>
    <x v="19"/>
    <s v="Las Bambas"/>
    <n v="3861"/>
    <n v="3861"/>
    <n v="22"/>
    <n v="22"/>
    <m/>
    <m/>
    <m/>
    <m/>
    <m/>
    <m/>
    <m/>
    <m/>
    <m/>
  </r>
  <r>
    <x v="19"/>
    <s v="Las Bambas"/>
    <n v="513"/>
    <n v="513"/>
    <n v="3"/>
    <n v="3"/>
    <m/>
    <m/>
    <m/>
    <m/>
    <m/>
    <m/>
    <m/>
    <m/>
    <m/>
  </r>
  <r>
    <x v="19"/>
    <s v="Las Bambas"/>
    <n v="11652.75"/>
    <n v="11652.75"/>
    <n v="68"/>
    <n v="68"/>
    <m/>
    <m/>
    <m/>
    <m/>
    <m/>
    <m/>
    <m/>
    <m/>
    <m/>
  </r>
  <r>
    <x v="19"/>
    <s v="Las Bambas"/>
    <n v="1848"/>
    <n v="1848"/>
    <n v="11"/>
    <n v="11"/>
    <m/>
    <m/>
    <m/>
    <m/>
    <m/>
    <m/>
    <m/>
    <m/>
    <m/>
  </r>
  <r>
    <x v="19"/>
    <s v="Las Bambas"/>
    <n v="10395.5"/>
    <n v="10395.5"/>
    <n v="57"/>
    <n v="57"/>
    <m/>
    <m/>
    <m/>
    <m/>
    <m/>
    <m/>
    <m/>
    <m/>
    <m/>
  </r>
  <r>
    <x v="19"/>
    <s v="Las Bambas"/>
    <n v="5847"/>
    <n v="5847"/>
    <n v="30"/>
    <n v="30"/>
    <m/>
    <m/>
    <m/>
    <m/>
    <m/>
    <m/>
    <m/>
    <m/>
    <m/>
  </r>
  <r>
    <x v="19"/>
    <s v="Las Bambas"/>
    <n v="409.5"/>
    <n v="409.5"/>
    <n v="2"/>
    <n v="2"/>
    <m/>
    <m/>
    <m/>
    <m/>
    <m/>
    <m/>
    <m/>
    <m/>
    <m/>
  </r>
  <r>
    <x v="19"/>
    <s v="Las Bambas"/>
    <n v="1617"/>
    <n v="1617"/>
    <n v="8"/>
    <n v="8"/>
    <m/>
    <m/>
    <m/>
    <m/>
    <m/>
    <m/>
    <m/>
    <m/>
    <m/>
  </r>
  <r>
    <x v="19"/>
    <s v="Las Bambas"/>
    <n v="637.5"/>
    <n v="637.5"/>
    <n v="3"/>
    <n v="3"/>
    <m/>
    <m/>
    <m/>
    <m/>
    <m/>
    <m/>
    <m/>
    <m/>
    <m/>
  </r>
  <r>
    <x v="19"/>
    <s v="SSEE"/>
    <n v="0"/>
    <n v="0"/>
    <n v="0"/>
    <n v="0"/>
    <m/>
    <m/>
    <m/>
    <m/>
    <m/>
    <m/>
    <m/>
    <m/>
    <m/>
  </r>
  <r>
    <x v="19"/>
    <s v="SSEE"/>
    <n v="0"/>
    <n v="0"/>
    <n v="0"/>
    <n v="0"/>
    <m/>
    <m/>
    <m/>
    <m/>
    <m/>
    <m/>
    <m/>
    <m/>
    <m/>
  </r>
  <r>
    <x v="19"/>
    <s v="SSEE"/>
    <n v="0"/>
    <n v="0"/>
    <n v="0"/>
    <n v="0"/>
    <m/>
    <m/>
    <m/>
    <m/>
    <m/>
    <m/>
    <m/>
    <m/>
    <m/>
  </r>
  <r>
    <x v="19"/>
    <s v="SSEE"/>
    <n v="0"/>
    <n v="0"/>
    <n v="0"/>
    <n v="0"/>
    <m/>
    <m/>
    <m/>
    <m/>
    <m/>
    <m/>
    <m/>
    <m/>
    <m/>
  </r>
  <r>
    <x v="19"/>
    <s v="SSEE"/>
    <n v="0"/>
    <n v="0"/>
    <n v="0"/>
    <n v="0"/>
    <m/>
    <m/>
    <m/>
    <m/>
    <m/>
    <m/>
    <m/>
    <m/>
    <m/>
  </r>
  <r>
    <x v="19"/>
    <s v="SSEE"/>
    <n v="0"/>
    <n v="0"/>
    <n v="0"/>
    <n v="0"/>
    <m/>
    <m/>
    <m/>
    <m/>
    <m/>
    <m/>
    <m/>
    <m/>
    <m/>
  </r>
  <r>
    <x v="19"/>
    <s v="SSEE"/>
    <n v="0"/>
    <n v="0"/>
    <n v="0"/>
    <n v="0"/>
    <m/>
    <m/>
    <m/>
    <m/>
    <m/>
    <m/>
    <m/>
    <m/>
    <m/>
  </r>
  <r>
    <x v="19"/>
    <s v="SSEE"/>
    <n v="0"/>
    <n v="0"/>
    <n v="0"/>
    <n v="0"/>
    <m/>
    <m/>
    <m/>
    <m/>
    <m/>
    <m/>
    <m/>
    <m/>
    <m/>
  </r>
  <r>
    <x v="19"/>
    <s v="SSEE"/>
    <n v="5172"/>
    <n v="775.8"/>
    <n v="31"/>
    <n v="31"/>
    <m/>
    <m/>
    <m/>
    <m/>
    <m/>
    <m/>
    <m/>
    <m/>
    <m/>
  </r>
  <r>
    <x v="19"/>
    <s v="SSEE"/>
    <n v="21366"/>
    <n v="11716.800000000001"/>
    <n v="110"/>
    <n v="110"/>
    <m/>
    <m/>
    <m/>
    <m/>
    <n v="1"/>
    <n v="1"/>
    <m/>
    <m/>
    <m/>
  </r>
  <r>
    <x v="19"/>
    <s v="SSEE"/>
    <n v="0"/>
    <n v="0"/>
    <n v="0"/>
    <n v="0"/>
    <m/>
    <m/>
    <m/>
    <m/>
    <m/>
    <m/>
    <m/>
    <m/>
    <m/>
  </r>
  <r>
    <x v="19"/>
    <s v="SSEE"/>
    <n v="0"/>
    <n v="0"/>
    <n v="0"/>
    <n v="0"/>
    <m/>
    <m/>
    <m/>
    <m/>
    <m/>
    <m/>
    <m/>
    <m/>
    <m/>
  </r>
  <r>
    <x v="19"/>
    <s v="SSEE"/>
    <n v="0"/>
    <n v="0"/>
    <n v="0"/>
    <n v="0"/>
    <m/>
    <m/>
    <m/>
    <m/>
    <m/>
    <m/>
    <m/>
    <m/>
    <m/>
  </r>
  <r>
    <x v="19"/>
    <s v="SSEE"/>
    <n v="0"/>
    <n v="0"/>
    <n v="0"/>
    <n v="0"/>
    <m/>
    <m/>
    <m/>
    <m/>
    <m/>
    <m/>
    <m/>
    <m/>
    <m/>
  </r>
  <r>
    <x v="19"/>
    <s v="SSEE"/>
    <n v="24946"/>
    <n v="19501"/>
    <n v="116"/>
    <n v="86"/>
    <m/>
    <m/>
    <m/>
    <m/>
    <m/>
    <m/>
    <m/>
    <m/>
    <m/>
  </r>
  <r>
    <x v="19"/>
    <s v="SSEE"/>
    <n v="12444"/>
    <n v="12444"/>
    <n v="55"/>
    <n v="55"/>
    <m/>
    <m/>
    <m/>
    <m/>
    <m/>
    <m/>
    <m/>
    <m/>
    <m/>
  </r>
  <r>
    <x v="19"/>
    <s v="SSEE"/>
    <n v="0"/>
    <n v="0"/>
    <n v="0"/>
    <n v="0"/>
    <m/>
    <m/>
    <m/>
    <m/>
    <m/>
    <m/>
    <m/>
    <m/>
    <m/>
  </r>
  <r>
    <x v="19"/>
    <s v="SSEE"/>
    <n v="194659"/>
    <n v="198883"/>
    <n v="1144"/>
    <n v="1163"/>
    <m/>
    <m/>
    <m/>
    <m/>
    <m/>
    <m/>
    <m/>
    <m/>
    <m/>
  </r>
  <r>
    <x v="19"/>
    <s v="SSEE"/>
    <n v="156001"/>
    <n v="132190.79999999999"/>
    <n v="697"/>
    <n v="697"/>
    <m/>
    <m/>
    <m/>
    <m/>
    <m/>
    <m/>
    <m/>
    <m/>
    <m/>
  </r>
  <r>
    <x v="19"/>
    <s v="SSEE"/>
    <n v="186008"/>
    <n v="186008"/>
    <n v="988"/>
    <n v="988"/>
    <m/>
    <m/>
    <m/>
    <m/>
    <m/>
    <n v="1"/>
    <m/>
    <m/>
    <m/>
  </r>
  <r>
    <x v="19"/>
    <s v="SSEE"/>
    <n v="0"/>
    <n v="0"/>
    <n v="0"/>
    <n v="0"/>
    <m/>
    <m/>
    <m/>
    <m/>
    <n v="1"/>
    <m/>
    <m/>
    <m/>
    <m/>
  </r>
  <r>
    <x v="19"/>
    <s v="SSEE"/>
    <n v="0"/>
    <n v="0"/>
    <n v="0"/>
    <n v="0"/>
    <m/>
    <m/>
    <m/>
    <m/>
    <m/>
    <m/>
    <m/>
    <m/>
    <m/>
  </r>
  <r>
    <x v="19"/>
    <s v="SSEE"/>
    <n v="0"/>
    <n v="0"/>
    <n v="0"/>
    <n v="0"/>
    <m/>
    <m/>
    <m/>
    <m/>
    <m/>
    <m/>
    <m/>
    <m/>
    <m/>
  </r>
  <r>
    <x v="19"/>
    <s v="SSEE"/>
    <n v="0"/>
    <n v="0"/>
    <n v="0"/>
    <n v="0"/>
    <m/>
    <m/>
    <m/>
    <m/>
    <m/>
    <m/>
    <m/>
    <m/>
    <m/>
  </r>
  <r>
    <x v="19"/>
    <s v="SSEE"/>
    <n v="0"/>
    <n v="0"/>
    <n v="0"/>
    <n v="0"/>
    <m/>
    <m/>
    <m/>
    <m/>
    <m/>
    <m/>
    <m/>
    <m/>
    <m/>
  </r>
  <r>
    <x v="19"/>
    <s v="SSEE"/>
    <n v="721"/>
    <n v="721"/>
    <n v="4"/>
    <n v="4"/>
    <m/>
    <m/>
    <m/>
    <m/>
    <m/>
    <m/>
    <m/>
    <m/>
    <m/>
  </r>
  <r>
    <x v="19"/>
    <s v="SSEE"/>
    <n v="0"/>
    <n v="0"/>
    <n v="0"/>
    <n v="0"/>
    <m/>
    <m/>
    <m/>
    <m/>
    <m/>
    <m/>
    <m/>
    <m/>
    <m/>
  </r>
  <r>
    <x v="19"/>
    <s v="SSEE"/>
    <n v="420"/>
    <n v="420"/>
    <n v="2"/>
    <n v="2"/>
    <m/>
    <m/>
    <m/>
    <m/>
    <m/>
    <m/>
    <m/>
    <m/>
    <m/>
  </r>
  <r>
    <x v="19"/>
    <s v="SSEE"/>
    <n v="0"/>
    <n v="0"/>
    <n v="0"/>
    <n v="0"/>
    <m/>
    <m/>
    <m/>
    <m/>
    <m/>
    <m/>
    <m/>
    <m/>
    <m/>
  </r>
  <r>
    <x v="19"/>
    <s v="SSEE"/>
    <n v="10200"/>
    <n v="10200"/>
    <n v="59"/>
    <n v="59"/>
    <m/>
    <m/>
    <m/>
    <m/>
    <m/>
    <m/>
    <m/>
    <m/>
    <m/>
  </r>
  <r>
    <x v="19"/>
    <s v="SSEE"/>
    <n v="876"/>
    <n v="876"/>
    <n v="4"/>
    <n v="4"/>
    <m/>
    <m/>
    <m/>
    <m/>
    <m/>
    <m/>
    <m/>
    <m/>
    <m/>
  </r>
  <r>
    <x v="19"/>
    <s v="SSEE"/>
    <n v="1410"/>
    <n v="1410"/>
    <n v="6"/>
    <n v="6"/>
    <m/>
    <m/>
    <m/>
    <m/>
    <m/>
    <m/>
    <m/>
    <m/>
    <m/>
  </r>
  <r>
    <x v="19"/>
    <s v="SSEE"/>
    <n v="0"/>
    <n v="0"/>
    <n v="0"/>
    <n v="0"/>
    <m/>
    <m/>
    <m/>
    <m/>
    <m/>
    <m/>
    <m/>
    <m/>
    <m/>
  </r>
  <r>
    <x v="19"/>
    <s v="SSEE"/>
    <n v="0"/>
    <n v="0"/>
    <n v="0"/>
    <n v="0"/>
    <m/>
    <m/>
    <m/>
    <m/>
    <m/>
    <m/>
    <m/>
    <m/>
    <m/>
  </r>
  <r>
    <x v="19"/>
    <s v="SSEE"/>
    <n v="0"/>
    <n v="0"/>
    <n v="0"/>
    <n v="0"/>
    <m/>
    <m/>
    <m/>
    <m/>
    <m/>
    <m/>
    <m/>
    <m/>
    <m/>
  </r>
  <r>
    <x v="19"/>
    <s v="SSEE"/>
    <n v="82360"/>
    <n v="82360"/>
    <n v="356"/>
    <n v="356"/>
    <m/>
    <n v="1"/>
    <m/>
    <m/>
    <m/>
    <n v="1"/>
    <m/>
    <m/>
    <n v="3"/>
  </r>
  <r>
    <x v="19"/>
    <s v="SSEE"/>
    <n v="0"/>
    <n v="0"/>
    <n v="0"/>
    <n v="0"/>
    <m/>
    <m/>
    <m/>
    <m/>
    <m/>
    <m/>
    <m/>
    <m/>
    <m/>
  </r>
  <r>
    <x v="19"/>
    <s v="SSEE"/>
    <n v="89508"/>
    <n v="75960"/>
    <n v="414"/>
    <n v="354"/>
    <m/>
    <m/>
    <m/>
    <m/>
    <m/>
    <m/>
    <m/>
    <m/>
    <m/>
  </r>
  <r>
    <x v="19"/>
    <s v="SSEE"/>
    <n v="4036"/>
    <n v="4036"/>
    <n v="36"/>
    <n v="36"/>
    <m/>
    <m/>
    <m/>
    <m/>
    <m/>
    <m/>
    <m/>
    <m/>
    <m/>
  </r>
  <r>
    <x v="19"/>
    <s v="SSEE"/>
    <n v="0"/>
    <n v="0"/>
    <n v="0"/>
    <n v="0"/>
    <m/>
    <m/>
    <m/>
    <m/>
    <m/>
    <m/>
    <m/>
    <m/>
    <m/>
  </r>
  <r>
    <x v="19"/>
    <s v="SSEE"/>
    <n v="0"/>
    <n v="0"/>
    <n v="0"/>
    <n v="0"/>
    <m/>
    <m/>
    <m/>
    <m/>
    <m/>
    <m/>
    <m/>
    <m/>
    <m/>
  </r>
  <r>
    <x v="19"/>
    <s v="SSEE"/>
    <n v="0"/>
    <n v="0"/>
    <n v="0"/>
    <n v="0"/>
    <m/>
    <m/>
    <m/>
    <m/>
    <m/>
    <m/>
    <m/>
    <m/>
    <m/>
  </r>
  <r>
    <x v="19"/>
    <s v="SSEE"/>
    <n v="0"/>
    <n v="0"/>
    <n v="0"/>
    <n v="0"/>
    <m/>
    <m/>
    <m/>
    <m/>
    <m/>
    <m/>
    <m/>
    <m/>
    <m/>
  </r>
  <r>
    <x v="19"/>
    <s v="SSEE"/>
    <n v="0"/>
    <n v="0"/>
    <n v="0"/>
    <n v="0"/>
    <m/>
    <m/>
    <m/>
    <m/>
    <m/>
    <m/>
    <m/>
    <m/>
    <m/>
  </r>
  <r>
    <x v="19"/>
    <s v="SSEE"/>
    <n v="0"/>
    <n v="0"/>
    <n v="0"/>
    <n v="0"/>
    <m/>
    <m/>
    <m/>
    <m/>
    <m/>
    <m/>
    <m/>
    <m/>
    <m/>
  </r>
  <r>
    <x v="19"/>
    <s v="SSEE"/>
    <n v="0"/>
    <n v="0"/>
    <n v="0"/>
    <n v="0"/>
    <m/>
    <m/>
    <m/>
    <m/>
    <m/>
    <m/>
    <m/>
    <m/>
    <m/>
  </r>
  <r>
    <x v="19"/>
    <s v="SSEE"/>
    <n v="0"/>
    <n v="0"/>
    <n v="0"/>
    <n v="0"/>
    <m/>
    <m/>
    <m/>
    <m/>
    <m/>
    <m/>
    <m/>
    <m/>
    <m/>
  </r>
  <r>
    <x v="19"/>
    <s v="SSEE"/>
    <n v="4348"/>
    <n v="4348"/>
    <n v="27"/>
    <n v="27"/>
    <m/>
    <m/>
    <m/>
    <m/>
    <m/>
    <m/>
    <m/>
    <m/>
    <m/>
  </r>
  <r>
    <x v="19"/>
    <s v="SSEE"/>
    <n v="0"/>
    <n v="0"/>
    <n v="0"/>
    <n v="0"/>
    <m/>
    <m/>
    <m/>
    <m/>
    <m/>
    <m/>
    <m/>
    <m/>
    <m/>
  </r>
  <r>
    <x v="19"/>
    <s v="SSEE"/>
    <n v="0"/>
    <n v="0"/>
    <n v="0"/>
    <n v="0"/>
    <m/>
    <m/>
    <m/>
    <m/>
    <m/>
    <m/>
    <m/>
    <m/>
    <m/>
  </r>
  <r>
    <x v="19"/>
    <s v="SSEE"/>
    <n v="300752.37"/>
    <n v="220257.8"/>
    <n v="1601"/>
    <n v="1401"/>
    <m/>
    <m/>
    <m/>
    <m/>
    <m/>
    <n v="2"/>
    <m/>
    <m/>
    <m/>
  </r>
  <r>
    <x v="19"/>
    <s v="SSEE"/>
    <n v="0"/>
    <n v="0"/>
    <n v="0"/>
    <n v="0"/>
    <m/>
    <m/>
    <m/>
    <m/>
    <m/>
    <m/>
    <m/>
    <m/>
    <m/>
  </r>
  <r>
    <x v="19"/>
    <s v="SSEE"/>
    <n v="6760"/>
    <n v="0"/>
    <n v="38"/>
    <n v="0"/>
    <m/>
    <m/>
    <m/>
    <m/>
    <m/>
    <m/>
    <m/>
    <m/>
    <m/>
  </r>
  <r>
    <x v="19"/>
    <s v="SSEE"/>
    <n v="0"/>
    <n v="0"/>
    <n v="0"/>
    <n v="0"/>
    <m/>
    <m/>
    <m/>
    <m/>
    <m/>
    <m/>
    <m/>
    <m/>
    <m/>
  </r>
  <r>
    <x v="19"/>
    <s v="SSEE"/>
    <n v="0"/>
    <n v="0"/>
    <n v="0"/>
    <n v="0"/>
    <m/>
    <m/>
    <m/>
    <m/>
    <m/>
    <m/>
    <m/>
    <m/>
    <m/>
  </r>
  <r>
    <x v="19"/>
    <s v="SSEE"/>
    <n v="56112"/>
    <n v="55296"/>
    <n v="240"/>
    <n v="235"/>
    <m/>
    <m/>
    <m/>
    <m/>
    <m/>
    <m/>
    <m/>
    <m/>
    <m/>
  </r>
  <r>
    <x v="19"/>
    <s v="SSEE"/>
    <n v="0"/>
    <n v="0"/>
    <n v="0"/>
    <n v="3"/>
    <m/>
    <m/>
    <m/>
    <m/>
    <m/>
    <m/>
    <m/>
    <m/>
    <m/>
  </r>
  <r>
    <x v="20"/>
    <s v="Las Bambas"/>
    <n v="585"/>
    <n v="585"/>
    <n v="3"/>
    <n v="3"/>
    <m/>
    <m/>
    <m/>
    <m/>
    <m/>
    <m/>
    <m/>
    <m/>
    <m/>
  </r>
  <r>
    <x v="20"/>
    <s v="Las Bambas"/>
    <n v="1512"/>
    <n v="1512"/>
    <n v="8"/>
    <n v="8"/>
    <m/>
    <m/>
    <m/>
    <m/>
    <m/>
    <m/>
    <m/>
    <m/>
    <m/>
  </r>
  <r>
    <x v="20"/>
    <s v="Las Bambas"/>
    <n v="756"/>
    <n v="756"/>
    <n v="5"/>
    <n v="5"/>
    <m/>
    <m/>
    <m/>
    <m/>
    <m/>
    <m/>
    <m/>
    <m/>
    <m/>
  </r>
  <r>
    <x v="20"/>
    <s v="Las Bambas"/>
    <n v="189"/>
    <n v="189"/>
    <n v="1"/>
    <n v="1"/>
    <m/>
    <m/>
    <m/>
    <m/>
    <m/>
    <m/>
    <m/>
    <m/>
    <m/>
  </r>
  <r>
    <x v="20"/>
    <s v="Las Bambas"/>
    <n v="762"/>
    <n v="762"/>
    <n v="4"/>
    <n v="4"/>
    <m/>
    <m/>
    <m/>
    <m/>
    <m/>
    <m/>
    <m/>
    <m/>
    <m/>
  </r>
  <r>
    <x v="20"/>
    <s v="Las Bambas"/>
    <n v="378"/>
    <n v="378"/>
    <n v="2"/>
    <n v="2"/>
    <m/>
    <m/>
    <m/>
    <m/>
    <m/>
    <m/>
    <m/>
    <m/>
    <m/>
  </r>
  <r>
    <x v="20"/>
    <s v="Las Bambas"/>
    <n v="2799"/>
    <n v="2799"/>
    <n v="16"/>
    <n v="16"/>
    <m/>
    <m/>
    <m/>
    <m/>
    <m/>
    <m/>
    <m/>
    <m/>
    <m/>
  </r>
  <r>
    <x v="20"/>
    <s v="Las Bambas"/>
    <n v="378"/>
    <n v="378"/>
    <n v="2"/>
    <n v="2"/>
    <m/>
    <m/>
    <m/>
    <m/>
    <m/>
    <m/>
    <m/>
    <m/>
    <m/>
  </r>
  <r>
    <x v="20"/>
    <s v="Las Bambas"/>
    <n v="567"/>
    <n v="567"/>
    <n v="3"/>
    <n v="3"/>
    <m/>
    <m/>
    <m/>
    <m/>
    <m/>
    <m/>
    <m/>
    <m/>
    <m/>
  </r>
  <r>
    <x v="20"/>
    <s v="Las Bambas"/>
    <n v="4209"/>
    <n v="4209"/>
    <n v="26"/>
    <n v="26"/>
    <m/>
    <m/>
    <m/>
    <m/>
    <m/>
    <m/>
    <m/>
    <m/>
    <m/>
  </r>
  <r>
    <x v="20"/>
    <s v="Las Bambas"/>
    <n v="378"/>
    <n v="378"/>
    <n v="2"/>
    <n v="2"/>
    <m/>
    <m/>
    <m/>
    <m/>
    <m/>
    <m/>
    <m/>
    <m/>
    <m/>
  </r>
  <r>
    <x v="20"/>
    <s v="Las Bambas"/>
    <n v="1101"/>
    <n v="1101"/>
    <n v="6"/>
    <n v="6"/>
    <m/>
    <m/>
    <m/>
    <m/>
    <m/>
    <m/>
    <m/>
    <m/>
    <m/>
  </r>
  <r>
    <x v="20"/>
    <s v="Las Bambas"/>
    <n v="2614.5"/>
    <n v="2614.5"/>
    <n v="15"/>
    <n v="15"/>
    <m/>
    <m/>
    <m/>
    <m/>
    <m/>
    <m/>
    <m/>
    <m/>
    <m/>
  </r>
  <r>
    <x v="20"/>
    <s v="Las Bambas"/>
    <n v="756"/>
    <n v="756"/>
    <n v="4"/>
    <n v="4"/>
    <m/>
    <m/>
    <m/>
    <m/>
    <m/>
    <m/>
    <m/>
    <m/>
    <m/>
  </r>
  <r>
    <x v="20"/>
    <s v="Las Bambas"/>
    <n v="38525.25"/>
    <n v="38525.25"/>
    <n v="235"/>
    <n v="235"/>
    <m/>
    <m/>
    <m/>
    <m/>
    <m/>
    <n v="2"/>
    <m/>
    <m/>
    <m/>
  </r>
  <r>
    <x v="20"/>
    <s v="Las Bambas"/>
    <n v="15882.5"/>
    <n v="15882.5"/>
    <n v="89"/>
    <n v="89"/>
    <m/>
    <m/>
    <m/>
    <m/>
    <m/>
    <m/>
    <m/>
    <m/>
    <m/>
  </r>
  <r>
    <x v="20"/>
    <s v="Las Bambas"/>
    <n v="378"/>
    <n v="378"/>
    <n v="2"/>
    <n v="2"/>
    <m/>
    <m/>
    <m/>
    <m/>
    <m/>
    <m/>
    <m/>
    <m/>
    <m/>
  </r>
  <r>
    <x v="20"/>
    <s v="Las Bambas"/>
    <n v="64478"/>
    <n v="64478"/>
    <n v="384"/>
    <n v="384"/>
    <m/>
    <m/>
    <m/>
    <m/>
    <m/>
    <m/>
    <n v="1"/>
    <m/>
    <m/>
  </r>
  <r>
    <x v="20"/>
    <s v="Las Bambas"/>
    <n v="144111"/>
    <n v="144111"/>
    <n v="858"/>
    <n v="858"/>
    <m/>
    <m/>
    <m/>
    <m/>
    <n v="2"/>
    <n v="5"/>
    <n v="1"/>
    <m/>
    <m/>
  </r>
  <r>
    <x v="20"/>
    <s v="Las Bambas"/>
    <n v="588"/>
    <n v="588"/>
    <n v="3"/>
    <n v="3"/>
    <m/>
    <m/>
    <m/>
    <m/>
    <m/>
    <m/>
    <m/>
    <m/>
    <m/>
  </r>
  <r>
    <x v="20"/>
    <s v="Las Bambas"/>
    <n v="210"/>
    <n v="210"/>
    <n v="1"/>
    <n v="1"/>
    <m/>
    <m/>
    <m/>
    <m/>
    <m/>
    <m/>
    <m/>
    <m/>
    <m/>
  </r>
  <r>
    <x v="20"/>
    <s v="Las Bambas"/>
    <n v="798"/>
    <n v="798"/>
    <n v="4"/>
    <n v="4"/>
    <m/>
    <m/>
    <m/>
    <m/>
    <m/>
    <m/>
    <m/>
    <m/>
    <m/>
  </r>
  <r>
    <x v="20"/>
    <s v="Las Bambas"/>
    <n v="787.5"/>
    <n v="787.5"/>
    <n v="4"/>
    <n v="4"/>
    <m/>
    <m/>
    <m/>
    <m/>
    <m/>
    <m/>
    <m/>
    <m/>
    <m/>
  </r>
  <r>
    <x v="20"/>
    <s v="Las Bambas"/>
    <n v="2646"/>
    <n v="2646"/>
    <n v="14"/>
    <n v="14"/>
    <m/>
    <m/>
    <m/>
    <m/>
    <m/>
    <m/>
    <m/>
    <m/>
    <m/>
  </r>
  <r>
    <x v="20"/>
    <s v="Las Bambas"/>
    <n v="588"/>
    <n v="588"/>
    <n v="3"/>
    <n v="3"/>
    <m/>
    <m/>
    <m/>
    <m/>
    <m/>
    <m/>
    <m/>
    <m/>
    <m/>
  </r>
  <r>
    <x v="20"/>
    <s v="Las Bambas"/>
    <n v="1008"/>
    <n v="1008"/>
    <n v="5"/>
    <n v="5"/>
    <m/>
    <m/>
    <m/>
    <m/>
    <m/>
    <m/>
    <m/>
    <m/>
    <m/>
  </r>
  <r>
    <x v="20"/>
    <s v="Las Bambas"/>
    <n v="2637"/>
    <n v="2637"/>
    <n v="14"/>
    <n v="14"/>
    <m/>
    <m/>
    <m/>
    <m/>
    <m/>
    <m/>
    <m/>
    <m/>
    <m/>
  </r>
  <r>
    <x v="20"/>
    <s v="Las Bambas"/>
    <n v="540"/>
    <n v="540"/>
    <n v="3"/>
    <n v="3"/>
    <m/>
    <m/>
    <m/>
    <m/>
    <m/>
    <m/>
    <m/>
    <m/>
    <m/>
  </r>
  <r>
    <x v="20"/>
    <s v="Las Bambas"/>
    <n v="1794"/>
    <n v="1794"/>
    <n v="11"/>
    <n v="11"/>
    <m/>
    <m/>
    <m/>
    <m/>
    <m/>
    <m/>
    <m/>
    <m/>
    <m/>
  </r>
  <r>
    <x v="20"/>
    <s v="Las Bambas"/>
    <n v="3118.5"/>
    <n v="3118.5"/>
    <n v="16"/>
    <n v="16"/>
    <m/>
    <m/>
    <m/>
    <m/>
    <m/>
    <m/>
    <m/>
    <m/>
    <m/>
  </r>
  <r>
    <x v="20"/>
    <s v="Las Bambas"/>
    <n v="5512.5"/>
    <n v="5512.5"/>
    <n v="31"/>
    <n v="31"/>
    <m/>
    <m/>
    <m/>
    <m/>
    <m/>
    <m/>
    <m/>
    <m/>
    <m/>
  </r>
  <r>
    <x v="20"/>
    <s v="Las Bambas"/>
    <n v="198"/>
    <n v="198"/>
    <n v="2"/>
    <n v="2"/>
    <m/>
    <m/>
    <m/>
    <m/>
    <m/>
    <m/>
    <m/>
    <m/>
    <m/>
  </r>
  <r>
    <x v="20"/>
    <s v="Las Bambas"/>
    <n v="1428"/>
    <n v="1428"/>
    <n v="7"/>
    <n v="7"/>
    <m/>
    <m/>
    <m/>
    <m/>
    <m/>
    <m/>
    <m/>
    <m/>
    <m/>
  </r>
  <r>
    <x v="20"/>
    <s v="Las Bambas"/>
    <n v="1093.5"/>
    <n v="1093.5"/>
    <n v="6"/>
    <n v="6"/>
    <m/>
    <m/>
    <m/>
    <m/>
    <m/>
    <m/>
    <m/>
    <m/>
    <m/>
  </r>
  <r>
    <x v="20"/>
    <s v="Las Bambas"/>
    <n v="945"/>
    <n v="945"/>
    <n v="5"/>
    <n v="5"/>
    <m/>
    <m/>
    <m/>
    <m/>
    <m/>
    <m/>
    <m/>
    <m/>
    <m/>
  </r>
  <r>
    <x v="20"/>
    <s v="Las Bambas"/>
    <n v="1089"/>
    <n v="1089"/>
    <n v="6"/>
    <n v="6"/>
    <m/>
    <m/>
    <m/>
    <m/>
    <m/>
    <m/>
    <m/>
    <m/>
    <m/>
  </r>
  <r>
    <x v="20"/>
    <s v="Las Bambas"/>
    <n v="5842.5"/>
    <n v="5842.5"/>
    <n v="32"/>
    <n v="32"/>
    <m/>
    <m/>
    <m/>
    <m/>
    <m/>
    <m/>
    <m/>
    <m/>
    <m/>
  </r>
  <r>
    <x v="20"/>
    <s v="Las Bambas"/>
    <n v="1656"/>
    <n v="1656"/>
    <n v="9"/>
    <n v="9"/>
    <m/>
    <m/>
    <m/>
    <m/>
    <m/>
    <m/>
    <m/>
    <m/>
    <m/>
  </r>
  <r>
    <x v="20"/>
    <s v="Las Bambas"/>
    <n v="210"/>
    <n v="210"/>
    <n v="1"/>
    <n v="1"/>
    <m/>
    <m/>
    <m/>
    <m/>
    <m/>
    <m/>
    <m/>
    <m/>
    <m/>
  </r>
  <r>
    <x v="20"/>
    <s v="Las Bambas"/>
    <n v="1273.5"/>
    <n v="1273.5"/>
    <n v="7"/>
    <n v="7"/>
    <m/>
    <m/>
    <m/>
    <m/>
    <m/>
    <m/>
    <m/>
    <m/>
    <m/>
  </r>
  <r>
    <x v="20"/>
    <s v="Las Bambas"/>
    <n v="4800"/>
    <n v="4800"/>
    <n v="26"/>
    <n v="26"/>
    <m/>
    <m/>
    <m/>
    <m/>
    <m/>
    <m/>
    <m/>
    <m/>
    <m/>
  </r>
  <r>
    <x v="20"/>
    <s v="Las Bambas"/>
    <n v="3177"/>
    <n v="3177"/>
    <n v="18"/>
    <n v="18"/>
    <m/>
    <m/>
    <m/>
    <m/>
    <m/>
    <m/>
    <m/>
    <m/>
    <m/>
  </r>
  <r>
    <x v="20"/>
    <s v="Las Bambas"/>
    <n v="558"/>
    <n v="558"/>
    <n v="3"/>
    <n v="3"/>
    <m/>
    <m/>
    <m/>
    <m/>
    <m/>
    <m/>
    <m/>
    <m/>
    <m/>
  </r>
  <r>
    <x v="20"/>
    <s v="Las Bambas"/>
    <n v="798"/>
    <n v="798"/>
    <n v="4"/>
    <n v="4"/>
    <m/>
    <m/>
    <m/>
    <m/>
    <m/>
    <m/>
    <m/>
    <m/>
    <m/>
  </r>
  <r>
    <x v="20"/>
    <s v="Las Bambas"/>
    <n v="210"/>
    <n v="210"/>
    <n v="1"/>
    <n v="1"/>
    <m/>
    <m/>
    <m/>
    <m/>
    <m/>
    <m/>
    <m/>
    <m/>
    <m/>
  </r>
  <r>
    <x v="20"/>
    <s v="Las Bambas"/>
    <n v="2310"/>
    <n v="2310"/>
    <n v="12"/>
    <n v="12"/>
    <m/>
    <m/>
    <m/>
    <m/>
    <m/>
    <m/>
    <m/>
    <m/>
    <m/>
  </r>
  <r>
    <x v="20"/>
    <s v="Las Bambas"/>
    <n v="378"/>
    <n v="378"/>
    <n v="2"/>
    <n v="2"/>
    <m/>
    <m/>
    <m/>
    <m/>
    <m/>
    <m/>
    <m/>
    <m/>
    <m/>
  </r>
  <r>
    <x v="20"/>
    <s v="Las Bambas"/>
    <n v="798"/>
    <n v="798"/>
    <n v="4"/>
    <n v="4"/>
    <m/>
    <m/>
    <m/>
    <m/>
    <m/>
    <m/>
    <m/>
    <m/>
    <m/>
  </r>
  <r>
    <x v="20"/>
    <s v="Las Bambas"/>
    <n v="3573"/>
    <n v="3573"/>
    <n v="21"/>
    <n v="21"/>
    <m/>
    <m/>
    <m/>
    <m/>
    <m/>
    <m/>
    <m/>
    <m/>
    <m/>
  </r>
  <r>
    <x v="20"/>
    <s v="Las Bambas"/>
    <n v="4059"/>
    <n v="4059"/>
    <n v="23"/>
    <n v="23"/>
    <m/>
    <m/>
    <m/>
    <m/>
    <m/>
    <m/>
    <m/>
    <m/>
    <m/>
  </r>
  <r>
    <x v="20"/>
    <s v="Las Bambas"/>
    <n v="588"/>
    <n v="588"/>
    <n v="3"/>
    <n v="3"/>
    <m/>
    <m/>
    <m/>
    <m/>
    <m/>
    <m/>
    <m/>
    <m/>
    <m/>
  </r>
  <r>
    <x v="20"/>
    <s v="Las Bambas"/>
    <n v="12344.75"/>
    <n v="12344.75"/>
    <n v="68"/>
    <n v="68"/>
    <m/>
    <m/>
    <m/>
    <m/>
    <m/>
    <m/>
    <m/>
    <m/>
    <m/>
  </r>
  <r>
    <x v="20"/>
    <s v="Las Bambas"/>
    <n v="2152.5"/>
    <n v="2152.5"/>
    <n v="12"/>
    <n v="12"/>
    <m/>
    <m/>
    <m/>
    <m/>
    <m/>
    <m/>
    <m/>
    <m/>
    <m/>
  </r>
  <r>
    <x v="20"/>
    <s v="Las Bambas"/>
    <n v="10522.25"/>
    <n v="10522.25"/>
    <n v="57"/>
    <n v="57"/>
    <m/>
    <m/>
    <m/>
    <m/>
    <m/>
    <m/>
    <m/>
    <m/>
    <m/>
  </r>
  <r>
    <x v="20"/>
    <s v="Las Bambas"/>
    <n v="5628"/>
    <n v="5628"/>
    <n v="30"/>
    <n v="30"/>
    <m/>
    <m/>
    <m/>
    <m/>
    <m/>
    <m/>
    <m/>
    <m/>
    <m/>
  </r>
  <r>
    <x v="20"/>
    <s v="Las Bambas"/>
    <n v="399"/>
    <n v="399"/>
    <n v="2"/>
    <n v="2"/>
    <m/>
    <m/>
    <m/>
    <m/>
    <m/>
    <m/>
    <m/>
    <m/>
    <m/>
  </r>
  <r>
    <x v="20"/>
    <s v="Las Bambas"/>
    <n v="210"/>
    <n v="210"/>
    <n v="1"/>
    <n v="1"/>
    <m/>
    <m/>
    <m/>
    <m/>
    <m/>
    <m/>
    <m/>
    <m/>
    <m/>
  </r>
  <r>
    <x v="20"/>
    <s v="Las Bambas"/>
    <n v="1585.5"/>
    <n v="1585.5"/>
    <n v="8"/>
    <n v="8"/>
    <m/>
    <m/>
    <m/>
    <m/>
    <m/>
    <m/>
    <m/>
    <m/>
    <m/>
  </r>
  <r>
    <x v="20"/>
    <s v="Las Bambas"/>
    <n v="903"/>
    <n v="903"/>
    <n v="5"/>
    <n v="5"/>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8519"/>
    <n v="5604"/>
    <n v="43"/>
    <n v="28"/>
    <m/>
    <m/>
    <m/>
    <m/>
    <m/>
    <m/>
    <m/>
    <m/>
    <m/>
  </r>
  <r>
    <x v="20"/>
    <s v="SSEE"/>
    <n v="6888"/>
    <n v="6888"/>
    <n v="30"/>
    <n v="30"/>
    <m/>
    <n v="1"/>
    <m/>
    <m/>
    <m/>
    <m/>
    <n v="1"/>
    <m/>
    <n v="6"/>
  </r>
  <r>
    <x v="20"/>
    <s v="SSEE"/>
    <n v="0"/>
    <n v="0"/>
    <n v="0"/>
    <n v="0"/>
    <m/>
    <m/>
    <m/>
    <m/>
    <m/>
    <m/>
    <m/>
    <m/>
    <m/>
  </r>
  <r>
    <x v="20"/>
    <s v="SSEE"/>
    <n v="169818"/>
    <n v="165690"/>
    <n v="1171"/>
    <n v="1153"/>
    <m/>
    <m/>
    <m/>
    <m/>
    <m/>
    <m/>
    <n v="0"/>
    <m/>
    <m/>
  </r>
  <r>
    <x v="20"/>
    <s v="SSEE"/>
    <n v="103323"/>
    <n v="101379"/>
    <n v="515"/>
    <n v="503"/>
    <m/>
    <m/>
    <m/>
    <m/>
    <n v="1"/>
    <m/>
    <m/>
    <m/>
    <m/>
  </r>
  <r>
    <x v="20"/>
    <s v="SSEE"/>
    <n v="319149"/>
    <n v="319149"/>
    <n v="1797"/>
    <n v="1797"/>
    <m/>
    <m/>
    <m/>
    <n v="1"/>
    <m/>
    <n v="4"/>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315"/>
    <n v="315"/>
    <n v="2"/>
    <n v="2"/>
    <m/>
    <m/>
    <m/>
    <m/>
    <m/>
    <m/>
    <m/>
    <m/>
    <m/>
  </r>
  <r>
    <x v="20"/>
    <s v="SSEE"/>
    <n v="0"/>
    <n v="0"/>
    <n v="0"/>
    <n v="0"/>
    <m/>
    <m/>
    <m/>
    <m/>
    <m/>
    <m/>
    <m/>
    <m/>
    <m/>
  </r>
  <r>
    <x v="20"/>
    <s v="SSEE"/>
    <n v="0"/>
    <n v="0"/>
    <n v="0"/>
    <n v="0"/>
    <m/>
    <m/>
    <m/>
    <m/>
    <m/>
    <m/>
    <m/>
    <m/>
    <m/>
  </r>
  <r>
    <x v="20"/>
    <s v="SSEE"/>
    <n v="18480"/>
    <n v="18480"/>
    <n v="126"/>
    <n v="126"/>
    <m/>
    <m/>
    <m/>
    <m/>
    <m/>
    <m/>
    <m/>
    <m/>
    <m/>
  </r>
  <r>
    <x v="20"/>
    <s v="SSEE"/>
    <n v="800"/>
    <n v="800"/>
    <n v="4"/>
    <n v="4"/>
    <m/>
    <m/>
    <m/>
    <m/>
    <m/>
    <m/>
    <m/>
    <m/>
    <m/>
  </r>
  <r>
    <x v="20"/>
    <s v="SSEE"/>
    <n v="0"/>
    <n v="0"/>
    <n v="0"/>
    <n v="0"/>
    <m/>
    <m/>
    <m/>
    <m/>
    <m/>
    <m/>
    <m/>
    <m/>
    <m/>
  </r>
  <r>
    <x v="20"/>
    <s v="SSEE"/>
    <n v="0"/>
    <n v="0"/>
    <n v="0"/>
    <n v="0"/>
    <m/>
    <m/>
    <m/>
    <m/>
    <m/>
    <m/>
    <m/>
    <m/>
    <m/>
  </r>
  <r>
    <x v="20"/>
    <s v="SSEE"/>
    <n v="0"/>
    <n v="0"/>
    <n v="0"/>
    <n v="0"/>
    <m/>
    <m/>
    <m/>
    <m/>
    <m/>
    <m/>
    <m/>
    <m/>
    <m/>
  </r>
  <r>
    <x v="20"/>
    <s v="SSEE"/>
    <n v="0"/>
    <n v="0"/>
    <n v="0"/>
    <n v="0"/>
    <m/>
    <m/>
    <m/>
    <m/>
    <m/>
    <m/>
    <m/>
    <m/>
    <m/>
  </r>
  <r>
    <x v="20"/>
    <s v="SSEE"/>
    <n v="48"/>
    <n v="48"/>
    <n v="3"/>
    <n v="3"/>
    <m/>
    <m/>
    <m/>
    <m/>
    <m/>
    <m/>
    <m/>
    <m/>
    <m/>
  </r>
  <r>
    <x v="20"/>
    <s v="SSEE"/>
    <n v="6048"/>
    <n v="6048"/>
    <n v="26"/>
    <n v="26"/>
    <m/>
    <m/>
    <m/>
    <m/>
    <m/>
    <m/>
    <m/>
    <m/>
    <m/>
  </r>
  <r>
    <x v="20"/>
    <s v="SSEE"/>
    <n v="0"/>
    <n v="0"/>
    <n v="0"/>
    <n v="0"/>
    <m/>
    <m/>
    <m/>
    <m/>
    <m/>
    <m/>
    <m/>
    <m/>
    <m/>
  </r>
  <r>
    <x v="20"/>
    <s v="SSEE"/>
    <n v="74772"/>
    <n v="5929"/>
    <n v="364"/>
    <n v="30"/>
    <m/>
    <m/>
    <m/>
    <m/>
    <m/>
    <m/>
    <m/>
    <m/>
    <m/>
  </r>
  <r>
    <x v="20"/>
    <s v="SSEE"/>
    <n v="3356"/>
    <n v="3356"/>
    <n v="40"/>
    <n v="40"/>
    <m/>
    <m/>
    <m/>
    <m/>
    <m/>
    <m/>
    <m/>
    <m/>
    <m/>
  </r>
  <r>
    <x v="20"/>
    <s v="SSEE"/>
    <n v="9316"/>
    <n v="9316"/>
    <n v="189"/>
    <n v="189"/>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0"/>
    <n v="0"/>
    <n v="0"/>
    <n v="0"/>
    <m/>
    <m/>
    <m/>
    <m/>
    <m/>
    <m/>
    <m/>
    <m/>
    <m/>
  </r>
  <r>
    <x v="20"/>
    <s v="SSEE"/>
    <n v="3030"/>
    <n v="3030"/>
    <n v="18"/>
    <n v="18"/>
    <m/>
    <m/>
    <m/>
    <m/>
    <m/>
    <m/>
    <m/>
    <m/>
    <m/>
  </r>
  <r>
    <x v="20"/>
    <s v="SSEE"/>
    <n v="1080"/>
    <n v="1080"/>
    <n v="6"/>
    <n v="6"/>
    <m/>
    <m/>
    <m/>
    <m/>
    <m/>
    <m/>
    <m/>
    <m/>
    <m/>
  </r>
  <r>
    <x v="20"/>
    <s v="SSEE"/>
    <n v="0"/>
    <n v="0"/>
    <n v="0"/>
    <n v="0"/>
    <m/>
    <m/>
    <m/>
    <m/>
    <m/>
    <m/>
    <m/>
    <m/>
    <m/>
  </r>
  <r>
    <x v="20"/>
    <s v="SSEE"/>
    <n v="471970"/>
    <n v="166834.20000000001"/>
    <n v="2431"/>
    <n v="911"/>
    <m/>
    <m/>
    <m/>
    <m/>
    <m/>
    <n v="1"/>
    <m/>
    <m/>
    <m/>
  </r>
  <r>
    <x v="20"/>
    <s v="SSEE"/>
    <n v="0"/>
    <n v="0"/>
    <n v="0"/>
    <n v="0"/>
    <m/>
    <m/>
    <m/>
    <m/>
    <m/>
    <m/>
    <m/>
    <m/>
    <m/>
  </r>
  <r>
    <x v="20"/>
    <s v="SSEE"/>
    <n v="0"/>
    <n v="0"/>
    <n v="0"/>
    <n v="0"/>
    <m/>
    <m/>
    <m/>
    <m/>
    <m/>
    <m/>
    <m/>
    <m/>
    <m/>
  </r>
  <r>
    <x v="20"/>
    <s v="SSEE"/>
    <n v="0"/>
    <n v="0"/>
    <n v="0"/>
    <n v="0"/>
    <m/>
    <m/>
    <m/>
    <m/>
    <m/>
    <m/>
    <m/>
    <m/>
    <m/>
  </r>
  <r>
    <x v="20"/>
    <s v="SSEE"/>
    <n v="0"/>
    <n v="0"/>
    <n v="0"/>
    <n v="0"/>
    <m/>
    <m/>
    <m/>
    <m/>
    <m/>
    <m/>
    <m/>
    <m/>
    <m/>
  </r>
  <r>
    <x v="20"/>
    <s v="SSEE"/>
    <n v="61398"/>
    <n v="61398"/>
    <n v="262"/>
    <n v="262"/>
    <m/>
    <m/>
    <m/>
    <m/>
    <m/>
    <n v="1"/>
    <m/>
    <m/>
    <m/>
  </r>
  <r>
    <x v="20"/>
    <s v="SSEE"/>
    <n v="0"/>
    <n v="0"/>
    <n v="0"/>
    <n v="0"/>
    <m/>
    <m/>
    <m/>
    <m/>
    <m/>
    <m/>
    <m/>
    <m/>
    <m/>
  </r>
  <r>
    <x v="21"/>
    <s v="Las Bambas"/>
    <n v="751.5"/>
    <n v="751.5"/>
    <n v="4"/>
    <n v="4"/>
    <m/>
    <m/>
    <m/>
    <m/>
    <m/>
    <m/>
    <m/>
    <m/>
    <m/>
  </r>
  <r>
    <x v="21"/>
    <s v="Las Bambas"/>
    <n v="1431"/>
    <n v="1431"/>
    <n v="8"/>
    <n v="8"/>
    <m/>
    <m/>
    <m/>
    <m/>
    <m/>
    <m/>
    <m/>
    <m/>
    <m/>
  </r>
  <r>
    <x v="21"/>
    <s v="Las Bambas"/>
    <n v="639"/>
    <n v="639"/>
    <n v="5"/>
    <n v="5"/>
    <m/>
    <m/>
    <m/>
    <m/>
    <m/>
    <m/>
    <m/>
    <m/>
    <m/>
  </r>
  <r>
    <x v="21"/>
    <s v="Las Bambas"/>
    <n v="189"/>
    <n v="189"/>
    <n v="1"/>
    <n v="1"/>
    <m/>
    <m/>
    <m/>
    <m/>
    <m/>
    <m/>
    <m/>
    <m/>
    <m/>
  </r>
  <r>
    <x v="21"/>
    <s v="Las Bambas"/>
    <n v="682.5"/>
    <n v="682.5"/>
    <n v="4"/>
    <n v="4"/>
    <m/>
    <m/>
    <m/>
    <m/>
    <m/>
    <m/>
    <m/>
    <m/>
    <m/>
  </r>
  <r>
    <x v="21"/>
    <s v="Las Bambas"/>
    <n v="414"/>
    <n v="414"/>
    <n v="2"/>
    <n v="2"/>
    <m/>
    <m/>
    <m/>
    <m/>
    <m/>
    <m/>
    <m/>
    <m/>
    <m/>
  </r>
  <r>
    <x v="21"/>
    <s v="Las Bambas"/>
    <n v="3213"/>
    <n v="3213"/>
    <n v="16"/>
    <n v="16"/>
    <m/>
    <m/>
    <m/>
    <m/>
    <m/>
    <m/>
    <m/>
    <m/>
    <m/>
  </r>
  <r>
    <x v="21"/>
    <s v="Las Bambas"/>
    <n v="414"/>
    <n v="414"/>
    <n v="2"/>
    <n v="2"/>
    <m/>
    <m/>
    <m/>
    <m/>
    <m/>
    <m/>
    <m/>
    <m/>
    <m/>
  </r>
  <r>
    <x v="21"/>
    <s v="Las Bambas"/>
    <n v="576"/>
    <n v="576"/>
    <n v="3"/>
    <n v="3"/>
    <m/>
    <m/>
    <m/>
    <m/>
    <m/>
    <m/>
    <m/>
    <m/>
    <m/>
  </r>
  <r>
    <x v="21"/>
    <s v="Las Bambas"/>
    <n v="4467.25"/>
    <n v="4467.25"/>
    <n v="26"/>
    <n v="26"/>
    <m/>
    <m/>
    <m/>
    <m/>
    <m/>
    <m/>
    <m/>
    <m/>
    <m/>
  </r>
  <r>
    <x v="21"/>
    <s v="Las Bambas"/>
    <n v="369"/>
    <n v="369"/>
    <n v="2"/>
    <n v="2"/>
    <m/>
    <m/>
    <m/>
    <m/>
    <m/>
    <m/>
    <m/>
    <m/>
    <m/>
  </r>
  <r>
    <x v="21"/>
    <s v="Las Bambas"/>
    <n v="1119"/>
    <n v="1119"/>
    <n v="6"/>
    <n v="6"/>
    <m/>
    <m/>
    <m/>
    <m/>
    <m/>
    <m/>
    <m/>
    <m/>
    <m/>
  </r>
  <r>
    <x v="21"/>
    <s v="Las Bambas"/>
    <n v="2770.5"/>
    <n v="2770.5"/>
    <n v="15"/>
    <n v="15"/>
    <m/>
    <m/>
    <m/>
    <m/>
    <m/>
    <m/>
    <m/>
    <m/>
    <m/>
  </r>
  <r>
    <x v="21"/>
    <s v="Las Bambas"/>
    <n v="783"/>
    <n v="783"/>
    <n v="4"/>
    <n v="4"/>
    <m/>
    <m/>
    <m/>
    <m/>
    <m/>
    <m/>
    <m/>
    <m/>
    <m/>
  </r>
  <r>
    <x v="21"/>
    <s v="Las Bambas"/>
    <n v="40389.75"/>
    <n v="40389.75"/>
    <n v="235"/>
    <n v="235"/>
    <m/>
    <m/>
    <m/>
    <m/>
    <m/>
    <m/>
    <m/>
    <m/>
    <m/>
  </r>
  <r>
    <x v="21"/>
    <s v="Las Bambas"/>
    <n v="15080.5"/>
    <n v="15080.5"/>
    <n v="89"/>
    <n v="89"/>
    <m/>
    <m/>
    <m/>
    <m/>
    <m/>
    <m/>
    <m/>
    <m/>
    <m/>
  </r>
  <r>
    <x v="21"/>
    <s v="Las Bambas"/>
    <n v="304.5"/>
    <n v="304.5"/>
    <n v="2"/>
    <n v="2"/>
    <m/>
    <m/>
    <m/>
    <m/>
    <m/>
    <m/>
    <m/>
    <m/>
    <m/>
  </r>
  <r>
    <x v="21"/>
    <s v="Las Bambas"/>
    <n v="60724.805"/>
    <n v="60724.805"/>
    <n v="384"/>
    <n v="384"/>
    <m/>
    <m/>
    <m/>
    <m/>
    <m/>
    <m/>
    <m/>
    <m/>
    <m/>
  </r>
  <r>
    <x v="21"/>
    <s v="Las Bambas"/>
    <n v="136430.5"/>
    <n v="136430.5"/>
    <n v="858"/>
    <n v="858"/>
    <m/>
    <m/>
    <m/>
    <m/>
    <n v="1"/>
    <n v="7"/>
    <n v="1"/>
    <m/>
    <m/>
  </r>
  <r>
    <x v="21"/>
    <s v="Las Bambas"/>
    <n v="637.5"/>
    <n v="637.5"/>
    <n v="3"/>
    <n v="3"/>
    <m/>
    <m/>
    <m/>
    <m/>
    <m/>
    <m/>
    <m/>
    <m/>
    <m/>
  </r>
  <r>
    <x v="21"/>
    <s v="Las Bambas"/>
    <n v="231"/>
    <n v="231"/>
    <n v="1"/>
    <n v="1"/>
    <m/>
    <m/>
    <m/>
    <m/>
    <m/>
    <m/>
    <m/>
    <m/>
    <m/>
  </r>
  <r>
    <x v="21"/>
    <s v="Las Bambas"/>
    <n v="868.5"/>
    <n v="868.5"/>
    <n v="4"/>
    <n v="4"/>
    <m/>
    <m/>
    <m/>
    <m/>
    <m/>
    <m/>
    <m/>
    <m/>
    <m/>
  </r>
  <r>
    <x v="21"/>
    <s v="Las Bambas"/>
    <n v="693"/>
    <n v="693"/>
    <n v="4"/>
    <n v="4"/>
    <m/>
    <m/>
    <m/>
    <m/>
    <m/>
    <m/>
    <m/>
    <m/>
    <m/>
  </r>
  <r>
    <x v="21"/>
    <s v="Las Bambas"/>
    <n v="2488.5"/>
    <n v="2488.5"/>
    <n v="14"/>
    <n v="14"/>
    <m/>
    <m/>
    <m/>
    <m/>
    <m/>
    <m/>
    <m/>
    <m/>
    <m/>
  </r>
  <r>
    <x v="21"/>
    <s v="Las Bambas"/>
    <n v="514.5"/>
    <n v="514.5"/>
    <n v="3"/>
    <n v="3"/>
    <m/>
    <m/>
    <m/>
    <m/>
    <m/>
    <m/>
    <m/>
    <m/>
    <m/>
  </r>
  <r>
    <x v="21"/>
    <s v="Las Bambas"/>
    <n v="1092"/>
    <n v="1092"/>
    <n v="5"/>
    <n v="5"/>
    <m/>
    <m/>
    <m/>
    <m/>
    <m/>
    <m/>
    <m/>
    <m/>
    <m/>
  </r>
  <r>
    <x v="21"/>
    <s v="Las Bambas"/>
    <n v="2040"/>
    <n v="2040"/>
    <n v="13"/>
    <n v="13"/>
    <m/>
    <m/>
    <m/>
    <m/>
    <m/>
    <m/>
    <m/>
    <m/>
    <m/>
  </r>
  <r>
    <x v="21"/>
    <s v="Las Bambas"/>
    <n v="783"/>
    <n v="783"/>
    <n v="4"/>
    <n v="4"/>
    <m/>
    <m/>
    <m/>
    <m/>
    <m/>
    <m/>
    <m/>
    <m/>
    <m/>
  </r>
  <r>
    <x v="21"/>
    <s v="Las Bambas"/>
    <n v="1839"/>
    <n v="1839"/>
    <n v="11"/>
    <n v="11"/>
    <m/>
    <m/>
    <m/>
    <m/>
    <m/>
    <m/>
    <m/>
    <m/>
    <m/>
  </r>
  <r>
    <x v="21"/>
    <s v="Las Bambas"/>
    <n v="3139.5"/>
    <n v="3139.5"/>
    <n v="16"/>
    <n v="16"/>
    <m/>
    <m/>
    <m/>
    <m/>
    <m/>
    <m/>
    <m/>
    <m/>
    <m/>
  </r>
  <r>
    <x v="21"/>
    <s v="Las Bambas"/>
    <n v="5596.5"/>
    <n v="5596.5"/>
    <n v="31"/>
    <n v="31"/>
    <m/>
    <m/>
    <m/>
    <m/>
    <m/>
    <m/>
    <m/>
    <m/>
    <m/>
  </r>
  <r>
    <x v="21"/>
    <s v="Las Bambas"/>
    <n v="438"/>
    <n v="438"/>
    <n v="2"/>
    <n v="2"/>
    <m/>
    <m/>
    <m/>
    <m/>
    <m/>
    <m/>
    <m/>
    <m/>
    <m/>
  </r>
  <r>
    <x v="21"/>
    <s v="Las Bambas"/>
    <n v="1344"/>
    <n v="1344"/>
    <n v="7"/>
    <n v="7"/>
    <m/>
    <m/>
    <m/>
    <m/>
    <m/>
    <m/>
    <m/>
    <m/>
    <m/>
  </r>
  <r>
    <x v="21"/>
    <s v="Las Bambas"/>
    <n v="823.5"/>
    <n v="823.5"/>
    <n v="5"/>
    <n v="5"/>
    <m/>
    <m/>
    <m/>
    <m/>
    <m/>
    <m/>
    <m/>
    <m/>
    <m/>
  </r>
  <r>
    <x v="21"/>
    <s v="Las Bambas"/>
    <n v="864"/>
    <n v="864"/>
    <n v="5"/>
    <n v="5"/>
    <m/>
    <m/>
    <m/>
    <m/>
    <m/>
    <m/>
    <m/>
    <m/>
    <m/>
  </r>
  <r>
    <x v="21"/>
    <s v="Las Bambas"/>
    <n v="1233"/>
    <n v="1233"/>
    <n v="6"/>
    <n v="6"/>
    <m/>
    <m/>
    <m/>
    <m/>
    <m/>
    <m/>
    <m/>
    <m/>
    <m/>
  </r>
  <r>
    <x v="21"/>
    <s v="Las Bambas"/>
    <n v="6239.25"/>
    <n v="6239.25"/>
    <n v="32"/>
    <n v="32"/>
    <m/>
    <m/>
    <m/>
    <m/>
    <m/>
    <n v="0"/>
    <m/>
    <m/>
    <m/>
  </r>
  <r>
    <x v="21"/>
    <s v="Las Bambas"/>
    <n v="1800"/>
    <n v="1800"/>
    <n v="9"/>
    <n v="9"/>
    <m/>
    <m/>
    <m/>
    <m/>
    <m/>
    <m/>
    <m/>
    <m/>
    <m/>
  </r>
  <r>
    <x v="21"/>
    <s v="Las Bambas"/>
    <n v="2047.5"/>
    <n v="2047.5"/>
    <n v="10"/>
    <n v="10"/>
    <m/>
    <m/>
    <m/>
    <m/>
    <m/>
    <m/>
    <m/>
    <m/>
    <m/>
  </r>
  <r>
    <x v="21"/>
    <s v="Las Bambas"/>
    <n v="1402.5"/>
    <n v="1402.5"/>
    <n v="7"/>
    <n v="7"/>
    <m/>
    <m/>
    <m/>
    <m/>
    <m/>
    <m/>
    <m/>
    <m/>
    <m/>
  </r>
  <r>
    <x v="21"/>
    <s v="Las Bambas"/>
    <n v="135"/>
    <n v="135"/>
    <n v="1"/>
    <n v="1"/>
    <m/>
    <m/>
    <m/>
    <m/>
    <m/>
    <m/>
    <m/>
    <m/>
    <m/>
  </r>
  <r>
    <x v="21"/>
    <s v="Las Bambas"/>
    <n v="3510"/>
    <n v="3510"/>
    <n v="18"/>
    <n v="18"/>
    <m/>
    <m/>
    <m/>
    <m/>
    <m/>
    <m/>
    <m/>
    <m/>
    <m/>
  </r>
  <r>
    <x v="21"/>
    <s v="Las Bambas"/>
    <n v="531"/>
    <n v="531"/>
    <n v="3"/>
    <n v="3"/>
    <m/>
    <m/>
    <m/>
    <m/>
    <m/>
    <m/>
    <m/>
    <m/>
    <m/>
  </r>
  <r>
    <x v="21"/>
    <s v="Las Bambas"/>
    <n v="3876"/>
    <n v="3876"/>
    <n v="20"/>
    <n v="20"/>
    <m/>
    <m/>
    <m/>
    <m/>
    <m/>
    <m/>
    <m/>
    <m/>
    <m/>
  </r>
  <r>
    <x v="21"/>
    <s v="Las Bambas"/>
    <n v="231"/>
    <n v="231"/>
    <n v="1"/>
    <n v="1"/>
    <m/>
    <m/>
    <m/>
    <m/>
    <m/>
    <m/>
    <m/>
    <m/>
    <m/>
  </r>
  <r>
    <x v="21"/>
    <s v="Las Bambas"/>
    <n v="2331"/>
    <n v="2331"/>
    <n v="12"/>
    <n v="12"/>
    <m/>
    <m/>
    <m/>
    <m/>
    <m/>
    <m/>
    <m/>
    <m/>
    <m/>
  </r>
  <r>
    <x v="21"/>
    <s v="Las Bambas"/>
    <n v="351"/>
    <n v="351"/>
    <n v="2"/>
    <n v="2"/>
    <m/>
    <m/>
    <m/>
    <m/>
    <m/>
    <m/>
    <m/>
    <m/>
    <m/>
  </r>
  <r>
    <x v="21"/>
    <s v="Las Bambas"/>
    <n v="696"/>
    <n v="696"/>
    <n v="4"/>
    <n v="4"/>
    <m/>
    <m/>
    <m/>
    <m/>
    <m/>
    <m/>
    <m/>
    <m/>
    <m/>
  </r>
  <r>
    <x v="21"/>
    <s v="Las Bambas"/>
    <n v="3562.5"/>
    <n v="3562.5"/>
    <n v="20"/>
    <n v="20"/>
    <m/>
    <m/>
    <m/>
    <m/>
    <m/>
    <m/>
    <m/>
    <m/>
    <m/>
  </r>
  <r>
    <x v="21"/>
    <s v="Las Bambas"/>
    <n v="4464"/>
    <n v="4464"/>
    <n v="23"/>
    <n v="23"/>
    <m/>
    <m/>
    <m/>
    <m/>
    <m/>
    <m/>
    <m/>
    <m/>
    <m/>
  </r>
  <r>
    <x v="21"/>
    <s v="Las Bambas"/>
    <n v="610.5"/>
    <n v="610.5"/>
    <n v="3"/>
    <n v="3"/>
    <m/>
    <m/>
    <m/>
    <m/>
    <m/>
    <m/>
    <m/>
    <m/>
    <m/>
  </r>
  <r>
    <x v="21"/>
    <s v="Las Bambas"/>
    <n v="10967.25"/>
    <n v="10967.25"/>
    <n v="70"/>
    <n v="70"/>
    <m/>
    <m/>
    <m/>
    <m/>
    <m/>
    <m/>
    <m/>
    <m/>
    <m/>
  </r>
  <r>
    <x v="21"/>
    <s v="Las Bambas"/>
    <n v="2089.5"/>
    <n v="2089.5"/>
    <n v="12"/>
    <n v="12"/>
    <m/>
    <m/>
    <m/>
    <m/>
    <m/>
    <m/>
    <m/>
    <m/>
    <m/>
  </r>
  <r>
    <x v="21"/>
    <s v="Las Bambas"/>
    <n v="9699.75"/>
    <n v="9699.75"/>
    <n v="56"/>
    <n v="56"/>
    <m/>
    <m/>
    <m/>
    <m/>
    <m/>
    <m/>
    <m/>
    <m/>
    <m/>
  </r>
  <r>
    <x v="21"/>
    <s v="Las Bambas"/>
    <n v="5341.5"/>
    <n v="5341.5"/>
    <n v="30"/>
    <n v="30"/>
    <m/>
    <m/>
    <m/>
    <m/>
    <m/>
    <m/>
    <m/>
    <m/>
    <m/>
  </r>
  <r>
    <x v="21"/>
    <s v="Las Bambas"/>
    <n v="399"/>
    <n v="399"/>
    <n v="2"/>
    <n v="2"/>
    <m/>
    <m/>
    <m/>
    <m/>
    <m/>
    <m/>
    <m/>
    <m/>
    <m/>
  </r>
  <r>
    <x v="21"/>
    <s v="Las Bambas"/>
    <n v="231"/>
    <n v="231"/>
    <n v="1"/>
    <n v="1"/>
    <m/>
    <m/>
    <m/>
    <m/>
    <m/>
    <m/>
    <m/>
    <m/>
    <m/>
  </r>
  <r>
    <x v="21"/>
    <s v="Las Bambas"/>
    <n v="1680"/>
    <n v="1680"/>
    <n v="8"/>
    <n v="8"/>
    <m/>
    <m/>
    <m/>
    <m/>
    <m/>
    <m/>
    <m/>
    <m/>
    <m/>
  </r>
  <r>
    <x v="21"/>
    <s v="Las Bambas"/>
    <n v="1104"/>
    <n v="1104"/>
    <n v="5"/>
    <n v="5"/>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6983"/>
    <n v="6048"/>
    <n v="18"/>
    <n v="12"/>
    <m/>
    <m/>
    <m/>
    <m/>
    <m/>
    <m/>
    <m/>
    <m/>
    <m/>
  </r>
  <r>
    <x v="21"/>
    <s v="SSEE"/>
    <n v="8960"/>
    <n v="8960"/>
    <n v="46"/>
    <n v="46"/>
    <m/>
    <m/>
    <m/>
    <m/>
    <m/>
    <m/>
    <m/>
    <m/>
    <m/>
  </r>
  <r>
    <x v="21"/>
    <s v="SSEE"/>
    <n v="0"/>
    <n v="0"/>
    <n v="0"/>
    <n v="0"/>
    <m/>
    <m/>
    <m/>
    <m/>
    <m/>
    <m/>
    <m/>
    <m/>
    <m/>
  </r>
  <r>
    <x v="21"/>
    <s v="SSEE"/>
    <n v="121052"/>
    <n v="121052"/>
    <n v="782"/>
    <n v="782"/>
    <m/>
    <m/>
    <m/>
    <m/>
    <n v="1"/>
    <n v="1"/>
    <m/>
    <m/>
    <m/>
  </r>
  <r>
    <x v="21"/>
    <s v="SSEE"/>
    <n v="50683.73"/>
    <n v="47107.729999999996"/>
    <n v="367"/>
    <n v="367"/>
    <m/>
    <m/>
    <m/>
    <m/>
    <m/>
    <m/>
    <m/>
    <m/>
    <m/>
  </r>
  <r>
    <x v="21"/>
    <s v="SSEE"/>
    <n v="0"/>
    <n v="0"/>
    <n v="0"/>
    <n v="0"/>
    <m/>
    <m/>
    <m/>
    <m/>
    <m/>
    <n v="1"/>
    <m/>
    <m/>
    <m/>
  </r>
  <r>
    <x v="21"/>
    <s v="SSEE"/>
    <n v="0"/>
    <n v="0"/>
    <n v="0"/>
    <n v="0"/>
    <m/>
    <m/>
    <m/>
    <n v="1"/>
    <m/>
    <n v="1"/>
    <m/>
    <m/>
    <m/>
  </r>
  <r>
    <x v="21"/>
    <s v="SSEE"/>
    <n v="0"/>
    <n v="0"/>
    <n v="0"/>
    <n v="0"/>
    <m/>
    <m/>
    <m/>
    <m/>
    <m/>
    <m/>
    <m/>
    <m/>
    <m/>
  </r>
  <r>
    <x v="21"/>
    <s v="SSEE"/>
    <n v="0"/>
    <n v="0"/>
    <n v="0"/>
    <n v="0"/>
    <m/>
    <m/>
    <m/>
    <m/>
    <m/>
    <m/>
    <m/>
    <m/>
    <m/>
  </r>
  <r>
    <x v="21"/>
    <s v="SSEE"/>
    <n v="0"/>
    <n v="0"/>
    <n v="0"/>
    <n v="0"/>
    <m/>
    <m/>
    <m/>
    <m/>
    <m/>
    <m/>
    <m/>
    <m/>
    <m/>
  </r>
  <r>
    <x v="21"/>
    <s v="SSEE"/>
    <n v="185360.5"/>
    <n v="185360.5"/>
    <n v="1330"/>
    <n v="1330"/>
    <m/>
    <m/>
    <m/>
    <m/>
    <n v="1"/>
    <n v="1"/>
    <m/>
    <m/>
    <m/>
  </r>
  <r>
    <x v="21"/>
    <s v="SSEE"/>
    <n v="0"/>
    <n v="0"/>
    <n v="0"/>
    <n v="0"/>
    <m/>
    <m/>
    <m/>
    <m/>
    <m/>
    <m/>
    <m/>
    <m/>
    <m/>
  </r>
  <r>
    <x v="21"/>
    <s v="SSEE"/>
    <n v="0"/>
    <n v="0"/>
    <n v="0"/>
    <n v="0"/>
    <m/>
    <m/>
    <m/>
    <m/>
    <m/>
    <m/>
    <m/>
    <m/>
    <m/>
  </r>
  <r>
    <x v="21"/>
    <s v="SSEE"/>
    <n v="0"/>
    <n v="0"/>
    <n v="0"/>
    <n v="0"/>
    <m/>
    <m/>
    <m/>
    <m/>
    <m/>
    <m/>
    <m/>
    <m/>
    <m/>
  </r>
  <r>
    <x v="21"/>
    <s v="SSEE"/>
    <n v="21496"/>
    <n v="21496"/>
    <n v="129"/>
    <n v="129"/>
    <m/>
    <m/>
    <m/>
    <m/>
    <m/>
    <m/>
    <m/>
    <m/>
    <m/>
  </r>
  <r>
    <x v="21"/>
    <s v="SSEE"/>
    <n v="10484"/>
    <n v="10484"/>
    <n v="58"/>
    <n v="4"/>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77477.25"/>
    <n v="77477.25"/>
    <n v="382"/>
    <n v="382"/>
    <m/>
    <m/>
    <m/>
    <m/>
    <m/>
    <n v="1"/>
    <m/>
    <m/>
    <m/>
  </r>
  <r>
    <x v="21"/>
    <s v="SSEE"/>
    <n v="0"/>
    <n v="0"/>
    <n v="0"/>
    <n v="0"/>
    <m/>
    <m/>
    <m/>
    <m/>
    <m/>
    <m/>
    <m/>
    <m/>
    <m/>
  </r>
  <r>
    <x v="21"/>
    <s v="SSEE"/>
    <n v="74068"/>
    <n v="28407"/>
    <n v="431"/>
    <n v="156"/>
    <m/>
    <m/>
    <m/>
    <m/>
    <m/>
    <m/>
    <m/>
    <m/>
    <m/>
  </r>
  <r>
    <x v="21"/>
    <s v="SSEE"/>
    <n v="1052"/>
    <n v="1052"/>
    <n v="24"/>
    <n v="24"/>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0"/>
    <n v="0"/>
    <n v="0"/>
    <n v="0"/>
    <m/>
    <m/>
    <m/>
    <m/>
    <m/>
    <m/>
    <m/>
    <m/>
    <m/>
  </r>
  <r>
    <x v="21"/>
    <s v="SSEE"/>
    <n v="3576"/>
    <n v="3576"/>
    <n v="18"/>
    <n v="18"/>
    <m/>
    <m/>
    <m/>
    <m/>
    <m/>
    <m/>
    <m/>
    <m/>
    <m/>
  </r>
  <r>
    <x v="21"/>
    <s v="SSEE"/>
    <n v="4497"/>
    <n v="3048"/>
    <n v="23"/>
    <n v="16"/>
    <m/>
    <m/>
    <m/>
    <m/>
    <m/>
    <m/>
    <m/>
    <m/>
    <m/>
  </r>
  <r>
    <x v="21"/>
    <s v="SSEE"/>
    <n v="0"/>
    <n v="0"/>
    <n v="0"/>
    <n v="0"/>
    <m/>
    <m/>
    <m/>
    <m/>
    <m/>
    <m/>
    <m/>
    <m/>
    <m/>
  </r>
  <r>
    <x v="21"/>
    <s v="SSEE"/>
    <n v="304904"/>
    <n v="100507.6"/>
    <n v="448"/>
    <n v="502"/>
    <m/>
    <m/>
    <m/>
    <m/>
    <m/>
    <n v="1"/>
    <m/>
    <m/>
    <m/>
  </r>
  <r>
    <x v="21"/>
    <s v="SSEE"/>
    <n v="0"/>
    <n v="0"/>
    <n v="0"/>
    <n v="0"/>
    <m/>
    <m/>
    <m/>
    <m/>
    <m/>
    <m/>
    <m/>
    <m/>
    <m/>
  </r>
  <r>
    <x v="21"/>
    <s v="SSEE"/>
    <n v="0"/>
    <n v="0"/>
    <n v="0"/>
    <n v="0"/>
    <m/>
    <m/>
    <m/>
    <m/>
    <m/>
    <m/>
    <m/>
    <m/>
    <m/>
  </r>
  <r>
    <x v="21"/>
    <s v="SSEE"/>
    <n v="0"/>
    <n v="0"/>
    <n v="0"/>
    <n v="0"/>
    <m/>
    <m/>
    <m/>
    <m/>
    <m/>
    <m/>
    <m/>
    <m/>
    <m/>
  </r>
  <r>
    <x v="21"/>
    <s v="SSEE"/>
    <n v="0"/>
    <n v="0"/>
    <n v="0"/>
    <n v="0"/>
    <m/>
    <m/>
    <m/>
    <m/>
    <m/>
    <m/>
    <m/>
    <m/>
    <m/>
  </r>
  <r>
    <x v="21"/>
    <s v="SSEE"/>
    <n v="62647"/>
    <n v="62647"/>
    <n v="269"/>
    <n v="269"/>
    <m/>
    <m/>
    <m/>
    <m/>
    <n v="1"/>
    <m/>
    <m/>
    <m/>
    <m/>
  </r>
  <r>
    <x v="21"/>
    <s v="SSEE"/>
    <n v="0"/>
    <n v="0"/>
    <n v="0"/>
    <n v="0"/>
    <m/>
    <m/>
    <m/>
    <m/>
    <m/>
    <m/>
    <m/>
    <m/>
    <m/>
  </r>
  <r>
    <x v="22"/>
    <s v="Las Bambas"/>
    <n v="924.42857142857144"/>
    <n v="924.42857142857144"/>
    <n v="5"/>
    <n v="5"/>
    <m/>
    <m/>
    <m/>
    <m/>
    <m/>
    <m/>
    <m/>
    <m/>
    <m/>
  </r>
  <r>
    <x v="22"/>
    <s v="Las Bambas"/>
    <n v="1512"/>
    <n v="1512"/>
    <n v="8"/>
    <n v="8"/>
    <m/>
    <m/>
    <m/>
    <m/>
    <m/>
    <m/>
    <m/>
    <m/>
    <m/>
  </r>
  <r>
    <x v="22"/>
    <s v="Las Bambas"/>
    <n v="702"/>
    <n v="702"/>
    <n v="5"/>
    <n v="5"/>
    <m/>
    <m/>
    <m/>
    <m/>
    <m/>
    <m/>
    <m/>
    <m/>
    <m/>
  </r>
  <r>
    <x v="22"/>
    <s v="Las Bambas"/>
    <n v="189"/>
    <n v="189"/>
    <n v="1"/>
    <n v="1"/>
    <m/>
    <m/>
    <m/>
    <m/>
    <m/>
    <m/>
    <m/>
    <m/>
    <m/>
  </r>
  <r>
    <x v="22"/>
    <s v="Las Bambas"/>
    <n v="679.5"/>
    <n v="679.5"/>
    <n v="4"/>
    <n v="4"/>
    <m/>
    <m/>
    <m/>
    <m/>
    <m/>
    <m/>
    <m/>
    <m/>
    <m/>
  </r>
  <r>
    <x v="22"/>
    <s v="Las Bambas"/>
    <n v="378"/>
    <n v="378"/>
    <n v="2"/>
    <n v="2"/>
    <m/>
    <m/>
    <m/>
    <m/>
    <m/>
    <m/>
    <m/>
    <m/>
    <m/>
  </r>
  <r>
    <x v="22"/>
    <s v="Las Bambas"/>
    <n v="3024"/>
    <n v="3024"/>
    <n v="16"/>
    <n v="16"/>
    <m/>
    <m/>
    <m/>
    <m/>
    <m/>
    <m/>
    <m/>
    <m/>
    <m/>
  </r>
  <r>
    <x v="22"/>
    <s v="Las Bambas"/>
    <n v="378"/>
    <n v="378"/>
    <n v="2"/>
    <n v="2"/>
    <m/>
    <m/>
    <m/>
    <m/>
    <m/>
    <m/>
    <m/>
    <m/>
    <m/>
  </r>
  <r>
    <x v="22"/>
    <s v="Las Bambas"/>
    <n v="567"/>
    <n v="567"/>
    <n v="3"/>
    <n v="3"/>
    <m/>
    <m/>
    <m/>
    <m/>
    <m/>
    <m/>
    <m/>
    <m/>
    <m/>
  </r>
  <r>
    <x v="22"/>
    <s v="Las Bambas"/>
    <n v="4604"/>
    <n v="4604"/>
    <n v="26"/>
    <n v="26"/>
    <m/>
    <m/>
    <m/>
    <m/>
    <m/>
    <m/>
    <m/>
    <m/>
    <m/>
  </r>
  <r>
    <x v="22"/>
    <s v="Las Bambas"/>
    <n v="360"/>
    <n v="360"/>
    <n v="2"/>
    <n v="2"/>
    <m/>
    <m/>
    <m/>
    <m/>
    <m/>
    <m/>
    <m/>
    <m/>
    <m/>
  </r>
  <r>
    <x v="22"/>
    <s v="Las Bambas"/>
    <n v="1093.5"/>
    <n v="1093.5"/>
    <n v="6"/>
    <n v="6"/>
    <m/>
    <m/>
    <m/>
    <m/>
    <m/>
    <m/>
    <m/>
    <m/>
    <m/>
  </r>
  <r>
    <x v="22"/>
    <s v="Las Bambas"/>
    <n v="2929.5"/>
    <n v="2929.5"/>
    <n v="15"/>
    <n v="15"/>
    <m/>
    <m/>
    <m/>
    <m/>
    <m/>
    <m/>
    <m/>
    <m/>
    <m/>
  </r>
  <r>
    <x v="22"/>
    <s v="Las Bambas"/>
    <n v="756"/>
    <n v="756"/>
    <n v="4"/>
    <n v="4"/>
    <m/>
    <m/>
    <m/>
    <m/>
    <m/>
    <m/>
    <m/>
    <m/>
    <m/>
  </r>
  <r>
    <x v="22"/>
    <s v="Las Bambas"/>
    <n v="39718.5"/>
    <n v="39718.5"/>
    <n v="235"/>
    <n v="235"/>
    <m/>
    <m/>
    <m/>
    <m/>
    <m/>
    <n v="5"/>
    <m/>
    <m/>
    <m/>
  </r>
  <r>
    <x v="22"/>
    <s v="Las Bambas"/>
    <n v="15671.75"/>
    <n v="15671.75"/>
    <n v="88"/>
    <n v="88"/>
    <m/>
    <m/>
    <m/>
    <m/>
    <m/>
    <m/>
    <m/>
    <m/>
    <m/>
  </r>
  <r>
    <x v="22"/>
    <s v="Las Bambas"/>
    <n v="357"/>
    <n v="357"/>
    <n v="2"/>
    <n v="2"/>
    <m/>
    <m/>
    <m/>
    <m/>
    <m/>
    <m/>
    <m/>
    <m/>
    <m/>
  </r>
  <r>
    <x v="22"/>
    <s v="Las Bambas"/>
    <n v="62687.16"/>
    <n v="62687.16"/>
    <n v="386"/>
    <n v="386"/>
    <m/>
    <m/>
    <m/>
    <m/>
    <m/>
    <n v="1"/>
    <m/>
    <m/>
    <m/>
  </r>
  <r>
    <x v="22"/>
    <s v="Las Bambas"/>
    <n v="143584.25"/>
    <n v="143584.25"/>
    <n v="862"/>
    <n v="862"/>
    <m/>
    <m/>
    <m/>
    <m/>
    <m/>
    <n v="5"/>
    <m/>
    <m/>
    <m/>
  </r>
  <r>
    <x v="22"/>
    <s v="Las Bambas"/>
    <n v="588"/>
    <n v="588"/>
    <n v="3"/>
    <n v="3"/>
    <m/>
    <m/>
    <m/>
    <m/>
    <m/>
    <m/>
    <m/>
    <m/>
    <m/>
  </r>
  <r>
    <x v="22"/>
    <s v="Las Bambas"/>
    <n v="199.5"/>
    <n v="199.5"/>
    <n v="1"/>
    <n v="1"/>
    <m/>
    <m/>
    <m/>
    <m/>
    <m/>
    <m/>
    <m/>
    <m/>
    <m/>
  </r>
  <r>
    <x v="22"/>
    <s v="Las Bambas"/>
    <n v="787.5"/>
    <n v="787.5"/>
    <n v="4"/>
    <n v="4"/>
    <m/>
    <m/>
    <m/>
    <m/>
    <m/>
    <m/>
    <m/>
    <m/>
    <m/>
  </r>
  <r>
    <x v="22"/>
    <s v="Las Bambas"/>
    <n v="798"/>
    <n v="798"/>
    <n v="4"/>
    <n v="4"/>
    <m/>
    <m/>
    <m/>
    <m/>
    <m/>
    <m/>
    <m/>
    <m/>
    <m/>
  </r>
  <r>
    <x v="22"/>
    <s v="Las Bambas"/>
    <n v="2614.5"/>
    <n v="2614.5"/>
    <n v="14"/>
    <n v="14"/>
    <m/>
    <m/>
    <m/>
    <m/>
    <m/>
    <m/>
    <m/>
    <m/>
    <m/>
  </r>
  <r>
    <x v="22"/>
    <s v="Las Bambas"/>
    <n v="567"/>
    <n v="567"/>
    <n v="3"/>
    <n v="3"/>
    <m/>
    <m/>
    <m/>
    <m/>
    <m/>
    <m/>
    <m/>
    <m/>
    <m/>
  </r>
  <r>
    <x v="22"/>
    <s v="Las Bambas"/>
    <n v="997.5"/>
    <n v="997.5"/>
    <n v="5"/>
    <n v="5"/>
    <m/>
    <m/>
    <m/>
    <m/>
    <m/>
    <m/>
    <m/>
    <m/>
    <m/>
  </r>
  <r>
    <x v="22"/>
    <s v="Las Bambas"/>
    <n v="2499"/>
    <n v="2499"/>
    <n v="13"/>
    <n v="13"/>
    <m/>
    <m/>
    <m/>
    <m/>
    <m/>
    <m/>
    <m/>
    <m/>
    <m/>
  </r>
  <r>
    <x v="22"/>
    <s v="Las Bambas"/>
    <n v="702"/>
    <n v="702"/>
    <n v="4"/>
    <n v="4"/>
    <m/>
    <m/>
    <m/>
    <m/>
    <m/>
    <m/>
    <m/>
    <m/>
    <m/>
  </r>
  <r>
    <x v="22"/>
    <s v="Las Bambas"/>
    <n v="1774.5"/>
    <n v="1774.5"/>
    <n v="10"/>
    <n v="10"/>
    <m/>
    <m/>
    <m/>
    <m/>
    <m/>
    <m/>
    <m/>
    <m/>
    <m/>
  </r>
  <r>
    <x v="22"/>
    <s v="Las Bambas"/>
    <n v="4411"/>
    <n v="4411"/>
    <n v="27"/>
    <n v="27"/>
    <m/>
    <m/>
    <m/>
    <m/>
    <m/>
    <m/>
    <m/>
    <m/>
    <m/>
  </r>
  <r>
    <x v="22"/>
    <s v="Las Bambas"/>
    <n v="5901"/>
    <n v="5901"/>
    <n v="31"/>
    <n v="31"/>
    <m/>
    <m/>
    <m/>
    <m/>
    <m/>
    <m/>
    <m/>
    <m/>
    <m/>
  </r>
  <r>
    <x v="22"/>
    <s v="Las Bambas"/>
    <n v="189"/>
    <n v="189"/>
    <n v="1"/>
    <n v="1"/>
    <m/>
    <m/>
    <m/>
    <m/>
    <m/>
    <m/>
    <m/>
    <m/>
    <m/>
  </r>
  <r>
    <x v="22"/>
    <s v="Las Bambas"/>
    <n v="1333.5"/>
    <n v="1333.5"/>
    <n v="7"/>
    <n v="7"/>
    <m/>
    <m/>
    <m/>
    <m/>
    <m/>
    <m/>
    <m/>
    <m/>
    <m/>
  </r>
  <r>
    <x v="22"/>
    <s v="Las Bambas"/>
    <n v="882"/>
    <n v="882"/>
    <n v="5"/>
    <n v="5"/>
    <m/>
    <m/>
    <m/>
    <m/>
    <m/>
    <m/>
    <m/>
    <m/>
    <m/>
  </r>
  <r>
    <x v="22"/>
    <s v="Las Bambas"/>
    <n v="720"/>
    <n v="720"/>
    <n v="5"/>
    <n v="5"/>
    <m/>
    <m/>
    <m/>
    <m/>
    <m/>
    <m/>
    <m/>
    <m/>
    <m/>
  </r>
  <r>
    <x v="22"/>
    <s v="Las Bambas"/>
    <n v="1080"/>
    <n v="1080"/>
    <n v="6"/>
    <n v="6"/>
    <m/>
    <m/>
    <m/>
    <m/>
    <m/>
    <m/>
    <m/>
    <m/>
    <m/>
  </r>
  <r>
    <x v="22"/>
    <s v="Las Bambas"/>
    <n v="5932.25"/>
    <n v="5932.25"/>
    <n v="32"/>
    <n v="32"/>
    <m/>
    <m/>
    <m/>
    <m/>
    <m/>
    <n v="1"/>
    <m/>
    <m/>
    <m/>
  </r>
  <r>
    <x v="22"/>
    <s v="Las Bambas"/>
    <n v="1656"/>
    <n v="1656"/>
    <n v="9"/>
    <n v="9"/>
    <m/>
    <m/>
    <m/>
    <m/>
    <m/>
    <m/>
    <m/>
    <m/>
    <m/>
  </r>
  <r>
    <x v="22"/>
    <s v="Las Bambas"/>
    <n v="1921.5"/>
    <n v="1921.5"/>
    <n v="10"/>
    <n v="10"/>
    <m/>
    <m/>
    <m/>
    <m/>
    <m/>
    <m/>
    <m/>
    <m/>
    <m/>
  </r>
  <r>
    <x v="22"/>
    <s v="Las Bambas"/>
    <n v="1354.5"/>
    <n v="1354.5"/>
    <n v="7"/>
    <n v="7"/>
    <m/>
    <m/>
    <m/>
    <m/>
    <m/>
    <m/>
    <m/>
    <m/>
    <m/>
  </r>
  <r>
    <x v="22"/>
    <s v="Las Bambas"/>
    <n v="189"/>
    <n v="189"/>
    <n v="1"/>
    <n v="1"/>
    <m/>
    <m/>
    <m/>
    <m/>
    <m/>
    <m/>
    <m/>
    <m/>
    <m/>
  </r>
  <r>
    <x v="22"/>
    <s v="Las Bambas"/>
    <n v="3006"/>
    <n v="3006"/>
    <n v="17"/>
    <n v="17"/>
    <m/>
    <m/>
    <m/>
    <m/>
    <m/>
    <m/>
    <m/>
    <m/>
    <m/>
  </r>
  <r>
    <x v="22"/>
    <s v="Las Bambas"/>
    <n v="567"/>
    <n v="567"/>
    <n v="3"/>
    <n v="3"/>
    <m/>
    <m/>
    <m/>
    <m/>
    <m/>
    <m/>
    <m/>
    <m/>
    <m/>
  </r>
  <r>
    <x v="22"/>
    <s v="Las Bambas"/>
    <n v="3730.5"/>
    <n v="3730.5"/>
    <n v="20"/>
    <n v="20"/>
    <m/>
    <m/>
    <m/>
    <m/>
    <m/>
    <m/>
    <m/>
    <m/>
    <m/>
  </r>
  <r>
    <x v="22"/>
    <s v="Las Bambas"/>
    <n v="199.5"/>
    <n v="199.5"/>
    <n v="1"/>
    <n v="1"/>
    <m/>
    <m/>
    <m/>
    <m/>
    <m/>
    <m/>
    <m/>
    <m/>
    <m/>
  </r>
  <r>
    <x v="22"/>
    <s v="Las Bambas"/>
    <n v="2362.5"/>
    <n v="2362.5"/>
    <n v="12"/>
    <n v="12"/>
    <m/>
    <m/>
    <m/>
    <m/>
    <m/>
    <m/>
    <m/>
    <m/>
    <m/>
  </r>
  <r>
    <x v="22"/>
    <s v="Las Bambas"/>
    <n v="189"/>
    <n v="189"/>
    <n v="1"/>
    <n v="1"/>
    <m/>
    <m/>
    <m/>
    <m/>
    <m/>
    <m/>
    <m/>
    <m/>
    <m/>
  </r>
  <r>
    <x v="22"/>
    <s v="Las Bambas"/>
    <n v="694.5"/>
    <n v="694.5"/>
    <n v="4"/>
    <n v="4"/>
    <m/>
    <m/>
    <m/>
    <m/>
    <m/>
    <m/>
    <m/>
    <m/>
    <m/>
  </r>
  <r>
    <x v="22"/>
    <s v="Las Bambas"/>
    <n v="3589.5"/>
    <n v="3589.5"/>
    <n v="20"/>
    <n v="20"/>
    <m/>
    <m/>
    <m/>
    <m/>
    <m/>
    <m/>
    <m/>
    <m/>
    <m/>
  </r>
  <r>
    <x v="22"/>
    <s v="Las Bambas"/>
    <n v="3888"/>
    <n v="3888"/>
    <n v="23"/>
    <n v="23"/>
    <m/>
    <m/>
    <m/>
    <m/>
    <m/>
    <m/>
    <m/>
    <m/>
    <m/>
  </r>
  <r>
    <x v="22"/>
    <s v="Las Bambas"/>
    <n v="528"/>
    <n v="528"/>
    <n v="3"/>
    <n v="3"/>
    <m/>
    <m/>
    <m/>
    <m/>
    <m/>
    <m/>
    <m/>
    <m/>
    <m/>
  </r>
  <r>
    <x v="22"/>
    <s v="Las Bambas"/>
    <n v="14122.5"/>
    <n v="14122.5"/>
    <n v="82"/>
    <n v="82"/>
    <m/>
    <m/>
    <m/>
    <m/>
    <m/>
    <m/>
    <m/>
    <m/>
    <m/>
  </r>
  <r>
    <x v="22"/>
    <s v="Las Bambas"/>
    <n v="2289"/>
    <n v="2289"/>
    <n v="12"/>
    <n v="12"/>
    <m/>
    <m/>
    <m/>
    <m/>
    <m/>
    <m/>
    <m/>
    <m/>
    <m/>
  </r>
  <r>
    <x v="22"/>
    <s v="Las Bambas"/>
    <n v="7953"/>
    <n v="7953"/>
    <n v="48"/>
    <n v="48"/>
    <m/>
    <m/>
    <m/>
    <m/>
    <m/>
    <m/>
    <m/>
    <m/>
    <m/>
  </r>
  <r>
    <x v="22"/>
    <s v="Las Bambas"/>
    <n v="5017.5"/>
    <n v="5017.5"/>
    <n v="31"/>
    <n v="31"/>
    <m/>
    <m/>
    <m/>
    <m/>
    <m/>
    <m/>
    <m/>
    <m/>
    <m/>
  </r>
  <r>
    <x v="22"/>
    <s v="Las Bambas"/>
    <n v="409.5"/>
    <n v="409.5"/>
    <n v="2"/>
    <n v="2"/>
    <m/>
    <m/>
    <m/>
    <m/>
    <m/>
    <m/>
    <m/>
    <m/>
    <m/>
  </r>
  <r>
    <x v="22"/>
    <s v="Las Bambas"/>
    <n v="199.5"/>
    <n v="199.5"/>
    <n v="1"/>
    <n v="1"/>
    <m/>
    <m/>
    <m/>
    <m/>
    <m/>
    <m/>
    <m/>
    <m/>
    <m/>
  </r>
  <r>
    <x v="22"/>
    <s v="Las Bambas"/>
    <n v="1312.5"/>
    <n v="1312.5"/>
    <n v="7"/>
    <n v="7"/>
    <m/>
    <m/>
    <m/>
    <m/>
    <m/>
    <m/>
    <m/>
    <m/>
    <m/>
  </r>
  <r>
    <x v="22"/>
    <s v="Las Bambas"/>
    <n v="924.21428571428578"/>
    <n v="924.21428571428578"/>
    <n v="5"/>
    <n v="5"/>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8813"/>
    <n v="8813"/>
    <n v="50"/>
    <n v="50"/>
    <m/>
    <m/>
    <m/>
    <m/>
    <m/>
    <n v="1"/>
    <m/>
    <m/>
    <m/>
  </r>
  <r>
    <x v="22"/>
    <s v="SSEE"/>
    <n v="8532"/>
    <n v="8532"/>
    <n v="37"/>
    <n v="37"/>
    <m/>
    <m/>
    <m/>
    <m/>
    <m/>
    <m/>
    <m/>
    <m/>
    <m/>
  </r>
  <r>
    <x v="22"/>
    <s v="SSEE"/>
    <n v="0"/>
    <n v="0"/>
    <n v="0"/>
    <n v="0"/>
    <m/>
    <m/>
    <m/>
    <m/>
    <m/>
    <m/>
    <m/>
    <m/>
    <m/>
  </r>
  <r>
    <x v="22"/>
    <s v="SSEE"/>
    <n v="175201"/>
    <n v="175201"/>
    <n v="985"/>
    <n v="985"/>
    <m/>
    <m/>
    <m/>
    <m/>
    <m/>
    <n v="1"/>
    <m/>
    <m/>
    <m/>
  </r>
  <r>
    <x v="22"/>
    <s v="SSEE"/>
    <n v="134640.32000000001"/>
    <n v="132480.32000000001"/>
    <n v="627"/>
    <n v="615"/>
    <m/>
    <m/>
    <m/>
    <m/>
    <m/>
    <n v="2"/>
    <m/>
    <m/>
    <m/>
  </r>
  <r>
    <x v="22"/>
    <s v="SSEE"/>
    <n v="155595.5"/>
    <n v="155595.5"/>
    <n v="839"/>
    <n v="839"/>
    <m/>
    <m/>
    <m/>
    <m/>
    <m/>
    <m/>
    <m/>
    <m/>
    <m/>
  </r>
  <r>
    <x v="22"/>
    <s v="SSEE"/>
    <n v="220"/>
    <n v="220"/>
    <n v="5"/>
    <n v="5"/>
    <m/>
    <m/>
    <m/>
    <m/>
    <m/>
    <n v="1"/>
    <m/>
    <m/>
    <m/>
  </r>
  <r>
    <x v="22"/>
    <s v="SSEE"/>
    <n v="0"/>
    <n v="0"/>
    <n v="0"/>
    <n v="0"/>
    <m/>
    <m/>
    <m/>
    <m/>
    <m/>
    <n v="4"/>
    <m/>
    <m/>
    <m/>
  </r>
  <r>
    <x v="22"/>
    <s v="SSEE"/>
    <n v="0"/>
    <n v="0"/>
    <n v="0"/>
    <n v="0"/>
    <m/>
    <m/>
    <m/>
    <m/>
    <m/>
    <m/>
    <m/>
    <m/>
    <m/>
  </r>
  <r>
    <x v="22"/>
    <s v="SSEE"/>
    <n v="0"/>
    <n v="0"/>
    <n v="0"/>
    <n v="0"/>
    <m/>
    <m/>
    <m/>
    <m/>
    <m/>
    <m/>
    <m/>
    <m/>
    <m/>
  </r>
  <r>
    <x v="22"/>
    <s v="SSEE"/>
    <n v="0"/>
    <n v="0"/>
    <n v="0"/>
    <n v="0"/>
    <m/>
    <m/>
    <m/>
    <m/>
    <m/>
    <m/>
    <m/>
    <m/>
    <m/>
  </r>
  <r>
    <x v="22"/>
    <s v="SSEE"/>
    <n v="451"/>
    <n v="451"/>
    <n v="2"/>
    <n v="2"/>
    <m/>
    <m/>
    <m/>
    <m/>
    <m/>
    <m/>
    <m/>
    <m/>
    <m/>
  </r>
  <r>
    <x v="22"/>
    <s v="SSEE"/>
    <n v="0"/>
    <n v="0"/>
    <n v="0"/>
    <n v="0"/>
    <m/>
    <m/>
    <m/>
    <m/>
    <m/>
    <m/>
    <m/>
    <m/>
    <m/>
  </r>
  <r>
    <x v="22"/>
    <s v="SSEE"/>
    <n v="0"/>
    <n v="0"/>
    <n v="0"/>
    <n v="0"/>
    <m/>
    <m/>
    <m/>
    <m/>
    <m/>
    <m/>
    <m/>
    <m/>
    <m/>
  </r>
  <r>
    <x v="22"/>
    <s v="SSEE"/>
    <n v="24772"/>
    <n v="24772"/>
    <n v="111"/>
    <n v="111"/>
    <m/>
    <m/>
    <m/>
    <m/>
    <m/>
    <n v="1"/>
    <m/>
    <m/>
    <m/>
  </r>
  <r>
    <x v="22"/>
    <s v="SSEE"/>
    <n v="11176"/>
    <n v="11176"/>
    <n v="69"/>
    <n v="69"/>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106209"/>
    <n v="106209"/>
    <n v="406"/>
    <n v="406"/>
    <m/>
    <m/>
    <m/>
    <m/>
    <m/>
    <n v="1"/>
    <m/>
    <m/>
    <m/>
  </r>
  <r>
    <x v="22"/>
    <s v="SSEE"/>
    <n v="0"/>
    <n v="0"/>
    <n v="0"/>
    <n v="0"/>
    <m/>
    <m/>
    <m/>
    <m/>
    <m/>
    <m/>
    <m/>
    <m/>
    <m/>
  </r>
  <r>
    <x v="22"/>
    <s v="SSEE"/>
    <n v="85012"/>
    <n v="6083"/>
    <n v="399"/>
    <n v="29"/>
    <m/>
    <m/>
    <m/>
    <m/>
    <m/>
    <m/>
    <m/>
    <m/>
    <m/>
  </r>
  <r>
    <x v="22"/>
    <s v="SSEE"/>
    <n v="12019"/>
    <n v="12019"/>
    <n v="90"/>
    <n v="9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0"/>
    <n v="0"/>
    <n v="0"/>
    <n v="0"/>
    <m/>
    <m/>
    <m/>
    <m/>
    <m/>
    <m/>
    <m/>
    <m/>
    <m/>
  </r>
  <r>
    <x v="22"/>
    <s v="SSEE"/>
    <n v="3132"/>
    <n v="3132"/>
    <n v="15"/>
    <n v="15"/>
    <m/>
    <m/>
    <m/>
    <m/>
    <m/>
    <m/>
    <m/>
    <m/>
    <m/>
  </r>
  <r>
    <x v="22"/>
    <s v="SSEE"/>
    <n v="1080"/>
    <n v="1080"/>
    <n v="5"/>
    <n v="5"/>
    <m/>
    <m/>
    <m/>
    <m/>
    <m/>
    <m/>
    <m/>
    <m/>
    <m/>
  </r>
  <r>
    <x v="22"/>
    <s v="SSEE"/>
    <n v="0"/>
    <n v="0"/>
    <n v="0"/>
    <n v="0"/>
    <m/>
    <m/>
    <m/>
    <m/>
    <m/>
    <m/>
    <m/>
    <m/>
    <m/>
  </r>
  <r>
    <x v="22"/>
    <s v="SSEE"/>
    <n v="395246"/>
    <n v="177460"/>
    <n v="1909"/>
    <n v="1401"/>
    <m/>
    <m/>
    <m/>
    <m/>
    <m/>
    <n v="1"/>
    <m/>
    <m/>
    <m/>
  </r>
  <r>
    <x v="22"/>
    <s v="SSEE"/>
    <n v="0"/>
    <n v="0"/>
    <n v="0"/>
    <n v="0"/>
    <m/>
    <m/>
    <m/>
    <m/>
    <m/>
    <m/>
    <m/>
    <m/>
    <m/>
  </r>
  <r>
    <x v="22"/>
    <s v="SSEE"/>
    <n v="0"/>
    <n v="0"/>
    <n v="0"/>
    <n v="0"/>
    <m/>
    <m/>
    <m/>
    <m/>
    <m/>
    <m/>
    <m/>
    <m/>
    <m/>
  </r>
  <r>
    <x v="22"/>
    <s v="SSEE"/>
    <n v="0"/>
    <n v="0"/>
    <n v="0"/>
    <n v="0"/>
    <m/>
    <m/>
    <m/>
    <m/>
    <m/>
    <m/>
    <m/>
    <m/>
    <m/>
  </r>
  <r>
    <x v="22"/>
    <s v="SSEE"/>
    <n v="0"/>
    <n v="0"/>
    <n v="0"/>
    <n v="0"/>
    <m/>
    <m/>
    <m/>
    <m/>
    <m/>
    <m/>
    <m/>
    <m/>
    <m/>
  </r>
  <r>
    <x v="22"/>
    <s v="SSEE"/>
    <n v="63624"/>
    <n v="63624"/>
    <n v="276"/>
    <n v="276"/>
    <m/>
    <m/>
    <m/>
    <m/>
    <m/>
    <m/>
    <m/>
    <m/>
    <m/>
  </r>
  <r>
    <x v="22"/>
    <s v="SSEE"/>
    <n v="0"/>
    <n v="0"/>
    <n v="0"/>
    <n v="0"/>
    <m/>
    <m/>
    <m/>
    <m/>
    <m/>
    <m/>
    <m/>
    <m/>
    <m/>
  </r>
  <r>
    <x v="23"/>
    <s v="Las Bambas"/>
    <n v="915"/>
    <n v="915"/>
    <n v="5"/>
    <n v="5"/>
    <m/>
    <m/>
    <m/>
    <m/>
    <m/>
    <m/>
    <m/>
    <m/>
    <m/>
  </r>
  <r>
    <x v="23"/>
    <s v="Las Bambas"/>
    <n v="1668.25"/>
    <n v="1668.25"/>
    <n v="9"/>
    <n v="9"/>
    <m/>
    <m/>
    <m/>
    <m/>
    <m/>
    <m/>
    <m/>
    <m/>
    <m/>
  </r>
  <r>
    <x v="23"/>
    <s v="Las Bambas"/>
    <n v="621"/>
    <n v="621"/>
    <n v="5"/>
    <n v="5"/>
    <m/>
    <m/>
    <m/>
    <m/>
    <m/>
    <m/>
    <m/>
    <m/>
    <m/>
  </r>
  <r>
    <x v="23"/>
    <s v="Las Bambas"/>
    <n v="366"/>
    <n v="366"/>
    <n v="2"/>
    <n v="2"/>
    <m/>
    <m/>
    <m/>
    <m/>
    <m/>
    <m/>
    <m/>
    <m/>
    <m/>
  </r>
  <r>
    <x v="23"/>
    <s v="Las Bambas"/>
    <n v="553.5"/>
    <n v="553.5"/>
    <n v="4"/>
    <n v="4"/>
    <m/>
    <m/>
    <m/>
    <m/>
    <m/>
    <m/>
    <m/>
    <m/>
    <m/>
  </r>
  <r>
    <x v="23"/>
    <s v="Las Bambas"/>
    <n v="306"/>
    <n v="306"/>
    <n v="2"/>
    <n v="2"/>
    <m/>
    <m/>
    <m/>
    <m/>
    <m/>
    <m/>
    <m/>
    <m/>
    <m/>
  </r>
  <r>
    <x v="23"/>
    <s v="Las Bambas"/>
    <n v="1692"/>
    <n v="1692"/>
    <n v="12"/>
    <n v="12"/>
    <m/>
    <m/>
    <m/>
    <m/>
    <m/>
    <m/>
    <m/>
    <m/>
    <m/>
  </r>
  <r>
    <x v="23"/>
    <s v="Las Bambas"/>
    <n v="0"/>
    <n v="0"/>
    <n v="1"/>
    <n v="1"/>
    <m/>
    <m/>
    <m/>
    <m/>
    <m/>
    <m/>
    <m/>
    <m/>
    <m/>
  </r>
  <r>
    <x v="23"/>
    <s v="Las Bambas"/>
    <n v="1116"/>
    <n v="1116"/>
    <n v="7"/>
    <n v="7"/>
    <m/>
    <m/>
    <m/>
    <m/>
    <m/>
    <m/>
    <m/>
    <m/>
    <m/>
  </r>
  <r>
    <x v="23"/>
    <s v="Las Bambas"/>
    <n v="4590.25"/>
    <n v="4590.25"/>
    <n v="27"/>
    <n v="27"/>
    <m/>
    <m/>
    <m/>
    <m/>
    <m/>
    <m/>
    <m/>
    <m/>
    <m/>
  </r>
  <r>
    <x v="23"/>
    <s v="Las Bambas"/>
    <n v="243"/>
    <n v="243"/>
    <n v="2"/>
    <n v="2"/>
    <m/>
    <m/>
    <m/>
    <m/>
    <m/>
    <m/>
    <m/>
    <m/>
    <m/>
  </r>
  <r>
    <x v="23"/>
    <s v="Las Bambas"/>
    <n v="978"/>
    <n v="978"/>
    <n v="6"/>
    <n v="6"/>
    <m/>
    <m/>
    <m/>
    <m/>
    <m/>
    <m/>
    <m/>
    <m/>
    <m/>
  </r>
  <r>
    <x v="23"/>
    <s v="Las Bambas"/>
    <n v="1984.5"/>
    <n v="1984.5"/>
    <n v="14"/>
    <n v="14"/>
    <m/>
    <m/>
    <m/>
    <m/>
    <m/>
    <m/>
    <m/>
    <m/>
    <m/>
  </r>
  <r>
    <x v="23"/>
    <s v="Las Bambas"/>
    <n v="711"/>
    <n v="711"/>
    <n v="4"/>
    <n v="4"/>
    <m/>
    <m/>
    <m/>
    <m/>
    <m/>
    <m/>
    <m/>
    <m/>
    <m/>
  </r>
  <r>
    <x v="23"/>
    <s v="Las Bambas"/>
    <n v="36734.5"/>
    <n v="36734.5"/>
    <n v="230"/>
    <n v="230"/>
    <m/>
    <m/>
    <m/>
    <m/>
    <m/>
    <n v="3"/>
    <m/>
    <m/>
    <m/>
  </r>
  <r>
    <x v="23"/>
    <s v="Las Bambas"/>
    <n v="14979.25"/>
    <n v="14979.25"/>
    <n v="86"/>
    <n v="86"/>
    <m/>
    <m/>
    <m/>
    <m/>
    <m/>
    <m/>
    <m/>
    <m/>
    <m/>
  </r>
  <r>
    <x v="23"/>
    <s v="Las Bambas"/>
    <n v="388.5"/>
    <n v="388.5"/>
    <n v="2"/>
    <n v="2"/>
    <m/>
    <m/>
    <m/>
    <m/>
    <m/>
    <m/>
    <m/>
    <m/>
    <m/>
  </r>
  <r>
    <x v="23"/>
    <s v="Las Bambas"/>
    <n v="63792.75"/>
    <n v="63792.75"/>
    <n v="386"/>
    <n v="386"/>
    <m/>
    <m/>
    <m/>
    <m/>
    <m/>
    <m/>
    <m/>
    <m/>
    <m/>
  </r>
  <r>
    <x v="23"/>
    <s v="Las Bambas"/>
    <n v="151182.75"/>
    <n v="151182.75"/>
    <n v="865"/>
    <n v="865"/>
    <m/>
    <n v="1"/>
    <m/>
    <m/>
    <n v="1"/>
    <n v="6"/>
    <m/>
    <m/>
    <n v="12"/>
  </r>
  <r>
    <x v="23"/>
    <s v="Las Bambas"/>
    <n v="357"/>
    <n v="357"/>
    <n v="2"/>
    <n v="2"/>
    <m/>
    <m/>
    <m/>
    <m/>
    <m/>
    <m/>
    <m/>
    <m/>
    <m/>
  </r>
  <r>
    <x v="23"/>
    <s v="Las Bambas"/>
    <n v="643.5"/>
    <n v="643.5"/>
    <n v="4"/>
    <n v="4"/>
    <m/>
    <m/>
    <m/>
    <m/>
    <m/>
    <m/>
    <m/>
    <m/>
    <m/>
  </r>
  <r>
    <x v="23"/>
    <s v="Las Bambas"/>
    <n v="1039.5"/>
    <n v="1039.5"/>
    <n v="5"/>
    <n v="5"/>
    <m/>
    <m/>
    <m/>
    <m/>
    <m/>
    <m/>
    <m/>
    <m/>
    <m/>
  </r>
  <r>
    <x v="23"/>
    <s v="Las Bambas"/>
    <n v="1743"/>
    <n v="1743"/>
    <n v="11"/>
    <n v="11"/>
    <m/>
    <m/>
    <m/>
    <m/>
    <m/>
    <m/>
    <m/>
    <m/>
    <m/>
  </r>
  <r>
    <x v="23"/>
    <s v="Las Bambas"/>
    <n v="556.5"/>
    <n v="556.5"/>
    <n v="3"/>
    <n v="3"/>
    <m/>
    <m/>
    <m/>
    <m/>
    <m/>
    <m/>
    <m/>
    <m/>
    <m/>
  </r>
  <r>
    <x v="23"/>
    <s v="Las Bambas"/>
    <n v="1281"/>
    <n v="1281"/>
    <n v="6"/>
    <n v="6"/>
    <m/>
    <m/>
    <m/>
    <m/>
    <m/>
    <m/>
    <m/>
    <m/>
    <m/>
  </r>
  <r>
    <x v="23"/>
    <s v="Las Bambas"/>
    <n v="1713"/>
    <n v="1713"/>
    <n v="12"/>
    <n v="12"/>
    <m/>
    <m/>
    <m/>
    <m/>
    <m/>
    <m/>
    <m/>
    <m/>
    <m/>
  </r>
  <r>
    <x v="23"/>
    <s v="Las Bambas"/>
    <n v="603"/>
    <n v="603"/>
    <n v="5"/>
    <n v="5"/>
    <m/>
    <m/>
    <m/>
    <m/>
    <m/>
    <m/>
    <m/>
    <m/>
    <m/>
  </r>
  <r>
    <x v="23"/>
    <s v="Las Bambas"/>
    <n v="1222.5"/>
    <n v="1222.5"/>
    <n v="10"/>
    <n v="10"/>
    <m/>
    <m/>
    <m/>
    <m/>
    <m/>
    <m/>
    <m/>
    <m/>
    <m/>
  </r>
  <r>
    <x v="23"/>
    <s v="Las Bambas"/>
    <n v="4428.5"/>
    <n v="4428.5"/>
    <n v="26"/>
    <n v="26"/>
    <m/>
    <m/>
    <m/>
    <m/>
    <m/>
    <m/>
    <m/>
    <m/>
    <m/>
  </r>
  <r>
    <x v="23"/>
    <s v="Las Bambas"/>
    <n v="5103"/>
    <n v="5103"/>
    <n v="31"/>
    <n v="31"/>
    <m/>
    <m/>
    <m/>
    <m/>
    <m/>
    <m/>
    <m/>
    <m/>
    <m/>
  </r>
  <r>
    <x v="23"/>
    <s v="Las Bambas"/>
    <n v="310.5"/>
    <n v="310.5"/>
    <n v="2"/>
    <n v="2"/>
    <m/>
    <m/>
    <m/>
    <m/>
    <m/>
    <m/>
    <m/>
    <m/>
    <m/>
  </r>
  <r>
    <x v="23"/>
    <s v="Las Bambas"/>
    <n v="966"/>
    <n v="966"/>
    <n v="7"/>
    <n v="7"/>
    <m/>
    <m/>
    <m/>
    <m/>
    <m/>
    <m/>
    <m/>
    <m/>
    <m/>
  </r>
  <r>
    <x v="23"/>
    <s v="Las Bambas"/>
    <n v="816"/>
    <n v="816"/>
    <n v="5"/>
    <n v="5"/>
    <m/>
    <m/>
    <m/>
    <m/>
    <m/>
    <m/>
    <m/>
    <m/>
    <m/>
  </r>
  <r>
    <x v="23"/>
    <s v="Las Bambas"/>
    <n v="819"/>
    <n v="819"/>
    <n v="5"/>
    <n v="5"/>
    <m/>
    <m/>
    <m/>
    <m/>
    <m/>
    <m/>
    <m/>
    <m/>
    <m/>
  </r>
  <r>
    <x v="23"/>
    <s v="Las Bambas"/>
    <n v="685.5"/>
    <n v="685.5"/>
    <n v="6"/>
    <n v="6"/>
    <m/>
    <m/>
    <m/>
    <m/>
    <m/>
    <m/>
    <m/>
    <m/>
    <m/>
  </r>
  <r>
    <x v="23"/>
    <s v="Las Bambas"/>
    <n v="6464.75"/>
    <n v="6464.75"/>
    <n v="36"/>
    <n v="36"/>
    <m/>
    <m/>
    <m/>
    <m/>
    <m/>
    <n v="1"/>
    <m/>
    <m/>
    <m/>
  </r>
  <r>
    <x v="23"/>
    <s v="Las Bambas"/>
    <n v="1534.5"/>
    <n v="1534.5"/>
    <n v="10"/>
    <n v="10"/>
    <m/>
    <m/>
    <m/>
    <m/>
    <m/>
    <m/>
    <m/>
    <m/>
    <m/>
  </r>
  <r>
    <x v="23"/>
    <s v="Las Bambas"/>
    <n v="1612.5"/>
    <n v="1612.5"/>
    <n v="11"/>
    <n v="11"/>
    <m/>
    <m/>
    <m/>
    <m/>
    <m/>
    <m/>
    <m/>
    <m/>
    <m/>
  </r>
  <r>
    <x v="23"/>
    <s v="Las Bambas"/>
    <n v="1356"/>
    <n v="1356"/>
    <n v="7"/>
    <n v="7"/>
    <m/>
    <m/>
    <m/>
    <m/>
    <m/>
    <m/>
    <m/>
    <m/>
    <m/>
  </r>
  <r>
    <x v="23"/>
    <s v="Las Bambas"/>
    <n v="198"/>
    <n v="198"/>
    <n v="1"/>
    <n v="1"/>
    <m/>
    <m/>
    <m/>
    <m/>
    <m/>
    <m/>
    <m/>
    <m/>
    <m/>
  </r>
  <r>
    <x v="23"/>
    <s v="Las Bambas"/>
    <n v="1890"/>
    <n v="1890"/>
    <n v="13"/>
    <n v="13"/>
    <m/>
    <m/>
    <m/>
    <m/>
    <m/>
    <m/>
    <m/>
    <m/>
    <m/>
  </r>
  <r>
    <x v="23"/>
    <s v="Las Bambas"/>
    <n v="279"/>
    <n v="279"/>
    <n v="2"/>
    <n v="2"/>
    <m/>
    <m/>
    <m/>
    <m/>
    <m/>
    <m/>
    <m/>
    <m/>
    <m/>
  </r>
  <r>
    <x v="23"/>
    <s v="Las Bambas"/>
    <n v="3274.5"/>
    <n v="3274.5"/>
    <n v="20"/>
    <n v="20"/>
    <m/>
    <m/>
    <m/>
    <m/>
    <m/>
    <m/>
    <m/>
    <m/>
    <m/>
  </r>
  <r>
    <x v="23"/>
    <s v="Las Bambas"/>
    <n v="336"/>
    <n v="336"/>
    <n v="3"/>
    <n v="3"/>
    <m/>
    <m/>
    <m/>
    <m/>
    <m/>
    <m/>
    <m/>
    <m/>
    <m/>
  </r>
  <r>
    <x v="23"/>
    <s v="Las Bambas"/>
    <n v="777"/>
    <n v="777"/>
    <n v="7"/>
    <n v="7"/>
    <m/>
    <m/>
    <m/>
    <m/>
    <m/>
    <m/>
    <m/>
    <m/>
    <m/>
  </r>
  <r>
    <x v="23"/>
    <s v="Las Bambas"/>
    <n v="198"/>
    <n v="198"/>
    <n v="1"/>
    <n v="1"/>
    <m/>
    <m/>
    <m/>
    <m/>
    <m/>
    <m/>
    <m/>
    <m/>
    <m/>
  </r>
  <r>
    <x v="23"/>
    <s v="Las Bambas"/>
    <n v="1110"/>
    <n v="1110"/>
    <n v="6"/>
    <n v="6"/>
    <m/>
    <m/>
    <m/>
    <m/>
    <m/>
    <m/>
    <m/>
    <m/>
    <m/>
  </r>
  <r>
    <x v="23"/>
    <s v="Las Bambas"/>
    <n v="3580.5"/>
    <n v="3580.5"/>
    <n v="19"/>
    <n v="19"/>
    <m/>
    <m/>
    <m/>
    <m/>
    <m/>
    <n v="1"/>
    <m/>
    <m/>
    <m/>
  </r>
  <r>
    <x v="23"/>
    <s v="Las Bambas"/>
    <n v="4095"/>
    <n v="4095"/>
    <n v="22"/>
    <n v="22"/>
    <m/>
    <m/>
    <m/>
    <m/>
    <m/>
    <m/>
    <m/>
    <m/>
    <m/>
  </r>
  <r>
    <x v="23"/>
    <s v="Las Bambas"/>
    <n v="441"/>
    <n v="441"/>
    <n v="3"/>
    <n v="3"/>
    <m/>
    <m/>
    <m/>
    <m/>
    <m/>
    <m/>
    <m/>
    <m/>
    <m/>
  </r>
  <r>
    <x v="23"/>
    <s v="Las Bambas"/>
    <n v="13675.25"/>
    <n v="13675.25"/>
    <n v="79"/>
    <n v="79"/>
    <m/>
    <m/>
    <m/>
    <m/>
    <m/>
    <n v="1"/>
    <m/>
    <m/>
    <m/>
  </r>
  <r>
    <x v="23"/>
    <s v="Las Bambas"/>
    <n v="3927"/>
    <n v="3927"/>
    <n v="22"/>
    <n v="22"/>
    <m/>
    <m/>
    <m/>
    <m/>
    <m/>
    <m/>
    <m/>
    <m/>
    <m/>
  </r>
  <r>
    <x v="23"/>
    <s v="Las Bambas"/>
    <n v="6245.25"/>
    <n v="6245.25"/>
    <n v="42"/>
    <n v="42"/>
    <m/>
    <m/>
    <m/>
    <m/>
    <m/>
    <m/>
    <m/>
    <m/>
    <m/>
  </r>
  <r>
    <x v="23"/>
    <s v="Las Bambas"/>
    <n v="4588.5"/>
    <n v="4588.5"/>
    <n v="27"/>
    <n v="27"/>
    <m/>
    <m/>
    <m/>
    <m/>
    <m/>
    <m/>
    <m/>
    <m/>
    <m/>
  </r>
  <r>
    <x v="23"/>
    <s v="Las Bambas"/>
    <n v="0"/>
    <n v="0"/>
    <n v="1"/>
    <n v="1"/>
    <m/>
    <m/>
    <m/>
    <m/>
    <m/>
    <m/>
    <m/>
    <m/>
    <m/>
  </r>
  <r>
    <x v="23"/>
    <s v="Las Bambas"/>
    <n v="556.5"/>
    <n v="556.5"/>
    <n v="3"/>
    <n v="3"/>
    <m/>
    <m/>
    <m/>
    <m/>
    <m/>
    <m/>
    <m/>
    <m/>
    <m/>
  </r>
  <r>
    <x v="23"/>
    <s v="Las Bambas"/>
    <n v="1140.5"/>
    <n v="1140.5"/>
    <n v="7"/>
    <n v="7"/>
    <m/>
    <m/>
    <m/>
    <m/>
    <m/>
    <m/>
    <m/>
    <m/>
    <m/>
  </r>
  <r>
    <x v="23"/>
    <s v="Las Bambas"/>
    <n v="495"/>
    <n v="495"/>
    <n v="3"/>
    <n v="3"/>
    <m/>
    <m/>
    <m/>
    <m/>
    <m/>
    <m/>
    <m/>
    <m/>
    <m/>
  </r>
  <r>
    <x v="23"/>
    <s v="Las Bambas"/>
    <n v="153"/>
    <n v="153"/>
    <n v="1"/>
    <n v="1"/>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88556"/>
    <n v="15243.599999999999"/>
    <n v="379"/>
    <n v="427"/>
    <m/>
    <m/>
    <m/>
    <m/>
    <m/>
    <n v="1"/>
    <m/>
    <m/>
    <m/>
  </r>
  <r>
    <x v="23"/>
    <s v="SSEE"/>
    <n v="0"/>
    <n v="0"/>
    <n v="0"/>
    <n v="0"/>
    <m/>
    <m/>
    <m/>
    <m/>
    <m/>
    <m/>
    <m/>
    <m/>
    <m/>
  </r>
  <r>
    <x v="23"/>
    <s v="SSEE"/>
    <n v="0"/>
    <n v="0"/>
    <n v="0"/>
    <n v="0"/>
    <m/>
    <m/>
    <m/>
    <m/>
    <m/>
    <m/>
    <m/>
    <m/>
    <m/>
  </r>
  <r>
    <x v="23"/>
    <s v="SSEE"/>
    <n v="0"/>
    <n v="0"/>
    <n v="0"/>
    <n v="0"/>
    <m/>
    <m/>
    <m/>
    <m/>
    <m/>
    <m/>
    <m/>
    <m/>
    <m/>
  </r>
  <r>
    <x v="23"/>
    <s v="SSEE"/>
    <n v="0"/>
    <n v="0"/>
    <n v="0"/>
    <n v="0"/>
    <m/>
    <m/>
    <m/>
    <m/>
    <m/>
    <m/>
    <m/>
    <m/>
    <m/>
  </r>
  <r>
    <x v="23"/>
    <s v="SSEE"/>
    <n v="7535"/>
    <n v="7535"/>
    <n v="42"/>
    <n v="42"/>
    <m/>
    <m/>
    <m/>
    <m/>
    <m/>
    <m/>
    <m/>
    <m/>
    <m/>
  </r>
  <r>
    <x v="23"/>
    <s v="SSEE"/>
    <n v="12348"/>
    <n v="12348"/>
    <n v="69"/>
    <n v="69"/>
    <m/>
    <m/>
    <m/>
    <m/>
    <m/>
    <m/>
    <m/>
    <m/>
    <m/>
  </r>
  <r>
    <x v="23"/>
    <s v="SSEE"/>
    <n v="0"/>
    <n v="0"/>
    <n v="0"/>
    <n v="0"/>
    <m/>
    <m/>
    <m/>
    <m/>
    <m/>
    <m/>
    <m/>
    <m/>
    <m/>
  </r>
  <r>
    <x v="23"/>
    <s v="SSEE"/>
    <n v="360"/>
    <n v="360"/>
    <n v="3"/>
    <n v="3"/>
    <m/>
    <m/>
    <m/>
    <m/>
    <m/>
    <n v="1"/>
    <m/>
    <m/>
    <m/>
  </r>
  <r>
    <x v="23"/>
    <s v="SSEE"/>
    <n v="175265.08000000002"/>
    <n v="155357.08000000002"/>
    <n v="789"/>
    <n v="711"/>
    <m/>
    <m/>
    <m/>
    <m/>
    <m/>
    <m/>
    <m/>
    <m/>
    <m/>
  </r>
  <r>
    <x v="23"/>
    <s v="SSEE"/>
    <n v="31429"/>
    <n v="31429"/>
    <n v="197"/>
    <n v="197"/>
    <m/>
    <m/>
    <m/>
    <m/>
    <m/>
    <m/>
    <m/>
    <m/>
    <m/>
  </r>
  <r>
    <x v="23"/>
    <s v="SSEE"/>
    <n v="100010"/>
    <n v="100010"/>
    <n v="549"/>
    <n v="549"/>
    <m/>
    <m/>
    <m/>
    <n v="1"/>
    <m/>
    <m/>
    <m/>
    <m/>
    <m/>
  </r>
  <r>
    <x v="23"/>
    <s v="SSEE"/>
    <n v="120969.5"/>
    <n v="127809.5"/>
    <n v="729"/>
    <n v="759"/>
    <m/>
    <m/>
    <m/>
    <m/>
    <m/>
    <n v="3"/>
    <m/>
    <m/>
    <m/>
  </r>
  <r>
    <x v="23"/>
    <s v="SSEE"/>
    <n v="0"/>
    <n v="0"/>
    <n v="0"/>
    <n v="0"/>
    <m/>
    <m/>
    <m/>
    <m/>
    <m/>
    <m/>
    <m/>
    <m/>
    <m/>
  </r>
  <r>
    <x v="23"/>
    <s v="SSEE"/>
    <n v="0"/>
    <n v="0"/>
    <n v="0"/>
    <n v="0"/>
    <m/>
    <m/>
    <m/>
    <m/>
    <m/>
    <m/>
    <m/>
    <m/>
    <m/>
  </r>
  <r>
    <x v="23"/>
    <s v="SSEE"/>
    <n v="105498"/>
    <n v="105498"/>
    <n v="468"/>
    <n v="468"/>
    <m/>
    <m/>
    <m/>
    <m/>
    <m/>
    <n v="2"/>
    <m/>
    <m/>
    <m/>
  </r>
  <r>
    <x v="23"/>
    <s v="SSEE"/>
    <n v="308"/>
    <n v="308"/>
    <n v="2"/>
    <n v="2"/>
    <m/>
    <m/>
    <m/>
    <m/>
    <m/>
    <m/>
    <m/>
    <m/>
    <m/>
  </r>
  <r>
    <x v="23"/>
    <s v="SSEE"/>
    <n v="0"/>
    <n v="0"/>
    <n v="0"/>
    <n v="0"/>
    <m/>
    <m/>
    <m/>
    <m/>
    <m/>
    <m/>
    <m/>
    <m/>
    <m/>
  </r>
  <r>
    <x v="23"/>
    <s v="SSEE"/>
    <n v="0"/>
    <n v="0"/>
    <n v="0"/>
    <n v="0"/>
    <m/>
    <m/>
    <m/>
    <m/>
    <m/>
    <m/>
    <m/>
    <m/>
    <m/>
  </r>
  <r>
    <x v="23"/>
    <s v="SSEE"/>
    <n v="27036"/>
    <n v="27036"/>
    <n v="135"/>
    <n v="135"/>
    <m/>
    <m/>
    <m/>
    <m/>
    <m/>
    <m/>
    <m/>
    <m/>
    <m/>
  </r>
  <r>
    <x v="23"/>
    <s v="SSEE"/>
    <n v="10892"/>
    <n v="10892"/>
    <n v="61"/>
    <n v="61"/>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50856"/>
    <n v="50856"/>
    <n v="287"/>
    <n v="287"/>
    <m/>
    <m/>
    <m/>
    <m/>
    <m/>
    <m/>
    <m/>
    <m/>
    <m/>
  </r>
  <r>
    <x v="23"/>
    <s v="SSEE"/>
    <n v="0"/>
    <n v="0"/>
    <n v="0"/>
    <n v="0"/>
    <m/>
    <m/>
    <m/>
    <m/>
    <m/>
    <m/>
    <m/>
    <m/>
    <m/>
  </r>
  <r>
    <x v="23"/>
    <s v="SSEE"/>
    <n v="0"/>
    <n v="0"/>
    <n v="0"/>
    <n v="0"/>
    <m/>
    <m/>
    <m/>
    <m/>
    <m/>
    <m/>
    <m/>
    <m/>
    <m/>
  </r>
  <r>
    <x v="23"/>
    <s v="SSEE"/>
    <n v="2168"/>
    <n v="2168"/>
    <n v="27"/>
    <n v="27"/>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0"/>
    <n v="0"/>
    <n v="0"/>
    <n v="0"/>
    <m/>
    <m/>
    <m/>
    <m/>
    <m/>
    <m/>
    <m/>
    <m/>
    <m/>
  </r>
  <r>
    <x v="23"/>
    <s v="SSEE"/>
    <n v="206717"/>
    <n v="115899"/>
    <n v="953"/>
    <n v="541"/>
    <m/>
    <m/>
    <m/>
    <m/>
    <n v="2"/>
    <n v="1"/>
    <m/>
    <m/>
    <m/>
  </r>
  <r>
    <x v="23"/>
    <s v="SSEE"/>
    <n v="0"/>
    <n v="0"/>
    <n v="0"/>
    <n v="0"/>
    <m/>
    <m/>
    <m/>
    <m/>
    <m/>
    <m/>
    <m/>
    <m/>
    <m/>
  </r>
  <r>
    <x v="23"/>
    <s v="SSEE"/>
    <n v="0"/>
    <n v="0"/>
    <n v="0"/>
    <n v="0"/>
    <m/>
    <m/>
    <m/>
    <m/>
    <m/>
    <m/>
    <m/>
    <m/>
    <m/>
  </r>
  <r>
    <x v="23"/>
    <s v="SSEE"/>
    <n v="0"/>
    <n v="0"/>
    <n v="0"/>
    <n v="0"/>
    <m/>
    <m/>
    <m/>
    <m/>
    <m/>
    <m/>
    <m/>
    <m/>
    <m/>
  </r>
  <r>
    <x v="23"/>
    <s v="SSEE"/>
    <n v="0"/>
    <n v="0"/>
    <n v="0"/>
    <n v="0"/>
    <m/>
    <m/>
    <m/>
    <m/>
    <m/>
    <m/>
    <m/>
    <m/>
    <m/>
  </r>
  <r>
    <x v="23"/>
    <s v="SSEE"/>
    <n v="2136"/>
    <n v="2136"/>
    <n v="13"/>
    <n v="13"/>
    <m/>
    <m/>
    <m/>
    <m/>
    <m/>
    <m/>
    <m/>
    <m/>
    <m/>
  </r>
  <r>
    <x v="23"/>
    <s v="SSEE"/>
    <n v="0"/>
    <n v="0"/>
    <n v="0"/>
    <n v="0"/>
    <m/>
    <m/>
    <m/>
    <m/>
    <m/>
    <m/>
    <m/>
    <m/>
    <m/>
  </r>
  <r>
    <x v="24"/>
    <s v="Las Bambas"/>
    <n v="435"/>
    <n v="435"/>
    <n v="2"/>
    <n v="2"/>
    <m/>
    <m/>
    <m/>
    <m/>
    <m/>
    <m/>
    <m/>
    <m/>
    <m/>
  </r>
  <r>
    <x v="24"/>
    <s v="Las Bambas"/>
    <n v="576"/>
    <n v="576"/>
    <n v="3"/>
    <n v="3"/>
    <m/>
    <m/>
    <m/>
    <m/>
    <m/>
    <m/>
    <m/>
    <m/>
    <m/>
  </r>
  <r>
    <x v="24"/>
    <s v="Las Bambas"/>
    <n v="3477"/>
    <n v="3477"/>
    <n v="18"/>
    <n v="18"/>
    <m/>
    <m/>
    <m/>
    <m/>
    <m/>
    <m/>
    <m/>
    <m/>
    <m/>
  </r>
  <r>
    <x v="24"/>
    <s v="Las Bambas"/>
    <n v="4394.97"/>
    <n v="4394.97"/>
    <n v="22"/>
    <n v="22"/>
    <m/>
    <m/>
    <m/>
    <m/>
    <m/>
    <m/>
    <m/>
    <m/>
    <m/>
  </r>
  <r>
    <x v="24"/>
    <s v="Las Bambas"/>
    <n v="3013.5"/>
    <n v="3013.5"/>
    <n v="16"/>
    <n v="16"/>
    <m/>
    <m/>
    <m/>
    <m/>
    <m/>
    <m/>
    <m/>
    <m/>
    <m/>
  </r>
  <r>
    <x v="24"/>
    <s v="Las Bambas"/>
    <n v="613.5"/>
    <n v="613.5"/>
    <n v="3"/>
    <n v="3"/>
    <m/>
    <m/>
    <m/>
    <m/>
    <m/>
    <m/>
    <m/>
    <m/>
    <m/>
  </r>
  <r>
    <x v="24"/>
    <s v="Las Bambas"/>
    <n v="8992.25"/>
    <n v="8992.25"/>
    <n v="46"/>
    <n v="46"/>
    <m/>
    <m/>
    <m/>
    <m/>
    <m/>
    <m/>
    <m/>
    <m/>
    <m/>
  </r>
  <r>
    <x v="24"/>
    <s v="Las Bambas"/>
    <n v="13111.5"/>
    <n v="13111.5"/>
    <n v="71"/>
    <n v="71"/>
    <m/>
    <m/>
    <m/>
    <m/>
    <m/>
    <m/>
    <m/>
    <m/>
    <m/>
  </r>
  <r>
    <x v="24"/>
    <s v="Las Bambas"/>
    <n v="14719.891304347826"/>
    <n v="14719.891304347826"/>
    <n v="83"/>
    <n v="83"/>
    <m/>
    <m/>
    <m/>
    <m/>
    <m/>
    <m/>
    <m/>
    <m/>
    <m/>
  </r>
  <r>
    <x v="24"/>
    <s v="Las Bambas"/>
    <n v="8344"/>
    <n v="8344"/>
    <n v="47"/>
    <n v="47"/>
    <m/>
    <m/>
    <m/>
    <m/>
    <m/>
    <m/>
    <m/>
    <m/>
    <m/>
  </r>
  <r>
    <x v="24"/>
    <s v="Las Bambas"/>
    <n v="3291"/>
    <n v="3291"/>
    <n v="16"/>
    <n v="16"/>
    <m/>
    <m/>
    <m/>
    <m/>
    <m/>
    <m/>
    <m/>
    <m/>
    <m/>
  </r>
  <r>
    <x v="24"/>
    <s v="Las Bambas"/>
    <n v="756"/>
    <n v="756"/>
    <n v="4"/>
    <n v="4"/>
    <m/>
    <m/>
    <m/>
    <m/>
    <m/>
    <m/>
    <m/>
    <m/>
    <m/>
  </r>
  <r>
    <x v="24"/>
    <s v="Las Bambas"/>
    <n v="3607.5"/>
    <n v="3607.5"/>
    <n v="19"/>
    <n v="19"/>
    <m/>
    <m/>
    <m/>
    <m/>
    <m/>
    <m/>
    <m/>
    <m/>
    <m/>
  </r>
  <r>
    <x v="24"/>
    <s v="Las Bambas"/>
    <n v="5993"/>
    <n v="5993"/>
    <n v="34"/>
    <n v="34"/>
    <m/>
    <m/>
    <m/>
    <m/>
    <m/>
    <m/>
    <m/>
    <m/>
    <m/>
  </r>
  <r>
    <x v="24"/>
    <s v="Las Bambas"/>
    <n v="36960.75"/>
    <n v="36960.75"/>
    <n v="218"/>
    <n v="218"/>
    <m/>
    <m/>
    <m/>
    <m/>
    <m/>
    <n v="2"/>
    <m/>
    <m/>
    <m/>
  </r>
  <r>
    <x v="24"/>
    <s v="Las Bambas"/>
    <n v="15096.75"/>
    <n v="15096.75"/>
    <n v="84"/>
    <n v="84"/>
    <m/>
    <m/>
    <m/>
    <m/>
    <m/>
    <n v="1"/>
    <m/>
    <m/>
    <m/>
  </r>
  <r>
    <x v="24"/>
    <s v="Las Bambas"/>
    <n v="462"/>
    <n v="462"/>
    <n v="2"/>
    <n v="2"/>
    <m/>
    <m/>
    <m/>
    <m/>
    <m/>
    <m/>
    <m/>
    <m/>
    <m/>
  </r>
  <r>
    <x v="24"/>
    <s v="Las Bambas"/>
    <n v="63740.5"/>
    <n v="63740.5"/>
    <n v="379"/>
    <n v="379"/>
    <m/>
    <m/>
    <m/>
    <m/>
    <n v="1"/>
    <m/>
    <m/>
    <m/>
    <m/>
  </r>
  <r>
    <x v="24"/>
    <s v="Las Bambas"/>
    <n v="149899.82142857142"/>
    <n v="149899.82142857142"/>
    <n v="863"/>
    <n v="863"/>
    <m/>
    <m/>
    <n v="1"/>
    <m/>
    <m/>
    <m/>
    <m/>
    <m/>
    <m/>
  </r>
  <r>
    <x v="24"/>
    <s v="Las Bambas"/>
    <n v="1179"/>
    <n v="1179"/>
    <n v="6"/>
    <n v="6"/>
    <m/>
    <m/>
    <m/>
    <m/>
    <m/>
    <m/>
    <m/>
    <m/>
    <m/>
  </r>
  <r>
    <x v="24"/>
    <s v="Las Bambas"/>
    <n v="5037"/>
    <n v="5037"/>
    <n v="26"/>
    <n v="26"/>
    <m/>
    <m/>
    <m/>
    <m/>
    <m/>
    <m/>
    <m/>
    <m/>
    <m/>
  </r>
  <r>
    <x v="24"/>
    <s v="Las Bambas"/>
    <n v="1474.5"/>
    <n v="1474.5"/>
    <n v="7"/>
    <n v="7"/>
    <m/>
    <m/>
    <m/>
    <m/>
    <m/>
    <m/>
    <m/>
    <m/>
    <m/>
  </r>
  <r>
    <x v="24"/>
    <s v="Las Bambas"/>
    <n v="297"/>
    <n v="297"/>
    <n v="2"/>
    <n v="2"/>
    <m/>
    <m/>
    <m/>
    <m/>
    <m/>
    <m/>
    <m/>
    <m/>
    <m/>
  </r>
  <r>
    <x v="24"/>
    <s v="Las Bambas"/>
    <n v="369"/>
    <n v="369"/>
    <n v="2"/>
    <n v="2"/>
    <m/>
    <m/>
    <m/>
    <m/>
    <m/>
    <m/>
    <m/>
    <m/>
    <m/>
  </r>
  <r>
    <x v="24"/>
    <s v="Las Bambas"/>
    <n v="5484"/>
    <n v="5484"/>
    <n v="29"/>
    <n v="29"/>
    <m/>
    <m/>
    <m/>
    <m/>
    <m/>
    <m/>
    <m/>
    <m/>
    <m/>
  </r>
  <r>
    <x v="24"/>
    <s v="Las Bambas"/>
    <n v="231"/>
    <n v="231"/>
    <n v="1"/>
    <n v="1"/>
    <m/>
    <m/>
    <m/>
    <m/>
    <m/>
    <m/>
    <m/>
    <m/>
    <m/>
  </r>
  <r>
    <x v="24"/>
    <s v="Las Bambas"/>
    <n v="2398.5"/>
    <n v="2398.5"/>
    <n v="12"/>
    <n v="12"/>
    <m/>
    <m/>
    <m/>
    <m/>
    <m/>
    <m/>
    <m/>
    <m/>
    <m/>
  </r>
  <r>
    <x v="24"/>
    <s v="Las Bambas"/>
    <n v="3339"/>
    <n v="3339"/>
    <n v="18"/>
    <n v="18"/>
    <m/>
    <m/>
    <m/>
    <m/>
    <m/>
    <m/>
    <m/>
    <m/>
    <m/>
  </r>
  <r>
    <x v="24"/>
    <s v="Las Bambas"/>
    <n v="189"/>
    <n v="189"/>
    <n v="1"/>
    <n v="1"/>
    <m/>
    <m/>
    <m/>
    <m/>
    <m/>
    <m/>
    <m/>
    <m/>
    <m/>
  </r>
  <r>
    <x v="24"/>
    <s v="Las Bambas"/>
    <n v="4078.5"/>
    <n v="4078.5"/>
    <n v="22"/>
    <n v="22"/>
    <m/>
    <m/>
    <m/>
    <m/>
    <m/>
    <m/>
    <m/>
    <m/>
    <m/>
  </r>
  <r>
    <x v="24"/>
    <s v="Las Bambas"/>
    <n v="1320"/>
    <n v="1320"/>
    <n v="8"/>
    <n v="8"/>
    <m/>
    <m/>
    <m/>
    <m/>
    <m/>
    <m/>
    <m/>
    <m/>
    <m/>
  </r>
  <r>
    <x v="24"/>
    <s v="Las Bambas"/>
    <n v="2386"/>
    <n v="2386"/>
    <n v="12"/>
    <n v="12"/>
    <m/>
    <m/>
    <m/>
    <m/>
    <m/>
    <m/>
    <m/>
    <m/>
    <m/>
  </r>
  <r>
    <x v="24"/>
    <s v="Las Bambas"/>
    <n v="171"/>
    <n v="171"/>
    <n v="1"/>
    <n v="1"/>
    <m/>
    <m/>
    <m/>
    <m/>
    <m/>
    <m/>
    <m/>
    <m/>
    <m/>
  </r>
  <r>
    <x v="24"/>
    <s v="SSEE"/>
    <n v="0"/>
    <n v="0"/>
    <n v="0"/>
    <n v="0"/>
    <m/>
    <m/>
    <m/>
    <m/>
    <m/>
    <m/>
    <m/>
    <m/>
    <m/>
  </r>
  <r>
    <x v="24"/>
    <s v="SSEE"/>
    <n v="0"/>
    <n v="0"/>
    <n v="0"/>
    <n v="0"/>
    <m/>
    <m/>
    <m/>
    <m/>
    <m/>
    <m/>
    <m/>
    <m/>
    <m/>
  </r>
  <r>
    <x v="24"/>
    <s v="SSEE"/>
    <n v="0"/>
    <n v="0"/>
    <n v="0"/>
    <n v="0"/>
    <m/>
    <m/>
    <m/>
    <m/>
    <m/>
    <m/>
    <m/>
    <m/>
    <m/>
  </r>
  <r>
    <x v="24"/>
    <s v="SSEE"/>
    <n v="0"/>
    <n v="0"/>
    <n v="0"/>
    <n v="0"/>
    <m/>
    <m/>
    <m/>
    <m/>
    <m/>
    <m/>
    <m/>
    <m/>
    <m/>
  </r>
  <r>
    <x v="24"/>
    <s v="SSEE"/>
    <n v="0"/>
    <n v="0"/>
    <n v="0"/>
    <n v="0"/>
    <m/>
    <m/>
    <m/>
    <m/>
    <m/>
    <m/>
    <m/>
    <m/>
    <m/>
  </r>
  <r>
    <x v="24"/>
    <s v="SSEE"/>
    <n v="93497"/>
    <n v="93497"/>
    <n v="401"/>
    <n v="401"/>
    <m/>
    <m/>
    <m/>
    <m/>
    <m/>
    <m/>
    <m/>
    <m/>
    <m/>
  </r>
  <r>
    <x v="24"/>
    <s v="SSEE"/>
    <n v="90848"/>
    <n v="22460.400000000001"/>
    <n v="443"/>
    <n v="443"/>
    <m/>
    <m/>
    <m/>
    <m/>
    <m/>
    <m/>
    <m/>
    <m/>
    <m/>
  </r>
  <r>
    <x v="24"/>
    <s v="SSEE"/>
    <n v="10586"/>
    <n v="7847"/>
    <n v="62"/>
    <n v="49"/>
    <m/>
    <m/>
    <m/>
    <m/>
    <n v="1"/>
    <m/>
    <m/>
    <m/>
    <m/>
  </r>
  <r>
    <x v="24"/>
    <s v="SSEE"/>
    <n v="20538"/>
    <n v="20538"/>
    <n v="87"/>
    <n v="87"/>
    <m/>
    <m/>
    <m/>
    <m/>
    <m/>
    <m/>
    <m/>
    <m/>
    <m/>
  </r>
  <r>
    <x v="24"/>
    <s v="SSEE"/>
    <n v="95823"/>
    <n v="93364.800000000003"/>
    <n v="638"/>
    <n v="638"/>
    <m/>
    <m/>
    <m/>
    <m/>
    <m/>
    <n v="4"/>
    <m/>
    <m/>
    <m/>
  </r>
  <r>
    <x v="24"/>
    <s v="SSEE"/>
    <n v="144439"/>
    <n v="144439"/>
    <n v="648"/>
    <n v="648"/>
    <m/>
    <m/>
    <m/>
    <m/>
    <n v="1"/>
    <n v="1"/>
    <m/>
    <m/>
    <m/>
  </r>
  <r>
    <x v="24"/>
    <s v="SSEE"/>
    <n v="119141"/>
    <n v="119141"/>
    <n v="635"/>
    <n v="635"/>
    <m/>
    <m/>
    <m/>
    <m/>
    <m/>
    <m/>
    <m/>
    <m/>
    <m/>
  </r>
  <r>
    <x v="24"/>
    <s v="SSEE"/>
    <n v="133240.5"/>
    <n v="133240.5"/>
    <n v="833"/>
    <n v="833"/>
    <m/>
    <m/>
    <m/>
    <m/>
    <m/>
    <n v="3"/>
    <m/>
    <m/>
    <m/>
  </r>
  <r>
    <x v="24"/>
    <s v="SSEE"/>
    <n v="0"/>
    <n v="0"/>
    <n v="0"/>
    <n v="0"/>
    <m/>
    <m/>
    <m/>
    <m/>
    <n v="3"/>
    <m/>
    <m/>
    <m/>
    <m/>
  </r>
  <r>
    <x v="24"/>
    <s v="SSEE"/>
    <n v="409.5"/>
    <n v="409.5"/>
    <n v="2"/>
    <n v="2"/>
    <m/>
    <m/>
    <m/>
    <m/>
    <m/>
    <m/>
    <m/>
    <m/>
    <m/>
  </r>
  <r>
    <x v="24"/>
    <s v="SSEE"/>
    <n v="10224"/>
    <n v="10224"/>
    <n v="56"/>
    <n v="56"/>
    <m/>
    <m/>
    <m/>
    <m/>
    <m/>
    <n v="1"/>
    <m/>
    <m/>
    <m/>
  </r>
  <r>
    <x v="24"/>
    <s v="SSEE"/>
    <n v="9576"/>
    <n v="9576"/>
    <n v="53"/>
    <n v="53"/>
    <m/>
    <m/>
    <m/>
    <m/>
    <m/>
    <m/>
    <m/>
    <m/>
    <m/>
  </r>
  <r>
    <x v="24"/>
    <s v="SSEE"/>
    <n v="44808"/>
    <n v="44808"/>
    <n v="200"/>
    <n v="200"/>
    <m/>
    <m/>
    <m/>
    <m/>
    <m/>
    <m/>
    <m/>
    <m/>
    <m/>
  </r>
  <r>
    <x v="24"/>
    <s v="SSEE"/>
    <n v="0"/>
    <n v="0"/>
    <n v="0"/>
    <n v="0"/>
    <m/>
    <m/>
    <m/>
    <m/>
    <m/>
    <m/>
    <m/>
    <m/>
    <m/>
  </r>
  <r>
    <x v="24"/>
    <s v="SSEE"/>
    <n v="1728"/>
    <n v="1728"/>
    <n v="10"/>
    <n v="10"/>
    <m/>
    <m/>
    <m/>
    <m/>
    <m/>
    <m/>
    <m/>
    <m/>
    <m/>
  </r>
  <r>
    <x v="24"/>
    <s v="SSEE"/>
    <n v="7410"/>
    <n v="7038"/>
    <n v="32"/>
    <n v="31"/>
    <m/>
    <m/>
    <m/>
    <m/>
    <m/>
    <m/>
    <m/>
    <m/>
    <m/>
  </r>
  <r>
    <x v="24"/>
    <s v="SSEE"/>
    <n v="364024"/>
    <n v="141560.4"/>
    <n v="1638"/>
    <n v="1229"/>
    <m/>
    <m/>
    <m/>
    <m/>
    <m/>
    <n v="2"/>
    <m/>
    <m/>
    <m/>
  </r>
  <r>
    <x v="24"/>
    <s v="SSEE"/>
    <n v="67907"/>
    <n v="67907"/>
    <n v="286"/>
    <n v="286"/>
    <m/>
    <m/>
    <m/>
    <m/>
    <m/>
    <m/>
    <m/>
    <m/>
    <m/>
  </r>
  <r>
    <x v="25"/>
    <s v="Las Bambas"/>
    <n v="42.096774193548384"/>
    <n v="42.096774193548384"/>
    <m/>
    <m/>
    <m/>
    <m/>
    <m/>
    <m/>
    <m/>
    <m/>
    <m/>
    <m/>
    <m/>
  </r>
  <r>
    <x v="25"/>
    <s v="Las Bambas"/>
    <n v="55.741935483870968"/>
    <n v="55.741935483870968"/>
    <m/>
    <m/>
    <m/>
    <m/>
    <m/>
    <m/>
    <m/>
    <m/>
    <m/>
    <m/>
    <m/>
  </r>
  <r>
    <x v="25"/>
    <s v="Las Bambas"/>
    <n v="336.48387096774195"/>
    <n v="336.48387096774195"/>
    <m/>
    <m/>
    <m/>
    <m/>
    <m/>
    <m/>
    <m/>
    <m/>
    <m/>
    <m/>
    <m/>
  </r>
  <r>
    <x v="25"/>
    <s v="Las Bambas"/>
    <n v="425.31967741935483"/>
    <n v="425.31967741935483"/>
    <m/>
    <m/>
    <m/>
    <m/>
    <m/>
    <m/>
    <m/>
    <m/>
    <m/>
    <m/>
    <m/>
  </r>
  <r>
    <x v="25"/>
    <s v="Las Bambas"/>
    <n v="291.62903225806451"/>
    <n v="291.62903225806451"/>
    <m/>
    <m/>
    <m/>
    <m/>
    <m/>
    <m/>
    <m/>
    <m/>
    <m/>
    <m/>
    <m/>
  </r>
  <r>
    <x v="25"/>
    <s v="Las Bambas"/>
    <n v="59.37096774193548"/>
    <n v="59.37096774193548"/>
    <m/>
    <m/>
    <m/>
    <m/>
    <m/>
    <m/>
    <m/>
    <m/>
    <m/>
    <m/>
    <m/>
  </r>
  <r>
    <x v="25"/>
    <s v="Las Bambas"/>
    <n v="870.2177419354839"/>
    <n v="870.2177419354839"/>
    <m/>
    <m/>
    <m/>
    <m/>
    <m/>
    <m/>
    <m/>
    <m/>
    <m/>
    <m/>
    <m/>
  </r>
  <r>
    <x v="25"/>
    <s v="Las Bambas"/>
    <n v="1268.8548387096773"/>
    <n v="1268.8548387096773"/>
    <m/>
    <m/>
    <m/>
    <m/>
    <m/>
    <m/>
    <m/>
    <m/>
    <m/>
    <m/>
    <m/>
  </r>
  <r>
    <x v="25"/>
    <s v="Las Bambas"/>
    <n v="1424.5056100981767"/>
    <n v="1424.5056100981767"/>
    <m/>
    <m/>
    <m/>
    <m/>
    <m/>
    <m/>
    <m/>
    <m/>
    <m/>
    <m/>
    <m/>
  </r>
  <r>
    <x v="25"/>
    <s v="Las Bambas"/>
    <n v="807.48387096774195"/>
    <n v="807.48387096774195"/>
    <m/>
    <m/>
    <m/>
    <m/>
    <m/>
    <m/>
    <m/>
    <m/>
    <m/>
    <m/>
    <m/>
  </r>
  <r>
    <x v="25"/>
    <s v="Las Bambas"/>
    <n v="318.48387096774195"/>
    <n v="318.48387096774195"/>
    <m/>
    <m/>
    <m/>
    <m/>
    <m/>
    <m/>
    <m/>
    <m/>
    <m/>
    <m/>
    <m/>
  </r>
  <r>
    <x v="25"/>
    <s v="Las Bambas"/>
    <n v="73.161290322580641"/>
    <n v="73.161290322580641"/>
    <m/>
    <m/>
    <m/>
    <m/>
    <m/>
    <m/>
    <m/>
    <m/>
    <m/>
    <m/>
    <m/>
  </r>
  <r>
    <x v="25"/>
    <s v="Las Bambas"/>
    <n v="349.11290322580646"/>
    <n v="349.11290322580646"/>
    <m/>
    <m/>
    <m/>
    <m/>
    <m/>
    <m/>
    <m/>
    <m/>
    <m/>
    <m/>
    <m/>
  </r>
  <r>
    <x v="25"/>
    <s v="Las Bambas"/>
    <n v="579.9677419354839"/>
    <n v="579.9677419354839"/>
    <m/>
    <m/>
    <m/>
    <m/>
    <m/>
    <m/>
    <m/>
    <m/>
    <m/>
    <m/>
    <m/>
  </r>
  <r>
    <x v="25"/>
    <s v="Las Bambas"/>
    <n v="3576.8467741935483"/>
    <n v="3576.8467741935483"/>
    <m/>
    <m/>
    <m/>
    <m/>
    <m/>
    <m/>
    <m/>
    <m/>
    <m/>
    <m/>
    <m/>
  </r>
  <r>
    <x v="25"/>
    <s v="Las Bambas"/>
    <n v="1460.9758064516129"/>
    <n v="1460.9758064516129"/>
    <m/>
    <m/>
    <m/>
    <m/>
    <m/>
    <m/>
    <m/>
    <m/>
    <m/>
    <m/>
    <m/>
  </r>
  <r>
    <x v="25"/>
    <s v="Las Bambas"/>
    <n v="44.70967741935484"/>
    <n v="44.70967741935484"/>
    <m/>
    <m/>
    <m/>
    <m/>
    <m/>
    <m/>
    <m/>
    <m/>
    <m/>
    <m/>
    <m/>
  </r>
  <r>
    <x v="25"/>
    <s v="Las Bambas"/>
    <n v="6168.4354838709678"/>
    <n v="6168.4354838709678"/>
    <m/>
    <m/>
    <m/>
    <m/>
    <m/>
    <m/>
    <m/>
    <m/>
    <m/>
    <m/>
    <m/>
  </r>
  <r>
    <x v="25"/>
    <s v="Las Bambas"/>
    <n v="14506.434331797234"/>
    <n v="14506.434331797234"/>
    <m/>
    <m/>
    <m/>
    <m/>
    <m/>
    <m/>
    <m/>
    <m/>
    <m/>
    <m/>
    <m/>
  </r>
  <r>
    <x v="25"/>
    <s v="Las Bambas"/>
    <n v="114.09677419354838"/>
    <n v="114.09677419354838"/>
    <m/>
    <m/>
    <m/>
    <m/>
    <m/>
    <m/>
    <m/>
    <m/>
    <m/>
    <m/>
    <m/>
  </r>
  <r>
    <x v="25"/>
    <s v="Las Bambas"/>
    <n v="487.45161290322579"/>
    <n v="487.45161290322579"/>
    <m/>
    <m/>
    <m/>
    <m/>
    <m/>
    <m/>
    <m/>
    <m/>
    <m/>
    <m/>
    <m/>
  </r>
  <r>
    <x v="25"/>
    <s v="Las Bambas"/>
    <n v="142.69354838709677"/>
    <n v="142.69354838709677"/>
    <m/>
    <m/>
    <m/>
    <m/>
    <m/>
    <m/>
    <m/>
    <m/>
    <m/>
    <m/>
    <m/>
  </r>
  <r>
    <x v="25"/>
    <s v="Las Bambas"/>
    <n v="28.741935483870968"/>
    <n v="28.741935483870968"/>
    <m/>
    <m/>
    <m/>
    <m/>
    <m/>
    <m/>
    <m/>
    <m/>
    <m/>
    <m/>
    <m/>
  </r>
  <r>
    <x v="25"/>
    <s v="Las Bambas"/>
    <n v="35.70967741935484"/>
    <n v="35.70967741935484"/>
    <m/>
    <m/>
    <m/>
    <m/>
    <m/>
    <m/>
    <m/>
    <m/>
    <m/>
    <m/>
    <m/>
  </r>
  <r>
    <x v="25"/>
    <s v="Las Bambas"/>
    <n v="530.70967741935488"/>
    <n v="530.70967741935488"/>
    <m/>
    <m/>
    <m/>
    <m/>
    <m/>
    <m/>
    <m/>
    <m/>
    <m/>
    <m/>
    <m/>
  </r>
  <r>
    <x v="25"/>
    <s v="Las Bambas"/>
    <n v="22.35483870967742"/>
    <n v="22.35483870967742"/>
    <m/>
    <m/>
    <m/>
    <m/>
    <m/>
    <m/>
    <m/>
    <m/>
    <m/>
    <m/>
    <m/>
  </r>
  <r>
    <x v="25"/>
    <s v="Las Bambas"/>
    <n v="232.11290322580646"/>
    <n v="232.11290322580646"/>
    <m/>
    <m/>
    <m/>
    <m/>
    <m/>
    <m/>
    <m/>
    <m/>
    <m/>
    <m/>
    <m/>
  </r>
  <r>
    <x v="25"/>
    <s v="Las Bambas"/>
    <n v="323.12903225806451"/>
    <n v="323.12903225806451"/>
    <m/>
    <m/>
    <m/>
    <m/>
    <m/>
    <m/>
    <m/>
    <m/>
    <m/>
    <m/>
    <m/>
  </r>
  <r>
    <x v="25"/>
    <s v="Las Bambas"/>
    <n v="18.29032258064516"/>
    <n v="18.29032258064516"/>
    <m/>
    <m/>
    <m/>
    <m/>
    <m/>
    <m/>
    <m/>
    <m/>
    <m/>
    <m/>
    <m/>
  </r>
  <r>
    <x v="25"/>
    <s v="Las Bambas"/>
    <n v="394.69354838709677"/>
    <n v="394.69354838709677"/>
    <m/>
    <m/>
    <m/>
    <m/>
    <m/>
    <m/>
    <m/>
    <m/>
    <m/>
    <m/>
    <m/>
  </r>
  <r>
    <x v="25"/>
    <s v="Las Bambas"/>
    <n v="127.74193548387096"/>
    <n v="127.74193548387096"/>
    <m/>
    <m/>
    <m/>
    <m/>
    <m/>
    <m/>
    <m/>
    <m/>
    <m/>
    <m/>
    <m/>
  </r>
  <r>
    <x v="25"/>
    <s v="Las Bambas"/>
    <n v="230.90322580645162"/>
    <n v="230.90322580645162"/>
    <m/>
    <m/>
    <m/>
    <m/>
    <m/>
    <m/>
    <m/>
    <m/>
    <m/>
    <m/>
    <m/>
  </r>
  <r>
    <x v="25"/>
    <s v="Las Bambas"/>
    <n v="16.548387096774192"/>
    <n v="16.548387096774192"/>
    <m/>
    <m/>
    <m/>
    <m/>
    <m/>
    <m/>
    <m/>
    <m/>
    <m/>
    <m/>
    <m/>
  </r>
  <r>
    <x v="25"/>
    <s v="SSEE"/>
    <n v="0"/>
    <n v="0"/>
    <m/>
    <m/>
    <m/>
    <m/>
    <m/>
    <m/>
    <m/>
    <m/>
    <m/>
    <m/>
    <m/>
  </r>
  <r>
    <x v="25"/>
    <s v="SSEE"/>
    <n v="0"/>
    <n v="0"/>
    <m/>
    <m/>
    <m/>
    <m/>
    <m/>
    <m/>
    <m/>
    <m/>
    <m/>
    <m/>
    <m/>
  </r>
  <r>
    <x v="25"/>
    <s v="SSEE"/>
    <n v="0"/>
    <n v="0"/>
    <m/>
    <m/>
    <m/>
    <m/>
    <m/>
    <m/>
    <m/>
    <m/>
    <m/>
    <m/>
    <m/>
  </r>
  <r>
    <x v="25"/>
    <s v="SSEE"/>
    <n v="0"/>
    <n v="0"/>
    <m/>
    <m/>
    <m/>
    <m/>
    <m/>
    <m/>
    <m/>
    <m/>
    <m/>
    <m/>
    <m/>
  </r>
  <r>
    <x v="25"/>
    <s v="SSEE"/>
    <n v="0"/>
    <n v="0"/>
    <m/>
    <m/>
    <m/>
    <m/>
    <m/>
    <m/>
    <m/>
    <m/>
    <m/>
    <m/>
    <m/>
  </r>
  <r>
    <x v="25"/>
    <s v="SSEE"/>
    <n v="9048.0967741935492"/>
    <n v="9048.0967741935492"/>
    <m/>
    <m/>
    <m/>
    <m/>
    <m/>
    <m/>
    <m/>
    <m/>
    <m/>
    <m/>
    <m/>
  </r>
  <r>
    <x v="25"/>
    <s v="SSEE"/>
    <n v="8791.7419354838712"/>
    <n v="2173.5870967741939"/>
    <m/>
    <m/>
    <m/>
    <m/>
    <m/>
    <m/>
    <m/>
    <m/>
    <m/>
    <m/>
    <m/>
  </r>
  <r>
    <x v="25"/>
    <s v="SSEE"/>
    <n v="1024.4516129032259"/>
    <n v="759.38709677419354"/>
    <m/>
    <m/>
    <m/>
    <m/>
    <m/>
    <m/>
    <m/>
    <m/>
    <m/>
    <m/>
    <m/>
  </r>
  <r>
    <x v="25"/>
    <s v="SSEE"/>
    <n v="1987.5483870967741"/>
    <n v="1987.5483870967741"/>
    <m/>
    <m/>
    <m/>
    <m/>
    <m/>
    <m/>
    <m/>
    <m/>
    <m/>
    <m/>
    <m/>
  </r>
  <r>
    <x v="25"/>
    <s v="SSEE"/>
    <n v="9273.1935483870966"/>
    <n v="9035.3032258064522"/>
    <m/>
    <m/>
    <m/>
    <m/>
    <m/>
    <m/>
    <n v="1"/>
    <m/>
    <m/>
    <m/>
    <m/>
  </r>
  <r>
    <x v="25"/>
    <s v="SSEE"/>
    <n v="13977.967741935483"/>
    <n v="13977.967741935483"/>
    <m/>
    <m/>
    <m/>
    <m/>
    <m/>
    <m/>
    <m/>
    <m/>
    <m/>
    <m/>
    <m/>
  </r>
  <r>
    <x v="25"/>
    <s v="SSEE"/>
    <n v="11529.774193548386"/>
    <n v="11529.774193548386"/>
    <m/>
    <m/>
    <m/>
    <m/>
    <m/>
    <m/>
    <m/>
    <m/>
    <m/>
    <m/>
    <m/>
  </r>
  <r>
    <x v="25"/>
    <s v="SSEE"/>
    <n v="12894.241935483871"/>
    <n v="12894.241935483871"/>
    <m/>
    <m/>
    <m/>
    <m/>
    <m/>
    <m/>
    <m/>
    <m/>
    <m/>
    <m/>
    <m/>
  </r>
  <r>
    <x v="25"/>
    <s v="SSEE"/>
    <n v="0"/>
    <n v="0"/>
    <m/>
    <m/>
    <m/>
    <m/>
    <m/>
    <m/>
    <m/>
    <m/>
    <m/>
    <m/>
    <m/>
  </r>
  <r>
    <x v="25"/>
    <s v="SSEE"/>
    <n v="39.62903225806452"/>
    <n v="39.62903225806452"/>
    <m/>
    <m/>
    <m/>
    <m/>
    <m/>
    <m/>
    <m/>
    <m/>
    <m/>
    <m/>
    <m/>
  </r>
  <r>
    <x v="25"/>
    <s v="SSEE"/>
    <n v="989.41935483870964"/>
    <n v="989.41935483870964"/>
    <m/>
    <m/>
    <m/>
    <m/>
    <m/>
    <m/>
    <m/>
    <m/>
    <m/>
    <m/>
    <m/>
  </r>
  <r>
    <x v="25"/>
    <s v="SSEE"/>
    <n v="926.70967741935488"/>
    <n v="926.70967741935488"/>
    <m/>
    <m/>
    <m/>
    <m/>
    <m/>
    <m/>
    <m/>
    <m/>
    <m/>
    <m/>
    <m/>
  </r>
  <r>
    <x v="25"/>
    <s v="SSEE"/>
    <n v="4336.2580645161288"/>
    <n v="4336.2580645161288"/>
    <m/>
    <m/>
    <m/>
    <m/>
    <m/>
    <m/>
    <m/>
    <m/>
    <m/>
    <m/>
    <m/>
  </r>
  <r>
    <x v="25"/>
    <s v="SSEE"/>
    <n v="0"/>
    <n v="0"/>
    <m/>
    <m/>
    <m/>
    <m/>
    <m/>
    <m/>
    <m/>
    <m/>
    <m/>
    <m/>
    <m/>
  </r>
  <r>
    <x v="25"/>
    <s v="SSEE"/>
    <n v="167.2258064516129"/>
    <n v="167.2258064516129"/>
    <m/>
    <m/>
    <m/>
    <m/>
    <m/>
    <m/>
    <m/>
    <m/>
    <m/>
    <m/>
    <m/>
  </r>
  <r>
    <x v="25"/>
    <s v="SSEE"/>
    <n v="717.09677419354841"/>
    <n v="681.09677419354841"/>
    <m/>
    <m/>
    <m/>
    <m/>
    <m/>
    <m/>
    <m/>
    <m/>
    <m/>
    <m/>
    <m/>
  </r>
  <r>
    <x v="25"/>
    <s v="SSEE"/>
    <n v="35228.129032258068"/>
    <n v="13699.393548387096"/>
    <m/>
    <m/>
    <m/>
    <m/>
    <m/>
    <m/>
    <m/>
    <m/>
    <m/>
    <m/>
    <m/>
  </r>
  <r>
    <x v="25"/>
    <s v="SSEE"/>
    <n v="6571.6451612903229"/>
    <n v="6571.6451612903229"/>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F9AE14-9FD6-4027-9753-3EAEED50027F}" name="PivotTable1"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Área">
  <location ref="A2:AD41" firstHeaderRow="0" firstDataRow="1" firstDataCol="1"/>
  <pivotFields count="33">
    <pivotField axis="axisRow" showAll="0" sortType="ascending">
      <items count="83">
        <item x="65"/>
        <item x="1"/>
        <item x="68"/>
        <item x="66"/>
        <item x="2"/>
        <item x="3"/>
        <item x="4"/>
        <item x="5"/>
        <item x="6"/>
        <item x="49"/>
        <item x="7"/>
        <item x="71"/>
        <item x="73"/>
        <item x="8"/>
        <item x="9"/>
        <item x="10"/>
        <item x="11"/>
        <item x="54"/>
        <item x="56"/>
        <item x="76"/>
        <item x="45"/>
        <item x="46"/>
        <item x="47"/>
        <item x="12"/>
        <item x="80"/>
        <item x="60"/>
        <item x="13"/>
        <item x="79"/>
        <item x="14"/>
        <item x="64"/>
        <item x="15"/>
        <item x="16"/>
        <item x="17"/>
        <item x="18"/>
        <item x="19"/>
        <item x="62"/>
        <item x="77"/>
        <item x="20"/>
        <item x="21"/>
        <item x="22"/>
        <item x="23"/>
        <item x="53"/>
        <item x="59"/>
        <item x="74"/>
        <item x="57"/>
        <item x="24"/>
        <item x="25"/>
        <item x="50"/>
        <item x="51"/>
        <item x="26"/>
        <item x="27"/>
        <item x="70"/>
        <item x="28"/>
        <item x="52"/>
        <item x="81"/>
        <item x="67"/>
        <item x="72"/>
        <item x="55"/>
        <item x="48"/>
        <item x="29"/>
        <item x="61"/>
        <item x="69"/>
        <item x="78"/>
        <item x="75"/>
        <item x="63"/>
        <item x="58"/>
        <item x="30"/>
        <item x="31"/>
        <item x="32"/>
        <item x="33"/>
        <item x="0"/>
        <item x="34"/>
        <item x="35"/>
        <item x="36"/>
        <item x="37"/>
        <item x="38"/>
        <item x="39"/>
        <item x="40"/>
        <item x="41"/>
        <item x="42"/>
        <item x="43"/>
        <item x="44"/>
        <item t="default"/>
      </items>
    </pivotField>
    <pivotField multipleItemSelectionAllowed="1" showAll="0">
      <items count="27">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x="24"/>
        <item x="25"/>
        <item t="default"/>
      </items>
    </pivotField>
    <pivotField showAll="0">
      <items count="3">
        <item x="0"/>
        <item x="1"/>
        <item t="default"/>
      </items>
    </pivotField>
    <pivotField dataField="1" numFmtId="2"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 dataField="1" dragToRow="0" dragToCol="0" dragToPage="0" showAll="0" defaultSubtotal="0"/>
  </pivotFields>
  <rowFields count="1">
    <field x="0"/>
  </rowFields>
  <rowItems count="39">
    <i>
      <x/>
    </i>
    <i>
      <x v="2"/>
    </i>
    <i>
      <x v="3"/>
    </i>
    <i>
      <x v="11"/>
    </i>
    <i>
      <x v="12"/>
    </i>
    <i>
      <x v="13"/>
    </i>
    <i>
      <x v="16"/>
    </i>
    <i>
      <x v="19"/>
    </i>
    <i>
      <x v="24"/>
    </i>
    <i>
      <x v="27"/>
    </i>
    <i>
      <x v="29"/>
    </i>
    <i>
      <x v="30"/>
    </i>
    <i>
      <x v="31"/>
    </i>
    <i>
      <x v="33"/>
    </i>
    <i>
      <x v="34"/>
    </i>
    <i>
      <x v="35"/>
    </i>
    <i>
      <x v="36"/>
    </i>
    <i>
      <x v="38"/>
    </i>
    <i>
      <x v="39"/>
    </i>
    <i>
      <x v="40"/>
    </i>
    <i>
      <x v="41"/>
    </i>
    <i>
      <x v="43"/>
    </i>
    <i>
      <x v="44"/>
    </i>
    <i>
      <x v="45"/>
    </i>
    <i>
      <x v="46"/>
    </i>
    <i>
      <x v="51"/>
    </i>
    <i>
      <x v="52"/>
    </i>
    <i>
      <x v="54"/>
    </i>
    <i>
      <x v="55"/>
    </i>
    <i>
      <x v="56"/>
    </i>
    <i>
      <x v="57"/>
    </i>
    <i>
      <x v="61"/>
    </i>
    <i>
      <x v="62"/>
    </i>
    <i>
      <x v="63"/>
    </i>
    <i>
      <x v="64"/>
    </i>
    <i>
      <x v="66"/>
    </i>
    <i>
      <x v="68"/>
    </i>
    <i>
      <x v="69"/>
    </i>
    <i t="grand">
      <x/>
    </i>
  </rowItems>
  <colFields count="1">
    <field x="-2"/>
  </colFields>
  <colItems count="29">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colItems>
  <dataFields count="29">
    <dataField name="HH (C + NC) " fld="3" baseField="0" baseItem="0" numFmtId="4"/>
    <dataField name="HH ( C ) " fld="4" baseField="0" baseItem="26" numFmtId="4"/>
    <dataField name="# Trabajadores &quot;C+NC&quot; " fld="5" baseField="0" baseItem="0"/>
    <dataField name="# Trabajadores &quot;C&quot;" fld="6" baseField="0" baseItem="0"/>
    <dataField name="(FI)" fld="7" baseField="0" baseItem="0"/>
    <dataField name=" (LTI)" fld="8" baseField="0" baseItem="0"/>
    <dataField name="(RWI)" fld="9" baseField="0" baseItem="0"/>
    <dataField name=" (MTI)" fld="10" baseField="0" baseItem="0"/>
    <dataField name="Total Registrables" fld="18" baseField="0" baseItem="0"/>
    <dataField name="(FAI)" fld="11" baseField="0" baseItem="0"/>
    <dataField name="Total de lesiones " fld="19" baseField="0" baseItem="0"/>
    <dataField name="D.P." fld="12" baseField="0" baseItem="7"/>
    <dataField name="Días P. / LTI" fld="15" baseField="0" baseItem="0"/>
    <dataField name="Arrastre Días P. / LTI " fld="17" baseField="0" baseItem="0"/>
    <dataField name="Días perdidos RWI " fld="16" baseField="0" baseItem="0"/>
    <dataField name="CI" fld="13" baseField="0" baseItem="0"/>
    <dataField name="SI" fld="14" baseField="0" baseItem="0"/>
    <dataField name="I.S. " fld="24" baseField="0" baseItem="0"/>
    <dataField name="IF" fld="20" baseField="0" baseItem="0" numFmtId="2"/>
    <dataField name="IS" fld="21" baseField="0" baseItem="0" numFmtId="2"/>
    <dataField name="IA" fld="22" baseField="0" baseItem="0" numFmtId="166"/>
    <dataField name="AIFR " fld="25" baseField="0" baseItem="9" numFmtId="2"/>
    <dataField name="TRIFR " fld="23" baseField="0" baseItem="0" numFmtId="2"/>
    <dataField name="IF (C)" fld="26" baseField="0" baseItem="1" numFmtId="2"/>
    <dataField name="IS(C)" fld="27" baseField="0" baseItem="1" numFmtId="2"/>
    <dataField name="IA (C)" fld="28" baseField="0" baseItem="1" numFmtId="166"/>
    <dataField name="AIFR (C )" fld="29" baseField="0" baseItem="1" numFmtId="2"/>
    <dataField name="TRIFR ( C)" fld="30" baseField="0" baseItem="1" numFmtId="2"/>
    <dataField name="LTIFR (C )" fld="32" baseField="0" baseItem="1" numFmtId="2"/>
  </dataFields>
  <formats count="82">
    <format dxfId="195">
      <pivotArea dataOnly="0" labelOnly="1" outline="0" fieldPosition="0">
        <references count="1">
          <reference field="4294967294" count="7">
            <x v="4"/>
            <x v="5"/>
            <x v="6"/>
            <x v="7"/>
            <x v="8"/>
            <x v="9"/>
            <x v="10"/>
          </reference>
        </references>
      </pivotArea>
    </format>
    <format dxfId="194">
      <pivotArea dataOnly="0" labelOnly="1" outline="0" fieldPosition="0">
        <references count="1">
          <reference field="4294967294" count="7">
            <x v="4"/>
            <x v="5"/>
            <x v="6"/>
            <x v="7"/>
            <x v="8"/>
            <x v="9"/>
            <x v="10"/>
          </reference>
        </references>
      </pivotArea>
    </format>
    <format dxfId="193">
      <pivotArea dataOnly="0" labelOnly="1" outline="0" fieldPosition="0">
        <references count="1">
          <reference field="4294967294" count="7">
            <x v="4"/>
            <x v="5"/>
            <x v="6"/>
            <x v="7"/>
            <x v="8"/>
            <x v="9"/>
            <x v="10"/>
          </reference>
        </references>
      </pivotArea>
    </format>
    <format dxfId="192">
      <pivotArea dataOnly="0" labelOnly="1" outline="0" fieldPosition="0">
        <references count="1">
          <reference field="4294967294" count="7">
            <x v="4"/>
            <x v="5"/>
            <x v="6"/>
            <x v="7"/>
            <x v="8"/>
            <x v="9"/>
            <x v="10"/>
          </reference>
        </references>
      </pivotArea>
    </format>
    <format dxfId="191">
      <pivotArea type="all" dataOnly="0" outline="0" fieldPosition="0"/>
    </format>
    <format dxfId="190">
      <pivotArea outline="0" collapsedLevelsAreSubtotals="1" fieldPosition="0"/>
    </format>
    <format dxfId="189">
      <pivotArea dataOnly="0" labelOnly="1" fieldPosition="0">
        <references count="1">
          <reference field="0" count="43">
            <x v="1"/>
            <x v="4"/>
            <x v="5"/>
            <x v="6"/>
            <x v="7"/>
            <x v="8"/>
            <x v="10"/>
            <x v="13"/>
            <x v="14"/>
            <x v="15"/>
            <x v="16"/>
            <x v="20"/>
            <x v="21"/>
            <x v="22"/>
            <x v="23"/>
            <x v="26"/>
            <x v="28"/>
            <x v="30"/>
            <x v="32"/>
            <x v="34"/>
            <x v="37"/>
            <x v="38"/>
            <x v="39"/>
            <x v="40"/>
            <x v="45"/>
            <x v="46"/>
            <x v="49"/>
            <x v="50"/>
            <x v="58"/>
            <x v="59"/>
            <x v="66"/>
            <x v="67"/>
            <x v="68"/>
            <x v="69"/>
            <x v="71"/>
            <x v="72"/>
            <x v="73"/>
            <x v="74"/>
            <x v="75"/>
            <x v="76"/>
            <x v="77"/>
            <x v="78"/>
            <x v="79"/>
          </reference>
        </references>
      </pivotArea>
    </format>
    <format dxfId="188">
      <pivotArea dataOnly="0" labelOnly="1" fieldPosition="0">
        <references count="1">
          <reference field="0" count="2">
            <x v="80"/>
            <x v="81"/>
          </reference>
        </references>
      </pivotArea>
    </format>
    <format dxfId="187">
      <pivotArea dataOnly="0" labelOnly="1" grandRow="1" outline="0" fieldPosition="0"/>
    </format>
    <format dxfId="186">
      <pivotArea dataOnly="0" labelOnly="1" outline="0" fieldPosition="0">
        <references count="1">
          <reference field="4294967294" count="7">
            <x v="4"/>
            <x v="5"/>
            <x v="6"/>
            <x v="7"/>
            <x v="8"/>
            <x v="9"/>
            <x v="10"/>
          </reference>
        </references>
      </pivotArea>
    </format>
    <format dxfId="185">
      <pivotArea outline="0" fieldPosition="0">
        <references count="1">
          <reference field="4294967294" count="1">
            <x v="18"/>
          </reference>
        </references>
      </pivotArea>
    </format>
    <format dxfId="184">
      <pivotArea outline="0" fieldPosition="0">
        <references count="1">
          <reference field="4294967294" count="1">
            <x v="19"/>
          </reference>
        </references>
      </pivotArea>
    </format>
    <format dxfId="183">
      <pivotArea dataOnly="0" labelOnly="1" outline="0" fieldPosition="0">
        <references count="1">
          <reference field="4294967294" count="2">
            <x v="18"/>
            <x v="19"/>
          </reference>
        </references>
      </pivotArea>
    </format>
    <format dxfId="182">
      <pivotArea dataOnly="0" labelOnly="1" outline="0" fieldPosition="0">
        <references count="1">
          <reference field="4294967294" count="2">
            <x v="18"/>
            <x v="19"/>
          </reference>
        </references>
      </pivotArea>
    </format>
    <format dxfId="181">
      <pivotArea dataOnly="0" labelOnly="1" outline="0" fieldPosition="0">
        <references count="1">
          <reference field="4294967294" count="2">
            <x v="18"/>
            <x v="19"/>
          </reference>
        </references>
      </pivotArea>
    </format>
    <format dxfId="180">
      <pivotArea dataOnly="0" labelOnly="1" outline="0" fieldPosition="0">
        <references count="1">
          <reference field="4294967294" count="1">
            <x v="20"/>
          </reference>
        </references>
      </pivotArea>
    </format>
    <format dxfId="179">
      <pivotArea dataOnly="0" labelOnly="1" outline="0" fieldPosition="0">
        <references count="1">
          <reference field="4294967294" count="1">
            <x v="20"/>
          </reference>
        </references>
      </pivotArea>
    </format>
    <format dxfId="178">
      <pivotArea dataOnly="0" labelOnly="1" outline="0" fieldPosition="0">
        <references count="1">
          <reference field="4294967294" count="1">
            <x v="22"/>
          </reference>
        </references>
      </pivotArea>
    </format>
    <format dxfId="177">
      <pivotArea dataOnly="0" labelOnly="1" outline="0" fieldPosition="0">
        <references count="1">
          <reference field="4294967294" count="1">
            <x v="22"/>
          </reference>
        </references>
      </pivotArea>
    </format>
    <format dxfId="176">
      <pivotArea outline="0" fieldPosition="0">
        <references count="1">
          <reference field="4294967294" count="1">
            <x v="22"/>
          </reference>
        </references>
      </pivotArea>
    </format>
    <format dxfId="175">
      <pivotArea dataOnly="0" labelOnly="1" outline="0" fieldPosition="0">
        <references count="1">
          <reference field="4294967294" count="1">
            <x v="11"/>
          </reference>
        </references>
      </pivotArea>
    </format>
    <format dxfId="174">
      <pivotArea grandRow="1" outline="0" collapsedLevelsAreSubtotals="1" fieldPosition="0"/>
    </format>
    <format dxfId="173">
      <pivotArea outline="0" fieldPosition="0">
        <references count="1">
          <reference field="4294967294" count="1">
            <x v="20"/>
          </reference>
        </references>
      </pivotArea>
    </format>
    <format dxfId="172">
      <pivotArea outline="0" fieldPosition="0">
        <references count="1">
          <reference field="4294967294" count="1">
            <x v="21"/>
          </reference>
        </references>
      </pivotArea>
    </format>
    <format dxfId="171">
      <pivotArea dataOnly="0" labelOnly="1" outline="0" fieldPosition="0">
        <references count="1">
          <reference field="4294967294" count="1">
            <x v="21"/>
          </reference>
        </references>
      </pivotArea>
    </format>
    <format dxfId="170">
      <pivotArea dataOnly="0" labelOnly="1" outline="0" fieldPosition="0">
        <references count="1">
          <reference field="4294967294" count="1">
            <x v="17"/>
          </reference>
        </references>
      </pivotArea>
    </format>
    <format dxfId="169">
      <pivotArea dataOnly="0" labelOnly="1" outline="0" fieldPosition="0">
        <references count="1">
          <reference field="4294967294" count="1">
            <x v="17"/>
          </reference>
        </references>
      </pivotArea>
    </format>
    <format dxfId="168">
      <pivotArea dataOnly="0" labelOnly="1" outline="0" fieldPosition="0">
        <references count="1">
          <reference field="4294967294" count="1">
            <x v="22"/>
          </reference>
        </references>
      </pivotArea>
    </format>
    <format dxfId="167">
      <pivotArea dataOnly="0" labelOnly="1" outline="0" fieldPosition="0">
        <references count="1">
          <reference field="4294967294" count="16">
            <x v="0"/>
            <x v="1"/>
            <x v="4"/>
            <x v="5"/>
            <x v="6"/>
            <x v="7"/>
            <x v="8"/>
            <x v="9"/>
            <x v="10"/>
            <x v="11"/>
            <x v="17"/>
            <x v="18"/>
            <x v="19"/>
            <x v="20"/>
            <x v="21"/>
            <x v="22"/>
          </reference>
        </references>
      </pivotArea>
    </format>
    <format dxfId="166">
      <pivotArea dataOnly="0" labelOnly="1" outline="0" fieldPosition="0">
        <references count="1">
          <reference field="4294967294" count="16">
            <x v="0"/>
            <x v="1"/>
            <x v="4"/>
            <x v="5"/>
            <x v="6"/>
            <x v="7"/>
            <x v="8"/>
            <x v="9"/>
            <x v="10"/>
            <x v="11"/>
            <x v="17"/>
            <x v="18"/>
            <x v="19"/>
            <x v="20"/>
            <x v="21"/>
            <x v="22"/>
          </reference>
        </references>
      </pivotArea>
    </format>
    <format dxfId="165">
      <pivotArea outline="0" fieldPosition="0">
        <references count="1">
          <reference field="4294967294" count="1">
            <x v="0"/>
          </reference>
        </references>
      </pivotArea>
    </format>
    <format dxfId="164">
      <pivotArea outline="0" fieldPosition="0">
        <references count="1">
          <reference field="4294967294" count="1">
            <x v="1"/>
          </reference>
        </references>
      </pivotArea>
    </format>
    <format dxfId="163">
      <pivotArea dataOnly="0" labelOnly="1" outline="0" fieldPosition="0">
        <references count="1">
          <reference field="4294967294" count="1">
            <x v="0"/>
          </reference>
        </references>
      </pivotArea>
    </format>
    <format dxfId="162">
      <pivotArea dataOnly="0" labelOnly="1" outline="0" fieldPosition="0">
        <references count="1">
          <reference field="4294967294" count="1">
            <x v="0"/>
          </reference>
        </references>
      </pivotArea>
    </format>
    <format dxfId="161">
      <pivotArea dataOnly="0" labelOnly="1" outline="0" fieldPosition="0">
        <references count="1">
          <reference field="4294967294" count="5">
            <x v="18"/>
            <x v="19"/>
            <x v="20"/>
            <x v="21"/>
            <x v="22"/>
          </reference>
        </references>
      </pivotArea>
    </format>
    <format dxfId="160">
      <pivotArea dataOnly="0" labelOnly="1" outline="0" fieldPosition="0">
        <references count="1">
          <reference field="4294967294" count="5">
            <x v="23"/>
            <x v="24"/>
            <x v="25"/>
            <x v="26"/>
            <x v="27"/>
          </reference>
        </references>
      </pivotArea>
    </format>
    <format dxfId="159">
      <pivotArea dataOnly="0" labelOnly="1" outline="0" fieldPosition="0">
        <references count="1">
          <reference field="4294967294" count="21">
            <x v="0"/>
            <x v="1"/>
            <x v="4"/>
            <x v="5"/>
            <x v="6"/>
            <x v="7"/>
            <x v="8"/>
            <x v="9"/>
            <x v="10"/>
            <x v="11"/>
            <x v="17"/>
            <x v="18"/>
            <x v="19"/>
            <x v="20"/>
            <x v="21"/>
            <x v="22"/>
            <x v="23"/>
            <x v="24"/>
            <x v="25"/>
            <x v="26"/>
            <x v="27"/>
          </reference>
        </references>
      </pivotArea>
    </format>
    <format dxfId="158">
      <pivotArea dataOnly="0" labelOnly="1" outline="0" fieldPosition="0">
        <references count="1">
          <reference field="4294967294" count="21">
            <x v="0"/>
            <x v="1"/>
            <x v="4"/>
            <x v="5"/>
            <x v="6"/>
            <x v="7"/>
            <x v="8"/>
            <x v="9"/>
            <x v="10"/>
            <x v="11"/>
            <x v="17"/>
            <x v="18"/>
            <x v="19"/>
            <x v="20"/>
            <x v="21"/>
            <x v="22"/>
            <x v="23"/>
            <x v="24"/>
            <x v="25"/>
            <x v="26"/>
            <x v="27"/>
          </reference>
        </references>
      </pivotArea>
    </format>
    <format dxfId="157">
      <pivotArea outline="0" fieldPosition="0">
        <references count="1">
          <reference field="4294967294" count="1">
            <x v="26"/>
          </reference>
        </references>
      </pivotArea>
    </format>
    <format dxfId="156">
      <pivotArea outline="0" fieldPosition="0">
        <references count="1">
          <reference field="4294967294" count="1">
            <x v="27"/>
          </reference>
        </references>
      </pivotArea>
    </format>
    <format dxfId="155">
      <pivotArea outline="0" fieldPosition="0">
        <references count="1">
          <reference field="4294967294" count="1">
            <x v="25"/>
          </reference>
        </references>
      </pivotArea>
    </format>
    <format dxfId="154">
      <pivotArea outline="0" fieldPosition="0">
        <references count="1">
          <reference field="4294967294" count="1">
            <x v="24"/>
          </reference>
        </references>
      </pivotArea>
    </format>
    <format dxfId="153">
      <pivotArea outline="0" fieldPosition="0">
        <references count="1">
          <reference field="4294967294" count="1">
            <x v="23"/>
          </reference>
        </references>
      </pivotArea>
    </format>
    <format dxfId="152">
      <pivotArea dataOnly="0" labelOnly="1" outline="0" fieldPosition="0">
        <references count="1">
          <reference field="4294967294" count="1">
            <x v="1"/>
          </reference>
        </references>
      </pivotArea>
    </format>
    <format dxfId="151">
      <pivotArea dataOnly="0" labelOnly="1" outline="0" fieldPosition="0">
        <references count="1">
          <reference field="4294967294" count="1">
            <x v="8"/>
          </reference>
        </references>
      </pivotArea>
    </format>
    <format dxfId="150">
      <pivotArea dataOnly="0" labelOnly="1" outline="0" fieldPosition="0">
        <references count="1">
          <reference field="4294967294" count="1">
            <x v="2"/>
          </reference>
        </references>
      </pivotArea>
    </format>
    <format dxfId="149">
      <pivotArea dataOnly="0" labelOnly="1" outline="0" fieldPosition="0">
        <references count="1">
          <reference field="4294967294" count="1">
            <x v="3"/>
          </reference>
        </references>
      </pivotArea>
    </format>
    <format dxfId="148">
      <pivotArea type="all" dataOnly="0" outline="0" fieldPosition="0"/>
    </format>
    <format dxfId="147">
      <pivotArea outline="0" collapsedLevelsAreSubtotals="1" fieldPosition="0"/>
    </format>
    <format dxfId="146">
      <pivotArea dataOnly="0" labelOnly="1" fieldPosition="0">
        <references count="1">
          <reference field="0" count="1">
            <x v="70"/>
          </reference>
        </references>
      </pivotArea>
    </format>
    <format dxfId="145">
      <pivotArea dataOnly="0" labelOnly="1" grandRow="1" outline="0" fieldPosition="0"/>
    </format>
    <format dxfId="144">
      <pivotArea dataOnly="0" labelOnly="1" outline="0" fieldPosition="0">
        <references count="1">
          <reference field="4294967294" count="23">
            <x v="0"/>
            <x v="1"/>
            <x v="2"/>
            <x v="3"/>
            <x v="4"/>
            <x v="5"/>
            <x v="6"/>
            <x v="7"/>
            <x v="8"/>
            <x v="9"/>
            <x v="10"/>
            <x v="11"/>
            <x v="17"/>
            <x v="18"/>
            <x v="19"/>
            <x v="20"/>
            <x v="21"/>
            <x v="22"/>
            <x v="23"/>
            <x v="24"/>
            <x v="25"/>
            <x v="26"/>
            <x v="27"/>
          </reference>
        </references>
      </pivotArea>
    </format>
    <format dxfId="143">
      <pivotArea dataOnly="0" labelOnly="1" outline="0" fieldPosition="0">
        <references count="1">
          <reference field="4294967294" count="1">
            <x v="2"/>
          </reference>
        </references>
      </pivotArea>
    </format>
    <format dxfId="142">
      <pivotArea dataOnly="0" labelOnly="1" outline="0" fieldPosition="0">
        <references count="1">
          <reference field="4294967294" count="1">
            <x v="3"/>
          </reference>
        </references>
      </pivotArea>
    </format>
    <format dxfId="141">
      <pivotArea dataOnly="0" labelOnly="1" outline="0" fieldPosition="0">
        <references count="1">
          <reference field="4294967294" count="3">
            <x v="15"/>
            <x v="16"/>
            <x v="17"/>
          </reference>
        </references>
      </pivotArea>
    </format>
    <format dxfId="140">
      <pivotArea dataOnly="0" labelOnly="1" outline="0" fieldPosition="0">
        <references count="1">
          <reference field="4294967294" count="3">
            <x v="15"/>
            <x v="16"/>
            <x v="17"/>
          </reference>
        </references>
      </pivotArea>
    </format>
    <format dxfId="139">
      <pivotArea dataOnly="0" labelOnly="1" outline="0" fieldPosition="0">
        <references count="1">
          <reference field="4294967294" count="1">
            <x v="14"/>
          </reference>
        </references>
      </pivotArea>
    </format>
    <format dxfId="138">
      <pivotArea dataOnly="0" labelOnly="1" outline="0" fieldPosition="0">
        <references count="1">
          <reference field="4294967294" count="9">
            <x v="4"/>
            <x v="5"/>
            <x v="6"/>
            <x v="7"/>
            <x v="8"/>
            <x v="9"/>
            <x v="10"/>
            <x v="11"/>
            <x v="14"/>
          </reference>
        </references>
      </pivotArea>
    </format>
    <format dxfId="137">
      <pivotArea dataOnly="0" labelOnly="1" outline="0" fieldPosition="0">
        <references count="1">
          <reference field="4294967294" count="9">
            <x v="4"/>
            <x v="5"/>
            <x v="6"/>
            <x v="7"/>
            <x v="8"/>
            <x v="9"/>
            <x v="10"/>
            <x v="11"/>
            <x v="14"/>
          </reference>
        </references>
      </pivotArea>
    </format>
    <format dxfId="136">
      <pivotArea dataOnly="0" labelOnly="1" outline="0" fieldPosition="0">
        <references count="1">
          <reference field="4294967294" count="2">
            <x v="12"/>
            <x v="13"/>
          </reference>
        </references>
      </pivotArea>
    </format>
    <format dxfId="135">
      <pivotArea outline="0" collapsedLevelsAreSubtotals="1" fieldPosition="0">
        <references count="1">
          <reference field="4294967294" count="2" selected="0">
            <x v="12"/>
            <x v="13"/>
          </reference>
        </references>
      </pivotArea>
    </format>
    <format dxfId="134">
      <pivotArea dataOnly="0" labelOnly="1" outline="0" fieldPosition="0">
        <references count="1">
          <reference field="4294967294" count="2">
            <x v="12"/>
            <x v="13"/>
          </reference>
        </references>
      </pivotArea>
    </format>
    <format dxfId="133">
      <pivotArea dataOnly="0" labelOnly="1" outline="0" fieldPosition="0">
        <references count="1">
          <reference field="4294967294" count="2">
            <x v="12"/>
            <x v="13"/>
          </reference>
        </references>
      </pivotArea>
    </format>
    <format dxfId="132">
      <pivotArea dataOnly="0" labelOnly="1" outline="0" fieldPosition="0">
        <references count="1">
          <reference field="4294967294" count="1">
            <x v="28"/>
          </reference>
        </references>
      </pivotArea>
    </format>
    <format dxfId="131">
      <pivotArea collapsedLevelsAreSubtotals="1" fieldPosition="0">
        <references count="2">
          <reference field="4294967294" count="1" selected="0">
            <x v="28"/>
          </reference>
          <reference field="0" count="1">
            <x v="1"/>
          </reference>
        </references>
      </pivotArea>
    </format>
    <format dxfId="130">
      <pivotArea outline="0" fieldPosition="0">
        <references count="1">
          <reference field="4294967294" count="1">
            <x v="28"/>
          </reference>
        </references>
      </pivotArea>
    </format>
    <format dxfId="129">
      <pivotArea dataOnly="0" labelOnly="1" outline="0" fieldPosition="0">
        <references count="1">
          <reference field="4294967294" count="1">
            <x v="28"/>
          </reference>
        </references>
      </pivotArea>
    </format>
    <format dxfId="128">
      <pivotArea field="0" grandRow="1" outline="0" collapsedLevelsAreSubtotals="1" axis="axisRow" fieldPosition="0">
        <references count="1">
          <reference field="4294967294" count="1" selected="0">
            <x v="27"/>
          </reference>
        </references>
      </pivotArea>
    </format>
    <format dxfId="127">
      <pivotArea field="0" grandRow="1" outline="0" collapsedLevelsAreSubtotals="1" axis="axisRow" fieldPosition="0">
        <references count="1">
          <reference field="4294967294" count="1" selected="0">
            <x v="27"/>
          </reference>
        </references>
      </pivotArea>
    </format>
    <format dxfId="126">
      <pivotArea field="0" type="button" dataOnly="0" labelOnly="1" outline="0" axis="axisRow" fieldPosition="0"/>
    </format>
    <format dxfId="125">
      <pivotArea field="0" type="button" dataOnly="0" labelOnly="1" outline="0" axis="axisRow" fieldPosition="0"/>
    </format>
    <format dxfId="124">
      <pivotArea field="0" type="button" dataOnly="0" labelOnly="1" outline="0" axis="axisRow" fieldPosition="0"/>
    </format>
    <format dxfId="123">
      <pivotArea field="0" type="button" dataOnly="0" labelOnly="1" outline="0" axis="axisRow" fieldPosition="0"/>
    </format>
    <format dxfId="122">
      <pivotArea field="0" type="button" dataOnly="0" labelOnly="1" outline="0" axis="axisRow" fieldPosition="0"/>
    </format>
    <format dxfId="121">
      <pivotArea field="0" type="button" dataOnly="0" labelOnly="1" outline="0" axis="axisRow" fieldPosition="0"/>
    </format>
    <format dxfId="120">
      <pivotArea field="0" type="button" dataOnly="0" labelOnly="1" outline="0" axis="axisRow" fieldPosition="0"/>
    </format>
    <format dxfId="119">
      <pivotArea field="0" type="button" dataOnly="0" labelOnly="1" outline="0" axis="axisRow" fieldPosition="0"/>
    </format>
    <format dxfId="118">
      <pivotArea outline="0" collapsedLevelsAreSubtotals="1" fieldPosition="0"/>
    </format>
    <format dxfId="117">
      <pivotArea dataOnly="0" labelOnly="1" outline="0" fieldPosition="0">
        <references count="1">
          <reference field="4294967294" count="29">
            <x v="0"/>
            <x v="1"/>
            <x v="2"/>
            <x v="3"/>
            <x v="4"/>
            <x v="5"/>
            <x v="6"/>
            <x v="7"/>
            <x v="8"/>
            <x v="9"/>
            <x v="10"/>
            <x v="11"/>
            <x v="12"/>
            <x v="13"/>
            <x v="14"/>
            <x v="15"/>
            <x v="16"/>
            <x v="17"/>
            <x v="18"/>
            <x v="19"/>
            <x v="20"/>
            <x v="21"/>
            <x v="22"/>
            <x v="23"/>
            <x v="24"/>
            <x v="25"/>
            <x v="26"/>
            <x v="27"/>
            <x v="28"/>
          </reference>
        </references>
      </pivotArea>
    </format>
    <format dxfId="116">
      <pivotArea dataOnly="0" labelOnly="1" outline="0" fieldPosition="0">
        <references count="1">
          <reference field="4294967294" count="1">
            <x v="8"/>
          </reference>
        </references>
      </pivotArea>
    </format>
    <format dxfId="115">
      <pivotArea dataOnly="0" labelOnly="1" outline="0" fieldPosition="0">
        <references count="1">
          <reference field="4294967294" count="1">
            <x v="10"/>
          </reference>
        </references>
      </pivotArea>
    </format>
    <format dxfId="114">
      <pivotArea field="0" grandRow="1" outline="0" collapsedLevelsAreSubtotals="1" axis="axisRow" fieldPosition="0">
        <references count="1">
          <reference field="4294967294" count="1" selected="0">
            <x v="27"/>
          </reference>
        </references>
      </pivotArea>
    </format>
  </formats>
  <conditionalFormats count="13">
    <conditionalFormat priority="1">
      <pivotAreas count="1">
        <pivotArea type="data" outline="0" collapsedLevelsAreSubtotals="1" fieldPosition="0">
          <references count="1">
            <reference field="4294967294" count="3" selected="0">
              <x v="15"/>
              <x v="16"/>
              <x v="17"/>
            </reference>
          </references>
        </pivotArea>
      </pivotAreas>
    </conditionalFormat>
    <conditionalFormat priority="2">
      <pivotAreas count="1">
        <pivotArea type="data" outline="0" collapsedLevelsAreSubtotals="1" fieldPosition="0">
          <references count="1">
            <reference field="4294967294" count="1" selected="0">
              <x v="14"/>
            </reference>
          </references>
        </pivotArea>
      </pivotAreas>
    </conditionalFormat>
    <conditionalFormat priority="3">
      <pivotAreas count="1">
        <pivotArea type="data" outline="0" collapsedLevelsAreSubtotals="1" fieldPosition="0">
          <references count="1">
            <reference field="4294967294" count="2" selected="0">
              <x v="12"/>
              <x v="13"/>
            </reference>
          </references>
        </pivotArea>
      </pivotAreas>
    </conditionalFormat>
    <conditionalFormat priority="4">
      <pivotAreas count="2">
        <pivotArea type="data" outline="0" collapsedLevelsAreSubtotals="1" fieldPosition="0">
          <references count="1">
            <reference field="4294967294" count="1" selected="0">
              <x v="8"/>
            </reference>
          </references>
        </pivotArea>
        <pivotArea type="data" outline="0" collapsedLevelsAreSubtotals="1" fieldPosition="0">
          <references count="1">
            <reference field="4294967294" count="1" selected="0">
              <x v="10"/>
            </reference>
          </references>
        </pivotArea>
      </pivotAreas>
    </conditionalFormat>
    <conditionalFormat priority="7">
      <pivotAreas count="1">
        <pivotArea type="data" outline="0" collapsedLevelsAreSubtotals="1" fieldPosition="0">
          <references count="1">
            <reference field="4294967294" count="1" selected="0">
              <x v="11"/>
            </reference>
          </references>
        </pivotArea>
      </pivotAreas>
    </conditionalFormat>
    <conditionalFormat priority="8">
      <pivotAreas count="1">
        <pivotArea type="data" outline="0" collapsedLevelsAreSubtotals="1" fieldPosition="0">
          <references count="1">
            <reference field="4294967294" count="1" selected="0">
              <x v="9"/>
            </reference>
          </references>
        </pivotArea>
      </pivotAreas>
    </conditionalFormat>
    <conditionalFormat priority="10">
      <pivotAreas count="1">
        <pivotArea type="data" outline="0" collapsedLevelsAreSubtotals="1" fieldPosition="0">
          <references count="1">
            <reference field="4294967294" count="1" selected="0">
              <x v="28"/>
            </reference>
          </references>
        </pivotArea>
      </pivotAreas>
    </conditionalFormat>
    <conditionalFormat priority="11">
      <pivotAreas count="1">
        <pivotArea type="data" outline="0" collapsedLevelsAreSubtotals="1" fieldPosition="0">
          <references count="1">
            <reference field="4294967294" count="4" selected="0">
              <x v="4"/>
              <x v="5"/>
              <x v="6"/>
              <x v="7"/>
            </reference>
          </references>
        </pivotArea>
      </pivotAreas>
    </conditionalFormat>
    <conditionalFormat priority="15">
      <pivotAreas count="1">
        <pivotArea type="data" collapsedLevelsAreSubtotals="1" fieldPosition="0">
          <references count="2">
            <reference field="4294967294" count="1" selected="0">
              <x v="1"/>
            </reference>
            <reference field="0" count="54">
              <x v="1"/>
              <x v="4"/>
              <x v="5"/>
              <x v="6"/>
              <x v="7"/>
              <x v="8"/>
              <x v="9"/>
              <x v="10"/>
              <x v="13"/>
              <x v="14"/>
              <x v="15"/>
              <x v="16"/>
              <x v="17"/>
              <x v="20"/>
              <x v="21"/>
              <x v="22"/>
              <x v="23"/>
              <x v="26"/>
              <x v="28"/>
              <x v="30"/>
              <x v="31"/>
              <x v="32"/>
              <x v="33"/>
              <x v="34"/>
              <x v="37"/>
              <x v="38"/>
              <x v="39"/>
              <x v="40"/>
              <x v="41"/>
              <x v="45"/>
              <x v="46"/>
              <x v="47"/>
              <x v="48"/>
              <x v="49"/>
              <x v="50"/>
              <x v="53"/>
              <x v="57"/>
              <x v="58"/>
              <x v="59"/>
              <x v="66"/>
              <x v="67"/>
              <x v="68"/>
              <x v="69"/>
              <x v="71"/>
              <x v="72"/>
              <x v="73"/>
              <x v="74"/>
              <x v="75"/>
              <x v="76"/>
              <x v="77"/>
              <x v="78"/>
              <x v="79"/>
              <x v="80"/>
              <x v="81"/>
            </reference>
          </references>
        </pivotArea>
      </pivotAreas>
    </conditionalFormat>
    <conditionalFormat priority="16">
      <pivotAreas count="1">
        <pivotArea type="data" collapsedLevelsAreSubtotals="1" fieldPosition="0">
          <references count="2">
            <reference field="4294967294" count="1" selected="0">
              <x v="0"/>
            </reference>
            <reference field="0" count="54">
              <x v="1"/>
              <x v="4"/>
              <x v="5"/>
              <x v="6"/>
              <x v="7"/>
              <x v="8"/>
              <x v="9"/>
              <x v="10"/>
              <x v="13"/>
              <x v="14"/>
              <x v="15"/>
              <x v="16"/>
              <x v="17"/>
              <x v="20"/>
              <x v="21"/>
              <x v="22"/>
              <x v="23"/>
              <x v="26"/>
              <x v="28"/>
              <x v="30"/>
              <x v="31"/>
              <x v="32"/>
              <x v="33"/>
              <x v="34"/>
              <x v="37"/>
              <x v="38"/>
              <x v="39"/>
              <x v="40"/>
              <x v="41"/>
              <x v="45"/>
              <x v="46"/>
              <x v="47"/>
              <x v="48"/>
              <x v="49"/>
              <x v="50"/>
              <x v="53"/>
              <x v="57"/>
              <x v="58"/>
              <x v="59"/>
              <x v="66"/>
              <x v="67"/>
              <x v="68"/>
              <x v="69"/>
              <x v="71"/>
              <x v="72"/>
              <x v="73"/>
              <x v="74"/>
              <x v="75"/>
              <x v="76"/>
              <x v="77"/>
              <x v="78"/>
              <x v="79"/>
              <x v="80"/>
              <x v="81"/>
            </reference>
          </references>
        </pivotArea>
      </pivotAreas>
    </conditionalFormat>
    <conditionalFormat priority="18">
      <pivotAreas count="1">
        <pivotArea type="data" collapsedLevelsAreSubtotals="1" fieldPosition="0">
          <references count="2">
            <reference field="4294967294" count="1" selected="0">
              <x v="0"/>
            </reference>
            <reference field="0" count="54">
              <x v="1"/>
              <x v="4"/>
              <x v="5"/>
              <x v="6"/>
              <x v="7"/>
              <x v="8"/>
              <x v="9"/>
              <x v="10"/>
              <x v="13"/>
              <x v="14"/>
              <x v="15"/>
              <x v="16"/>
              <x v="17"/>
              <x v="20"/>
              <x v="21"/>
              <x v="22"/>
              <x v="23"/>
              <x v="26"/>
              <x v="28"/>
              <x v="30"/>
              <x v="31"/>
              <x v="32"/>
              <x v="33"/>
              <x v="34"/>
              <x v="37"/>
              <x v="38"/>
              <x v="39"/>
              <x v="40"/>
              <x v="41"/>
              <x v="45"/>
              <x v="46"/>
              <x v="47"/>
              <x v="48"/>
              <x v="49"/>
              <x v="50"/>
              <x v="53"/>
              <x v="57"/>
              <x v="58"/>
              <x v="59"/>
              <x v="66"/>
              <x v="67"/>
              <x v="68"/>
              <x v="69"/>
              <x v="71"/>
              <x v="72"/>
              <x v="73"/>
              <x v="74"/>
              <x v="75"/>
              <x v="76"/>
              <x v="77"/>
              <x v="78"/>
              <x v="79"/>
              <x v="80"/>
              <x v="81"/>
            </reference>
          </references>
        </pivotArea>
      </pivotAreas>
    </conditionalFormat>
    <conditionalFormat priority="19">
      <pivotAreas count="1">
        <pivotArea type="data" outline="0" collapsedLevelsAreSubtotals="1" fieldPosition="0">
          <references count="1">
            <reference field="4294967294" count="5" selected="0">
              <x v="23"/>
              <x v="24"/>
              <x v="25"/>
              <x v="26"/>
              <x v="27"/>
            </reference>
          </references>
        </pivotArea>
      </pivotAreas>
    </conditionalFormat>
    <conditionalFormat priority="20">
      <pivotAreas count="1">
        <pivotArea type="data" outline="0" collapsedLevelsAreSubtotals="1" fieldPosition="0">
          <references count="1">
            <reference field="4294967294" count="5" selected="0">
              <x v="18"/>
              <x v="19"/>
              <x v="20"/>
              <x v="21"/>
              <x v="2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69B074-1CE2-41D1-9536-FA951BD661AE}" name="PivotTable2"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1:B2" firstHeaderRow="1" firstDataRow="1" firstDataCol="0"/>
  <pivotFields count="21">
    <pivotField showAll="0"/>
    <pivotField showAll="0"/>
    <pivotField numFmtId="17" showAll="0">
      <items count="27">
        <item h="1" x="0"/>
        <item h="1" x="1"/>
        <item h="1" x="2"/>
        <item h="1" x="3"/>
        <item h="1" x="4"/>
        <item h="1" x="5"/>
        <item h="1" x="6"/>
        <item h="1" x="7"/>
        <item h="1" x="8"/>
        <item h="1" x="9"/>
        <item h="1" x="10"/>
        <item h="1" x="11"/>
        <item h="1" x="12"/>
        <item h="1" x="13"/>
        <item h="1" x="14"/>
        <item h="1" x="15"/>
        <item h="1" x="16"/>
        <item h="1" x="17"/>
        <item h="1" x="18"/>
        <item h="1" x="19"/>
        <item h="1" x="20"/>
        <item h="1" x="21"/>
        <item x="22"/>
        <item x="23"/>
        <item x="24"/>
        <item h="1" x="25"/>
        <item t="default"/>
      </items>
    </pivotField>
    <pivotField showAll="0"/>
    <pivotField numFmtId="2"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ataField="1" dragToRow="0" dragToCol="0" dragToPage="0" showAll="0" defaultSubtotal="0"/>
  </pivotFields>
  <rowItems count="1">
    <i/>
  </rowItems>
  <colItems count="1">
    <i/>
  </colItems>
  <dataFields count="1">
    <dataField name="TRIFR 3MM" fld="20" baseField="0" baseItem="0" numFmtId="2"/>
  </dataFields>
  <formats count="6">
    <format dxfId="87">
      <pivotArea type="all" dataOnly="0" outline="0" fieldPosition="0"/>
    </format>
    <format dxfId="86">
      <pivotArea outline="0" collapsedLevelsAreSubtotals="1" fieldPosition="0"/>
    </format>
    <format dxfId="85">
      <pivotArea dataOnly="0" labelOnly="1" outline="0" axis="axisValues" fieldPosition="0"/>
    </format>
    <format dxfId="84">
      <pivotArea type="all" dataOnly="0" outline="0" fieldPosition="0"/>
    </format>
    <format dxfId="83">
      <pivotArea outline="0" collapsedLevelsAreSubtotals="1" fieldPosition="0"/>
    </format>
    <format dxfId="8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A6A5DA-03D2-4AF3-AD9B-BAADDD8FF50D}" name="PivotTable3" cacheId="7"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location ref="F1:O2" firstHeaderRow="0" firstDataRow="1" firstDataCol="0"/>
  <pivotFields count="20">
    <pivotField numFmtId="17"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Items count="1">
    <i/>
  </rowItems>
  <colFields count="1">
    <field x="-2"/>
  </colFields>
  <colItems count="10">
    <i>
      <x/>
    </i>
    <i i="1">
      <x v="1"/>
    </i>
    <i i="2">
      <x v="2"/>
    </i>
    <i i="3">
      <x v="3"/>
    </i>
    <i i="4">
      <x v="4"/>
    </i>
    <i i="5">
      <x v="5"/>
    </i>
    <i i="6">
      <x v="6"/>
    </i>
    <i i="7">
      <x v="7"/>
    </i>
    <i i="8">
      <x v="8"/>
    </i>
    <i i="9">
      <x v="9"/>
    </i>
  </colItems>
  <dataFields count="10">
    <dataField name="TRIFR YTD " fld="17" baseField="0" baseItem="1" numFmtId="2"/>
    <dataField name="AIFR YTD " fld="18" baseField="0" baseItem="1" numFmtId="2"/>
    <dataField name="(FI)" fld="6" subtotal="count" baseField="0" baseItem="0" numFmtId="1"/>
    <dataField name="(LTI)" fld="7" baseField="0" baseItem="0" numFmtId="1"/>
    <dataField name="(RWI)" fld="8" baseField="0" baseItem="0" numFmtId="1"/>
    <dataField name="(MTI)" fld="9" baseField="0" baseItem="0" numFmtId="1"/>
    <dataField name="(FAI)" fld="10" baseField="0" baseItem="0" numFmtId="1"/>
    <dataField name="DP" fld="11" baseField="0" baseItem="0" numFmtId="1"/>
    <dataField name="IS " fld="16" baseField="0" baseItem="0"/>
    <dataField name="LTIFR " fld="19" baseField="0" baseItem="0" numFmtId="2"/>
  </dataFields>
  <formats count="4">
    <format dxfId="91">
      <pivotArea outline="0" collapsedLevelsAreSubtotals="1" fieldPosition="0">
        <references count="1">
          <reference field="4294967294" count="6" selected="0">
            <x v="2"/>
            <x v="3"/>
            <x v="4"/>
            <x v="5"/>
            <x v="6"/>
            <x v="7"/>
          </reference>
        </references>
      </pivotArea>
    </format>
    <format dxfId="90">
      <pivotArea outline="0" fieldPosition="0">
        <references count="1">
          <reference field="4294967294" count="1">
            <x v="0"/>
          </reference>
        </references>
      </pivotArea>
    </format>
    <format dxfId="89">
      <pivotArea outline="0" fieldPosition="0">
        <references count="1">
          <reference field="4294967294" count="1">
            <x v="1"/>
          </reference>
        </references>
      </pivotArea>
    </format>
    <format dxfId="88">
      <pivotArea outline="0" collapsedLevelsAreSubtotals="1" fieldPosition="0">
        <references count="1">
          <reference field="4294967294" count="1" selected="0">
            <x v="9"/>
          </reference>
        </references>
      </pivotArea>
    </format>
  </formats>
  <pivotTableStyleInfo name="PivotStyleLight16" showRowHeaders="1" showColHeaders="1" showRowStripes="0" showColStripes="0" showLastColumn="1"/>
  <filters count="1">
    <filter fld="0" type="dateBetween" evalOrder="-1" id="1200" name="Fecha">
      <autoFilter ref="A1">
        <filterColumn colId="0">
          <customFilters and="1">
            <customFilter operator="greaterThanOrEqual" val="43831"/>
            <customFilter operator="lessThanOrEqual" val="4389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6B4BE50-657F-4B90-A205-D2B7463F2BB2}" name="PivotTable22"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Área">
  <location ref="D1:D2" firstHeaderRow="1" firstDataRow="1" firstDataCol="0"/>
  <pivotFields count="14">
    <pivotField showAll="0">
      <items count="83">
        <item x="1"/>
        <item x="2"/>
        <item x="3"/>
        <item x="4"/>
        <item x="5"/>
        <item x="6"/>
        <item x="7"/>
        <item x="8"/>
        <item x="9"/>
        <item x="10"/>
        <item x="11"/>
        <item x="45"/>
        <item x="46"/>
        <item x="47"/>
        <item x="12"/>
        <item x="13"/>
        <item x="14"/>
        <item x="15"/>
        <item x="17"/>
        <item x="19"/>
        <item x="20"/>
        <item x="21"/>
        <item x="22"/>
        <item x="23"/>
        <item x="24"/>
        <item x="25"/>
        <item x="26"/>
        <item x="27"/>
        <item x="48"/>
        <item x="29"/>
        <item x="30"/>
        <item x="31"/>
        <item x="32"/>
        <item x="33"/>
        <item x="34"/>
        <item x="35"/>
        <item x="36"/>
        <item x="37"/>
        <item x="38"/>
        <item x="39"/>
        <item x="40"/>
        <item x="41"/>
        <item x="42"/>
        <item x="43"/>
        <item x="44"/>
        <item x="0"/>
        <item x="49"/>
        <item x="50"/>
        <item x="51"/>
        <item x="52"/>
        <item x="16"/>
        <item x="18"/>
        <item x="53"/>
        <item x="54"/>
        <item x="55"/>
        <item x="56"/>
        <item x="57"/>
        <item x="58"/>
        <item x="59"/>
        <item x="61"/>
        <item x="28"/>
        <item x="60"/>
        <item x="62"/>
        <item x="63"/>
        <item x="64"/>
        <item x="65"/>
        <item x="66"/>
        <item x="67"/>
        <item x="68"/>
        <item x="69"/>
        <item x="70"/>
        <item x="71"/>
        <item x="72"/>
        <item x="73"/>
        <item x="74"/>
        <item x="75"/>
        <item x="76"/>
        <item x="77"/>
        <item x="78"/>
        <item x="79"/>
        <item x="80"/>
        <item x="81"/>
        <item t="default"/>
      </items>
    </pivotField>
    <pivotField multipleItemSelectionAllowed="1" showAll="0">
      <items count="27">
        <item h="1" x="0"/>
        <item h="1" x="1"/>
        <item h="1" x="2"/>
        <item h="1" x="3"/>
        <item h="1" x="4"/>
        <item h="1" x="5"/>
        <item h="1" x="6"/>
        <item h="1" x="7"/>
        <item h="1" x="8"/>
        <item h="1" x="9"/>
        <item h="1" x="10"/>
        <item h="1" x="11"/>
        <item h="1" x="12"/>
        <item x="13"/>
        <item x="14"/>
        <item x="15"/>
        <item x="16"/>
        <item x="17"/>
        <item x="18"/>
        <item x="19"/>
        <item x="20"/>
        <item x="21"/>
        <item x="22"/>
        <item x="23"/>
        <item x="24"/>
        <item h="1" x="25"/>
        <item t="default"/>
      </items>
    </pivotField>
    <pivotField showAll="0"/>
    <pivotField numFmtId="2" showAll="0"/>
    <pivotField showAll="0"/>
    <pivotField showAll="0"/>
    <pivotField showAll="0"/>
    <pivotField showAll="0"/>
    <pivotField showAll="0"/>
    <pivotField showAll="0"/>
    <pivotField showAll="0"/>
    <pivotField showAll="0"/>
    <pivotField dragToRow="0" dragToCol="0" dragToPage="0" showAll="0" defaultSubtotal="0"/>
    <pivotField dataField="1" dragToRow="0" dragToCol="0" dragToPage="0" showAll="0" defaultSubtotal="0"/>
  </pivotFields>
  <rowItems count="1">
    <i/>
  </rowItems>
  <colItems count="1">
    <i/>
  </colItems>
  <dataFields count="1">
    <dataField name="TRIFR 12MM" fld="13" baseField="0" baseItem="0" numFmtId="2"/>
  </dataFields>
  <formats count="22">
    <format dxfId="113">
      <pivotArea field="0" type="button" dataOnly="0" labelOnly="1" outline="0"/>
    </format>
    <format dxfId="112">
      <pivotArea field="0" type="button" dataOnly="0" labelOnly="1" outline="0"/>
    </format>
    <format dxfId="111">
      <pivotArea field="0" type="button" dataOnly="0" labelOnly="1" outline="0"/>
    </format>
    <format dxfId="110">
      <pivotArea field="0" type="button" dataOnly="0" labelOnly="1" outline="0"/>
    </format>
    <format dxfId="109">
      <pivotArea type="all" dataOnly="0" outline="0" fieldPosition="0"/>
    </format>
    <format dxfId="108">
      <pivotArea outline="0" collapsedLevelsAreSubtotals="1" fieldPosition="0"/>
    </format>
    <format dxfId="107">
      <pivotArea field="0" type="button" dataOnly="0" labelOnly="1" outline="0"/>
    </format>
    <format dxfId="106">
      <pivotArea dataOnly="0" labelOnly="1" grandRow="1" outline="0" fieldPosition="0"/>
    </format>
    <format dxfId="105">
      <pivotArea outline="0" collapsedLevelsAreSubtotals="1" fieldPosition="0"/>
    </format>
    <format dxfId="104">
      <pivotArea type="all" dataOnly="0" outline="0" fieldPosition="0"/>
    </format>
    <format dxfId="103">
      <pivotArea outline="0" collapsedLevelsAreSubtotals="1" fieldPosition="0"/>
    </format>
    <format dxfId="102">
      <pivotArea dataOnly="0" labelOnly="1" outline="0" axis="axisValues" fieldPosition="0"/>
    </format>
    <format dxfId="101">
      <pivotArea type="all" dataOnly="0" outline="0" fieldPosition="0"/>
    </format>
    <format dxfId="100">
      <pivotArea outline="0" collapsedLevelsAreSubtotals="1" fieldPosition="0"/>
    </format>
    <format dxfId="99">
      <pivotArea dataOnly="0" labelOnly="1" outline="0" axis="axisValues" fieldPosition="0"/>
    </format>
    <format dxfId="98">
      <pivotArea type="all" dataOnly="0" outline="0" fieldPosition="0"/>
    </format>
    <format dxfId="97">
      <pivotArea outline="0" collapsedLevelsAreSubtotals="1" fieldPosition="0"/>
    </format>
    <format dxfId="96">
      <pivotArea dataOnly="0" labelOnly="1" outline="0" axis="axisValues" fieldPosition="0"/>
    </format>
    <format dxfId="95">
      <pivotArea outline="0" collapsedLevelsAreSubtotals="1" fieldPosition="0"/>
    </format>
    <format dxfId="94">
      <pivotArea type="all" dataOnly="0" outline="0" fieldPosition="0"/>
    </format>
    <format dxfId="93">
      <pivotArea outline="0" collapsedLevelsAreSubtotals="1" fieldPosition="0"/>
    </format>
    <format dxfId="9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D9BA21A-C769-4022-9449-D9A1974FB977}" name="PivotTable1"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Y7:AJ8" firstHeaderRow="0" firstDataRow="1" firstDataCol="0"/>
  <pivotFields count="21">
    <pivotField numFmtId="17" showAll="0">
      <items count="27">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x="25"/>
        <item t="default"/>
      </items>
    </pivotField>
    <pivotField showAll="0"/>
    <pivotField showAll="0"/>
    <pivotField dataField="1"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Items count="1">
    <i/>
  </rowItems>
  <colFields count="1">
    <field x="-2"/>
  </colFields>
  <colItems count="12">
    <i>
      <x/>
    </i>
    <i i="1">
      <x v="1"/>
    </i>
    <i i="2">
      <x v="2"/>
    </i>
    <i i="3">
      <x v="3"/>
    </i>
    <i i="4">
      <x v="4"/>
    </i>
    <i i="5">
      <x v="5"/>
    </i>
    <i i="6">
      <x v="6"/>
    </i>
    <i i="7">
      <x v="7"/>
    </i>
    <i i="8">
      <x v="8"/>
    </i>
    <i i="9">
      <x v="9"/>
    </i>
    <i i="10">
      <x v="10"/>
    </i>
    <i i="11">
      <x v="11"/>
    </i>
  </colItems>
  <dataFields count="12">
    <dataField name="AIFR MTD " fld="18" baseField="0" baseItem="1" numFmtId="2"/>
    <dataField name="TRIFR MTD " fld="17" baseField="0" baseItem="0"/>
    <dataField name="LTIFR MTD" fld="20" baseField="0" baseItem="0"/>
    <dataField name="IS " fld="19" baseField="0" baseItem="0"/>
    <dataField name=" (FI)" fld="6" subtotal="count" baseField="0" baseItem="0"/>
    <dataField name=" (LTI)" fld="7" baseField="0" baseItem="0"/>
    <dataField name="(RWI)" fld="8" baseField="0" baseItem="0"/>
    <dataField name="(MTI)" fld="9" baseField="0" baseItem="0"/>
    <dataField name="(FAI)" fld="10" baseField="0" baseItem="0"/>
    <dataField name="Sum of IS" fld="19" baseField="0" baseItem="0"/>
    <dataField name="DP " fld="11" baseField="0" baseItem="0"/>
    <dataField name="Sum of HH ( C )" fld="3" baseField="0" baseItem="0"/>
  </dataFields>
  <formats count="14">
    <format dxfId="45">
      <pivotArea type="all" dataOnly="0" outline="0" fieldPosition="0"/>
    </format>
    <format dxfId="44">
      <pivotArea outline="0" collapsedLevelsAreSubtotals="1" fieldPosition="0"/>
    </format>
    <format dxfId="43">
      <pivotArea dataOnly="0" labelOnly="1" outline="0" fieldPosition="0">
        <references count="1">
          <reference field="4294967294" count="4">
            <x v="0"/>
            <x v="1"/>
            <x v="3"/>
            <x v="10"/>
          </reference>
        </references>
      </pivotArea>
    </format>
    <format dxfId="42">
      <pivotArea type="all" dataOnly="0" outline="0" fieldPosition="0"/>
    </format>
    <format dxfId="41">
      <pivotArea outline="0" fieldPosition="0">
        <references count="1">
          <reference field="4294967294" count="1">
            <x v="0"/>
          </reference>
        </references>
      </pivotArea>
    </format>
    <format dxfId="40">
      <pivotArea type="all" dataOnly="0" outline="0" fieldPosition="0"/>
    </format>
    <format dxfId="39">
      <pivotArea outline="0" collapsedLevelsAreSubtotals="1" fieldPosition="0"/>
    </format>
    <format dxfId="38">
      <pivotArea dataOnly="0" labelOnly="1" outline="0" fieldPosition="0">
        <references count="1">
          <reference field="4294967294" count="4">
            <x v="0"/>
            <x v="1"/>
            <x v="3"/>
            <x v="10"/>
          </reference>
        </references>
      </pivotArea>
    </format>
    <format dxfId="37">
      <pivotArea type="all" dataOnly="0" outline="0" fieldPosition="0"/>
    </format>
    <format dxfId="36">
      <pivotArea outline="0" collapsedLevelsAreSubtotals="1" fieldPosition="0"/>
    </format>
    <format dxfId="35">
      <pivotArea dataOnly="0" labelOnly="1" outline="0" fieldPosition="0">
        <references count="1">
          <reference field="4294967294" count="12">
            <x v="0"/>
            <x v="1"/>
            <x v="2"/>
            <x v="3"/>
            <x v="4"/>
            <x v="5"/>
            <x v="6"/>
            <x v="7"/>
            <x v="8"/>
            <x v="9"/>
            <x v="10"/>
            <x v="11"/>
          </reference>
        </references>
      </pivotArea>
    </format>
    <format dxfId="34">
      <pivotArea type="all" dataOnly="0" outline="0" fieldPosition="0"/>
    </format>
    <format dxfId="33">
      <pivotArea outline="0" collapsedLevelsAreSubtotals="1" fieldPosition="0"/>
    </format>
    <format dxfId="32">
      <pivotArea dataOnly="0" labelOnly="1" outline="0" fieldPosition="0">
        <references count="1">
          <reference field="4294967294" count="12">
            <x v="0"/>
            <x v="1"/>
            <x v="2"/>
            <x v="3"/>
            <x v="4"/>
            <x v="5"/>
            <x v="6"/>
            <x v="7"/>
            <x v="8"/>
            <x v="9"/>
            <x v="10"/>
            <x v="1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B0BB2E3-C288-4DA9-B7A1-2BBE2394232C}"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Y7:AJ8" firstHeaderRow="0" firstDataRow="1" firstDataCol="0"/>
  <pivotFields count="21">
    <pivotField numFmtId="17" showAll="0">
      <items count="26">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x="24"/>
        <item t="default"/>
      </items>
    </pivotField>
    <pivotField showAll="0"/>
    <pivotField showAll="0"/>
    <pivotField dataField="1"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Items count="1">
    <i/>
  </rowItems>
  <colFields count="1">
    <field x="-2"/>
  </colFields>
  <colItems count="12">
    <i>
      <x/>
    </i>
    <i i="1">
      <x v="1"/>
    </i>
    <i i="2">
      <x v="2"/>
    </i>
    <i i="3">
      <x v="3"/>
    </i>
    <i i="4">
      <x v="4"/>
    </i>
    <i i="5">
      <x v="5"/>
    </i>
    <i i="6">
      <x v="6"/>
    </i>
    <i i="7">
      <x v="7"/>
    </i>
    <i i="8">
      <x v="8"/>
    </i>
    <i i="9">
      <x v="9"/>
    </i>
    <i i="10">
      <x v="10"/>
    </i>
    <i i="11">
      <x v="11"/>
    </i>
  </colItems>
  <dataFields count="12">
    <dataField name="AIFR MTD " fld="18" baseField="0" baseItem="1" numFmtId="2"/>
    <dataField name="TRIFR MTD " fld="17" baseField="0" baseItem="0"/>
    <dataField name="LTIFR MTD" fld="20" baseField="0" baseItem="0"/>
    <dataField name="IS " fld="19" baseField="0" baseItem="0"/>
    <dataField name=" (FI)" fld="6" subtotal="count" baseField="0" baseItem="0"/>
    <dataField name=" (LTI)" fld="7" baseField="0" baseItem="0"/>
    <dataField name="(RWI)" fld="8" baseField="0" baseItem="0"/>
    <dataField name="(MTI)" fld="9" baseField="0" baseItem="0"/>
    <dataField name="(FAI)" fld="10" baseField="0" baseItem="0"/>
    <dataField name="Sum of IS" fld="19" baseField="0" baseItem="0"/>
    <dataField name="DP " fld="11" baseField="0" baseItem="0"/>
    <dataField name="Sum of HH ( C )" fld="3" baseField="0" baseItem="0"/>
  </dataFields>
  <formats count="14">
    <format dxfId="31">
      <pivotArea type="all" dataOnly="0" outline="0" fieldPosition="0"/>
    </format>
    <format dxfId="30">
      <pivotArea outline="0" collapsedLevelsAreSubtotals="1" fieldPosition="0"/>
    </format>
    <format dxfId="29">
      <pivotArea dataOnly="0" labelOnly="1" outline="0" fieldPosition="0">
        <references count="1">
          <reference field="4294967294" count="4">
            <x v="0"/>
            <x v="1"/>
            <x v="3"/>
            <x v="10"/>
          </reference>
        </references>
      </pivotArea>
    </format>
    <format dxfId="28">
      <pivotArea type="all" dataOnly="0" outline="0" fieldPosition="0"/>
    </format>
    <format dxfId="27">
      <pivotArea outline="0" fieldPosition="0">
        <references count="1">
          <reference field="4294967294" count="1">
            <x v="0"/>
          </reference>
        </references>
      </pivotArea>
    </format>
    <format dxfId="26">
      <pivotArea type="all" dataOnly="0" outline="0" fieldPosition="0"/>
    </format>
    <format dxfId="25">
      <pivotArea outline="0" collapsedLevelsAreSubtotals="1" fieldPosition="0"/>
    </format>
    <format dxfId="24">
      <pivotArea dataOnly="0" labelOnly="1" outline="0" fieldPosition="0">
        <references count="1">
          <reference field="4294967294" count="4">
            <x v="0"/>
            <x v="1"/>
            <x v="3"/>
            <x v="10"/>
          </reference>
        </references>
      </pivotArea>
    </format>
    <format dxfId="23">
      <pivotArea type="all" dataOnly="0" outline="0" fieldPosition="0"/>
    </format>
    <format dxfId="22">
      <pivotArea outline="0" collapsedLevelsAreSubtotals="1" fieldPosition="0"/>
    </format>
    <format dxfId="21">
      <pivotArea dataOnly="0" labelOnly="1" outline="0" fieldPosition="0">
        <references count="1">
          <reference field="4294967294" count="12">
            <x v="0"/>
            <x v="1"/>
            <x v="2"/>
            <x v="3"/>
            <x v="4"/>
            <x v="5"/>
            <x v="6"/>
            <x v="7"/>
            <x v="8"/>
            <x v="9"/>
            <x v="10"/>
            <x v="11"/>
          </reference>
        </references>
      </pivotArea>
    </format>
    <format dxfId="20">
      <pivotArea type="all" dataOnly="0" outline="0" fieldPosition="0"/>
    </format>
    <format dxfId="19">
      <pivotArea outline="0" collapsedLevelsAreSubtotals="1" fieldPosition="0"/>
    </format>
    <format dxfId="18">
      <pivotArea dataOnly="0" labelOnly="1" outline="0" fieldPosition="0">
        <references count="1">
          <reference field="4294967294" count="12">
            <x v="0"/>
            <x v="1"/>
            <x v="2"/>
            <x v="3"/>
            <x v="4"/>
            <x v="5"/>
            <x v="6"/>
            <x v="7"/>
            <x v="8"/>
            <x v="9"/>
            <x v="10"/>
            <x v="1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F60D5FC-B24C-44D6-9D01-D7E0A2D5BCB6}"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6">
  <location ref="Y41:AB59" firstHeaderRow="1" firstDataRow="2" firstDataCol="1" rowPageCount="1" colPageCount="1"/>
  <pivotFields count="24">
    <pivotField subtotalTop="0" showAll="0"/>
    <pivotField axis="axisRow" subtotalTop="0" showAll="0" sortType="descending">
      <items count="67">
        <item x="1"/>
        <item x="2"/>
        <item x="3"/>
        <item x="4"/>
        <item x="5"/>
        <item x="6"/>
        <item x="49"/>
        <item x="7"/>
        <item x="8"/>
        <item x="9"/>
        <item x="10"/>
        <item x="11"/>
        <item x="54"/>
        <item x="45"/>
        <item x="46"/>
        <item x="47"/>
        <item x="12"/>
        <item x="13"/>
        <item x="14"/>
        <item x="15"/>
        <item x="16"/>
        <item m="1" x="62"/>
        <item m="1" x="64"/>
        <item x="17"/>
        <item x="18"/>
        <item x="19"/>
        <item x="20"/>
        <item x="21"/>
        <item x="22"/>
        <item x="23"/>
        <item x="53"/>
        <item x="24"/>
        <item x="25"/>
        <item x="50"/>
        <item x="51"/>
        <item x="26"/>
        <item x="27"/>
        <item m="1" x="65"/>
        <item x="52"/>
        <item x="55"/>
        <item x="48"/>
        <item x="29"/>
        <item x="30"/>
        <item x="31"/>
        <item x="32"/>
        <item x="33"/>
        <item x="0"/>
        <item x="34"/>
        <item x="35"/>
        <item x="36"/>
        <item x="37"/>
        <item x="38"/>
        <item x="39"/>
        <item x="40"/>
        <item x="41"/>
        <item x="42"/>
        <item x="43"/>
        <item x="44"/>
        <item m="1" x="61"/>
        <item x="56"/>
        <item x="57"/>
        <item x="58"/>
        <item x="59"/>
        <item m="1" x="63"/>
        <item x="28"/>
        <item x="60"/>
        <item t="default"/>
      </items>
      <autoSortScope>
        <pivotArea dataOnly="0" outline="0" fieldPosition="0">
          <references count="1">
            <reference field="4294967294" count="1" selected="0">
              <x v="0"/>
            </reference>
          </references>
        </pivotArea>
      </autoSortScope>
    </pivotField>
    <pivotField axis="axisRow" numFmtId="17" subtotalTop="0" multipleItemSelectionAllowed="1" showAll="0">
      <items count="25">
        <item h="1" x="0"/>
        <item h="1" x="1"/>
        <item h="1" x="2"/>
        <item h="1" x="3"/>
        <item h="1" x="4"/>
        <item h="1" x="5"/>
        <item h="1" x="6"/>
        <item h="1" x="7"/>
        <item h="1" x="8"/>
        <item h="1" x="9"/>
        <item h="1" x="10"/>
        <item h="1" x="11"/>
        <item x="12"/>
        <item x="13"/>
        <item x="14"/>
        <item x="15"/>
        <item x="16"/>
        <item x="17"/>
        <item x="18"/>
        <item x="19"/>
        <item x="20"/>
        <item x="21"/>
        <item x="22"/>
        <item x="23"/>
        <item t="default"/>
      </items>
    </pivotField>
    <pivotField axis="axisCol" subtotalTop="0" showAll="0">
      <items count="3">
        <item x="0"/>
        <item x="1"/>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axis="axisPage" subtotalTop="0" multipleItemSelectionAllowed="1" showAll="0">
      <items count="6">
        <item x="4"/>
        <item x="0"/>
        <item x="2"/>
        <item x="3"/>
        <item h="1" x="1"/>
        <item t="default"/>
      </items>
    </pivotField>
    <pivotField subtotalTop="0" showAll="0"/>
    <pivotField subtotalTop="0" showAll="0"/>
    <pivotField subtotalTop="0" showAll="0"/>
    <pivotField subtotalTop="0" showAll="0"/>
    <pivotField numFmtId="1" subtotalTop="0" multipleItemSelectionAllowed="1" showAll="0"/>
    <pivotField subtotalTop="0" dragToRow="0" dragToCol="0" dragToPage="0" showAll="0" defaultSubtotal="0"/>
    <pivotField subtotalTop="0" dragToRow="0" dragToCol="0" dragToPage="0" showAll="0" defaultSubtotal="0"/>
    <pivotField dataField="1" subtotalTop="0" dragToRow="0" dragToCol="0" dragToPage="0" showAll="0" defaultSubtotal="0"/>
    <pivotField subtotalTop="0" dragToRow="0" dragToCol="0" dragToPage="0" showAll="0" defaultSubtotal="0"/>
  </pivotFields>
  <rowFields count="2">
    <field x="1"/>
    <field x="2"/>
  </rowFields>
  <rowItems count="17">
    <i>
      <x v="24"/>
    </i>
    <i r="1">
      <x v="13"/>
    </i>
    <i r="1">
      <x v="16"/>
    </i>
    <i r="1">
      <x v="20"/>
    </i>
    <i r="1">
      <x v="21"/>
    </i>
    <i t="default">
      <x v="24"/>
    </i>
    <i>
      <x v="20"/>
    </i>
    <i r="1">
      <x v="18"/>
    </i>
    <i r="1">
      <x v="20"/>
    </i>
    <i t="default">
      <x v="20"/>
    </i>
    <i>
      <x v="64"/>
    </i>
    <i r="1">
      <x v="20"/>
    </i>
    <i t="default">
      <x v="64"/>
    </i>
    <i>
      <x v="54"/>
    </i>
    <i r="1">
      <x v="17"/>
    </i>
    <i t="default">
      <x v="54"/>
    </i>
    <i t="grand">
      <x/>
    </i>
  </rowItems>
  <colFields count="1">
    <field x="3"/>
  </colFields>
  <colItems count="3">
    <i>
      <x/>
    </i>
    <i>
      <x v="1"/>
    </i>
    <i t="grand">
      <x/>
    </i>
  </colItems>
  <pageFields count="1">
    <pageField fld="14" hier="-1"/>
  </pageFields>
  <dataFields count="1">
    <dataField name="Sum of I.Sig." fld="22" baseField="0" baseItem="0" numFmtId="2"/>
  </dataFields>
  <formats count="13">
    <format dxfId="16">
      <pivotArea outline="0" collapsedLevelsAreSubtotals="1" fieldPosition="0"/>
    </format>
    <format dxfId="15">
      <pivotArea collapsedLevelsAreSubtotals="1" fieldPosition="0">
        <references count="2">
          <reference field="1" count="1" selected="0">
            <x v="24"/>
          </reference>
          <reference field="2" count="4">
            <x v="13"/>
            <x v="16"/>
            <x v="20"/>
            <x v="21"/>
          </reference>
        </references>
      </pivotArea>
    </format>
    <format dxfId="14">
      <pivotArea collapsedLevelsAreSubtotals="1" fieldPosition="0">
        <references count="1">
          <reference field="1" count="1" defaultSubtotal="1">
            <x v="24"/>
          </reference>
        </references>
      </pivotArea>
    </format>
    <format dxfId="13">
      <pivotArea collapsedLevelsAreSubtotals="1" fieldPosition="0">
        <references count="1">
          <reference field="1" count="1">
            <x v="20"/>
          </reference>
        </references>
      </pivotArea>
    </format>
    <format dxfId="12">
      <pivotArea collapsedLevelsAreSubtotals="1" fieldPosition="0">
        <references count="2">
          <reference field="1" count="1" selected="0">
            <x v="20"/>
          </reference>
          <reference field="2" count="2">
            <x v="18"/>
            <x v="20"/>
          </reference>
        </references>
      </pivotArea>
    </format>
    <format dxfId="11">
      <pivotArea collapsedLevelsAreSubtotals="1" fieldPosition="0">
        <references count="1">
          <reference field="1" count="1" defaultSubtotal="1">
            <x v="20"/>
          </reference>
        </references>
      </pivotArea>
    </format>
    <format dxfId="10">
      <pivotArea collapsedLevelsAreSubtotals="1" fieldPosition="0">
        <references count="1">
          <reference field="1" count="1">
            <x v="54"/>
          </reference>
        </references>
      </pivotArea>
    </format>
    <format dxfId="9">
      <pivotArea collapsedLevelsAreSubtotals="1" fieldPosition="0">
        <references count="2">
          <reference field="1" count="1" selected="0">
            <x v="54"/>
          </reference>
          <reference field="2" count="1">
            <x v="17"/>
          </reference>
        </references>
      </pivotArea>
    </format>
    <format dxfId="8">
      <pivotArea collapsedLevelsAreSubtotals="1" fieldPosition="0">
        <references count="1">
          <reference field="1" count="1" defaultSubtotal="1">
            <x v="54"/>
          </reference>
        </references>
      </pivotArea>
    </format>
    <format dxfId="7">
      <pivotArea collapsedLevelsAreSubtotals="1" fieldPosition="0">
        <references count="1">
          <reference field="1" count="1">
            <x v="37"/>
          </reference>
        </references>
      </pivotArea>
    </format>
    <format dxfId="6">
      <pivotArea collapsedLevelsAreSubtotals="1" fieldPosition="0">
        <references count="2">
          <reference field="1" count="1" selected="0">
            <x v="37"/>
          </reference>
          <reference field="2" count="1">
            <x v="20"/>
          </reference>
        </references>
      </pivotArea>
    </format>
    <format dxfId="5">
      <pivotArea collapsedLevelsAreSubtotals="1" fieldPosition="0">
        <references count="1">
          <reference field="1" count="1" defaultSubtotal="1">
            <x v="37"/>
          </reference>
        </references>
      </pivotArea>
    </format>
    <format dxfId="4">
      <pivotArea grandRow="1" outline="0" collapsedLevelsAreSubtotals="1" fieldPosition="0"/>
    </format>
  </formats>
  <chartFormats count="13">
    <chartFormat chart="96" format="0" series="1">
      <pivotArea type="data" outline="0" fieldPosition="0">
        <references count="2">
          <reference field="4294967294" count="1" selected="0">
            <x v="0"/>
          </reference>
          <reference field="3" count="1" selected="0">
            <x v="0"/>
          </reference>
        </references>
      </pivotArea>
    </chartFormat>
    <chartFormat chart="96" format="1" series="1">
      <pivotArea type="data" outline="0" fieldPosition="0">
        <references count="2">
          <reference field="4294967294" count="1" selected="0">
            <x v="0"/>
          </reference>
          <reference field="3" count="1" selected="0">
            <x v="1"/>
          </reference>
        </references>
      </pivotArea>
    </chartFormat>
    <chartFormat chart="96" format="2" series="1">
      <pivotArea type="data" outline="0" fieldPosition="0">
        <references count="2">
          <reference field="4294967294" count="1" selected="0">
            <x v="0"/>
          </reference>
          <reference field="1" count="1" selected="0">
            <x v="20"/>
          </reference>
        </references>
      </pivotArea>
    </chartFormat>
    <chartFormat chart="96" format="3" series="1">
      <pivotArea type="data" outline="0" fieldPosition="0">
        <references count="2">
          <reference field="4294967294" count="1" selected="0">
            <x v="0"/>
          </reference>
          <reference field="1" count="1" selected="0">
            <x v="24"/>
          </reference>
        </references>
      </pivotArea>
    </chartFormat>
    <chartFormat chart="96" format="4" series="1">
      <pivotArea type="data" outline="0" fieldPosition="0">
        <references count="2">
          <reference field="4294967294" count="1" selected="0">
            <x v="0"/>
          </reference>
          <reference field="1" count="1" selected="0">
            <x v="37"/>
          </reference>
        </references>
      </pivotArea>
    </chartFormat>
    <chartFormat chart="96" format="5" series="1">
      <pivotArea type="data" outline="0" fieldPosition="0">
        <references count="2">
          <reference field="4294967294" count="1" selected="0">
            <x v="0"/>
          </reference>
          <reference field="1" count="1" selected="0">
            <x v="54"/>
          </reference>
        </references>
      </pivotArea>
    </chartFormat>
    <chartFormat chart="96" format="6" series="1">
      <pivotArea type="data" outline="0" fieldPosition="0">
        <references count="2">
          <reference field="4294967294" count="1" selected="0">
            <x v="0"/>
          </reference>
          <reference field="2" count="1" selected="0">
            <x v="13"/>
          </reference>
        </references>
      </pivotArea>
    </chartFormat>
    <chartFormat chart="96" format="7" series="1">
      <pivotArea type="data" outline="0" fieldPosition="0">
        <references count="2">
          <reference field="4294967294" count="1" selected="0">
            <x v="0"/>
          </reference>
          <reference field="2" count="1" selected="0">
            <x v="16"/>
          </reference>
        </references>
      </pivotArea>
    </chartFormat>
    <chartFormat chart="96" format="8" series="1">
      <pivotArea type="data" outline="0" fieldPosition="0">
        <references count="2">
          <reference field="4294967294" count="1" selected="0">
            <x v="0"/>
          </reference>
          <reference field="2" count="1" selected="0">
            <x v="17"/>
          </reference>
        </references>
      </pivotArea>
    </chartFormat>
    <chartFormat chart="96" format="9" series="1">
      <pivotArea type="data" outline="0" fieldPosition="0">
        <references count="2">
          <reference field="4294967294" count="1" selected="0">
            <x v="0"/>
          </reference>
          <reference field="2" count="1" selected="0">
            <x v="18"/>
          </reference>
        </references>
      </pivotArea>
    </chartFormat>
    <chartFormat chart="96" format="10" series="1">
      <pivotArea type="data" outline="0" fieldPosition="0">
        <references count="2">
          <reference field="4294967294" count="1" selected="0">
            <x v="0"/>
          </reference>
          <reference field="2" count="1" selected="0">
            <x v="20"/>
          </reference>
        </references>
      </pivotArea>
    </chartFormat>
    <chartFormat chart="96" format="11" series="1">
      <pivotArea type="data" outline="0" fieldPosition="0">
        <references count="2">
          <reference field="4294967294" count="1" selected="0">
            <x v="0"/>
          </reference>
          <reference field="2" count="1" selected="0">
            <x v="21"/>
          </reference>
        </references>
      </pivotArea>
    </chartFormat>
    <chartFormat chart="96"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826BBA6-92C0-43C8-90BD-ACEDFBE9FA43}"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7">
  <location ref="A60:C73" firstHeaderRow="0" firstDataRow="1" firstDataCol="1"/>
  <pivotFields count="24">
    <pivotField subtotalTop="0" showAll="0"/>
    <pivotField subtotalTop="0" showAll="0"/>
    <pivotField axis="axisRow" numFmtId="17" subtotalTop="0" multipleItemSelectionAllowed="1" showAll="0">
      <items count="26">
        <item h="1" x="0"/>
        <item h="1" x="1"/>
        <item h="1" x="2"/>
        <item h="1" x="3"/>
        <item h="1" x="4"/>
        <item h="1" x="5"/>
        <item h="1" x="6"/>
        <item h="1" x="7"/>
        <item h="1" x="8"/>
        <item h="1" x="9"/>
        <item h="1" x="10"/>
        <item h="1" x="11"/>
        <item x="12"/>
        <item x="13"/>
        <item x="14"/>
        <item x="15"/>
        <item x="16"/>
        <item x="17"/>
        <item x="18"/>
        <item x="19"/>
        <item x="20"/>
        <item x="21"/>
        <item x="22"/>
        <item x="23"/>
        <item h="1" x="24"/>
        <item t="default"/>
      </items>
    </pivotField>
    <pivotField subtotalTop="0" showAll="0"/>
    <pivotField dataField="1" subtotalTop="0" showAll="0"/>
    <pivotField dataField="1"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numFmtId="1" subtotalTop="0" multipleItemSelectionAllowed="1" showAl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2"/>
  </rowFields>
  <rowItems count="13">
    <i>
      <x v="12"/>
    </i>
    <i>
      <x v="13"/>
    </i>
    <i>
      <x v="14"/>
    </i>
    <i>
      <x v="15"/>
    </i>
    <i>
      <x v="16"/>
    </i>
    <i>
      <x v="17"/>
    </i>
    <i>
      <x v="18"/>
    </i>
    <i>
      <x v="19"/>
    </i>
    <i>
      <x v="20"/>
    </i>
    <i>
      <x v="21"/>
    </i>
    <i>
      <x v="22"/>
    </i>
    <i>
      <x v="23"/>
    </i>
    <i t="grand">
      <x/>
    </i>
  </rowItems>
  <colFields count="1">
    <field x="-2"/>
  </colFields>
  <colItems count="2">
    <i>
      <x/>
    </i>
    <i i="1">
      <x v="1"/>
    </i>
  </colItems>
  <dataFields count="2">
    <dataField name="Sum of HH ( C )" fld="5" baseField="0" baseItem="0"/>
    <dataField name="Sum of HH (C + NC)"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3">
  <location ref="A3:F24" firstHeaderRow="0" firstDataRow="1" firstDataCol="1"/>
  <pivotFields count="24">
    <pivotField subtotalTop="0" showAll="0"/>
    <pivotField subtotalTop="0" showAll="0"/>
    <pivotField axis="axisRow" numFmtId="17" subtotalTop="0" multipleItemSelectionAllowed="1" showAll="0">
      <items count="26">
        <item h="1" x="0"/>
        <item h="1" x="1"/>
        <item h="1" x="2"/>
        <item h="1" x="3"/>
        <item h="1" x="4"/>
        <item h="1" x="5"/>
        <item h="1" x="6"/>
        <item h="1" x="7"/>
        <item h="1" x="8"/>
        <item h="1" x="9"/>
        <item h="1" x="10"/>
        <item h="1" x="11"/>
        <item x="12"/>
        <item x="13"/>
        <item x="14"/>
        <item x="15"/>
        <item x="16"/>
        <item x="17"/>
        <item x="18"/>
        <item x="19"/>
        <item h="1" x="20"/>
        <item h="1" x="21"/>
        <item h="1" x="22"/>
        <item h="1" x="23"/>
        <item h="1" m="1" x="24"/>
        <item t="default"/>
      </items>
    </pivotField>
    <pivotField axis="axisRow" subtotalTop="0" showAll="0">
      <items count="4">
        <item x="0"/>
        <item x="1"/>
        <item m="1" x="2"/>
        <item t="default"/>
      </items>
    </pivotField>
    <pivotField subtotalTop="0" showAll="0"/>
    <pivotField subtotalTop="0" showAll="0"/>
    <pivotField subtotalTop="0" showAll="0"/>
    <pivotField subtotalTop="0" showAll="0"/>
    <pivotField dataField="1" subtotalTop="0" showAll="0"/>
    <pivotField dataField="1" subtotalTop="0" showAll="0"/>
    <pivotField dataField="1" subtotalTop="0" showAll="0"/>
    <pivotField dataField="1" subtotalTop="0" showAll="0"/>
    <pivotField dataField="1" subtotalTop="0" showAll="0"/>
    <pivotField subtotalTop="0" showAll="0"/>
    <pivotField subtotalTop="0" showAll="0"/>
    <pivotField subtotalTop="0" showAll="0"/>
    <pivotField subtotalTop="0" showAll="0"/>
    <pivotField subtotalTop="0" showAll="0"/>
    <pivotField subtotalTop="0" showAl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2">
    <field x="3"/>
    <field x="2"/>
  </rowFields>
  <rowItems count="21">
    <i>
      <x/>
    </i>
    <i r="1">
      <x v="12"/>
    </i>
    <i r="1">
      <x v="13"/>
    </i>
    <i r="1">
      <x v="14"/>
    </i>
    <i r="1">
      <x v="15"/>
    </i>
    <i r="1">
      <x v="16"/>
    </i>
    <i r="1">
      <x v="17"/>
    </i>
    <i r="1">
      <x v="18"/>
    </i>
    <i r="1">
      <x v="19"/>
    </i>
    <i t="default">
      <x/>
    </i>
    <i>
      <x v="1"/>
    </i>
    <i r="1">
      <x v="12"/>
    </i>
    <i r="1">
      <x v="13"/>
    </i>
    <i r="1">
      <x v="14"/>
    </i>
    <i r="1">
      <x v="15"/>
    </i>
    <i r="1">
      <x v="16"/>
    </i>
    <i r="1">
      <x v="17"/>
    </i>
    <i r="1">
      <x v="18"/>
    </i>
    <i r="1">
      <x v="19"/>
    </i>
    <i t="default">
      <x v="1"/>
    </i>
    <i t="grand">
      <x/>
    </i>
  </rowItems>
  <colFields count="1">
    <field x="-2"/>
  </colFields>
  <colItems count="5">
    <i>
      <x/>
    </i>
    <i i="1">
      <x v="1"/>
    </i>
    <i i="2">
      <x v="2"/>
    </i>
    <i i="3">
      <x v="3"/>
    </i>
    <i i="4">
      <x v="4"/>
    </i>
  </colItems>
  <dataFields count="5">
    <dataField name=" Mortal (FI) " fld="8" subtotal="count" baseField="0" baseItem="0"/>
    <dataField name=" Incapacitante (LTI)" fld="9" baseField="0" baseItem="0"/>
    <dataField name=" Lesión con trabajo restringido (RWI)" fld="10" baseField="0" baseItem="0"/>
    <dataField name=" Lesión con tratamiento médico (MTI)" fld="11" baseField="0" baseItem="0"/>
    <dataField name="Lesión de primeros auxilios (FAI) " fld="12" baseField="0" baseItem="0"/>
  </dataFields>
  <formats count="1">
    <format dxfId="17">
      <pivotArea dataOnly="0" labelOnly="1" outline="0" fieldPosition="0">
        <references count="1">
          <reference field="4294967294" count="5">
            <x v="0"/>
            <x v="1"/>
            <x v="2"/>
            <x v="3"/>
            <x v="4"/>
          </reference>
        </references>
      </pivotArea>
    </format>
  </formats>
  <chartFormats count="2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6" format="13" series="1">
      <pivotArea type="data" outline="0" fieldPosition="0">
        <references count="1">
          <reference field="4294967294" count="1" selected="0">
            <x v="0"/>
          </reference>
        </references>
      </pivotArea>
    </chartFormat>
    <chartFormat chart="6" format="14" series="1">
      <pivotArea type="data" outline="0" fieldPosition="0">
        <references count="1">
          <reference field="4294967294" count="1" selected="0">
            <x v="1"/>
          </reference>
        </references>
      </pivotArea>
    </chartFormat>
    <chartFormat chart="6" format="15" series="1">
      <pivotArea type="data" outline="0" fieldPosition="0">
        <references count="1">
          <reference field="4294967294" count="1" selected="0">
            <x v="2"/>
          </reference>
        </references>
      </pivotArea>
    </chartFormat>
    <chartFormat chart="6" format="16" series="1">
      <pivotArea type="data" outline="0" fieldPosition="0">
        <references count="1">
          <reference field="4294967294" count="1" selected="0">
            <x v="3"/>
          </reference>
        </references>
      </pivotArea>
    </chartFormat>
    <chartFormat chart="0" format="10">
      <pivotArea type="data" outline="0" fieldPosition="0">
        <references count="2">
          <reference field="4294967294" count="1" selected="0">
            <x v="1"/>
          </reference>
          <reference field="2" count="1" selected="0">
            <x v="17"/>
          </reference>
        </references>
      </pivotArea>
    </chartFormat>
    <chartFormat chart="0" format="17">
      <pivotArea type="data" outline="0" fieldPosition="0">
        <references count="2">
          <reference field="4294967294" count="1" selected="0">
            <x v="3"/>
          </reference>
          <reference field="2" count="1" selected="0">
            <x v="18"/>
          </reference>
        </references>
      </pivotArea>
    </chartFormat>
    <chartFormat chart="0" format="18">
      <pivotArea type="data" outline="0" fieldPosition="0">
        <references count="2">
          <reference field="4294967294" count="1" selected="0">
            <x v="1"/>
          </reference>
          <reference field="2" count="1" selected="0">
            <x v="18"/>
          </reference>
        </references>
      </pivotArea>
    </chartFormat>
    <chartFormat chart="0" format="28" series="1">
      <pivotArea type="data" outline="0" fieldPosition="0">
        <references count="1">
          <reference field="4294967294" count="1" selected="0">
            <x v="4"/>
          </reference>
        </references>
      </pivotArea>
    </chartFormat>
    <chartFormat chart="38" format="29" series="1">
      <pivotArea type="data" outline="0" fieldPosition="0">
        <references count="1">
          <reference field="4294967294" count="1" selected="0">
            <x v="0"/>
          </reference>
        </references>
      </pivotArea>
    </chartFormat>
    <chartFormat chart="38" format="30" series="1">
      <pivotArea type="data" outline="0" fieldPosition="0">
        <references count="1">
          <reference field="4294967294" count="1" selected="0">
            <x v="1"/>
          </reference>
        </references>
      </pivotArea>
    </chartFormat>
    <chartFormat chart="38" format="33" series="1">
      <pivotArea type="data" outline="0" fieldPosition="0">
        <references count="1">
          <reference field="4294967294" count="1" selected="0">
            <x v="2"/>
          </reference>
        </references>
      </pivotArea>
    </chartFormat>
    <chartFormat chart="38" format="34" series="1">
      <pivotArea type="data" outline="0" fieldPosition="0">
        <references count="1">
          <reference field="4294967294" count="1" selected="0">
            <x v="3"/>
          </reference>
        </references>
      </pivotArea>
    </chartFormat>
    <chartFormat chart="38" format="35" series="1">
      <pivotArea type="data" outline="0" fieldPosition="0">
        <references count="1">
          <reference field="4294967294" count="1" selected="0">
            <x v="4"/>
          </reference>
        </references>
      </pivotArea>
    </chartFormat>
    <chartFormat chart="39" format="36" series="1">
      <pivotArea type="data" outline="0" fieldPosition="0">
        <references count="1">
          <reference field="4294967294" count="1" selected="0">
            <x v="0"/>
          </reference>
        </references>
      </pivotArea>
    </chartFormat>
    <chartFormat chart="39" format="37" series="1">
      <pivotArea type="data" outline="0" fieldPosition="0">
        <references count="1">
          <reference field="4294967294" count="1" selected="0">
            <x v="1"/>
          </reference>
        </references>
      </pivotArea>
    </chartFormat>
    <chartFormat chart="39" format="40" series="1">
      <pivotArea type="data" outline="0" fieldPosition="0">
        <references count="1">
          <reference field="4294967294" count="1" selected="0">
            <x v="2"/>
          </reference>
        </references>
      </pivotArea>
    </chartFormat>
    <chartFormat chart="39" format="41" series="1">
      <pivotArea type="data" outline="0" fieldPosition="0">
        <references count="1">
          <reference field="4294967294" count="1" selected="0">
            <x v="3"/>
          </reference>
        </references>
      </pivotArea>
    </chartFormat>
    <chartFormat chart="39" format="42" series="1">
      <pivotArea type="data" outline="0" fieldPosition="0">
        <references count="1">
          <reference field="4294967294" count="1" selected="0">
            <x v="4"/>
          </reference>
        </references>
      </pivotArea>
    </chartFormat>
    <chartFormat chart="0" format="30">
      <pivotArea type="data" outline="0" fieldPosition="0">
        <references count="3">
          <reference field="4294967294" count="1" selected="0">
            <x v="1"/>
          </reference>
          <reference field="2" count="1" selected="0">
            <x v="17"/>
          </reference>
          <reference field="3" count="1" selected="0">
            <x v="0"/>
          </reference>
        </references>
      </pivotArea>
    </chartFormat>
    <chartFormat chart="0" format="31">
      <pivotArea type="data" outline="0" fieldPosition="0">
        <references count="3">
          <reference field="4294967294" count="1" selected="0">
            <x v="1"/>
          </reference>
          <reference field="2" count="1" selected="0">
            <x v="18"/>
          </reference>
          <reference field="3" count="1" selected="0">
            <x v="0"/>
          </reference>
        </references>
      </pivotArea>
    </chartFormat>
    <chartFormat chart="0" format="32">
      <pivotArea type="data" outline="0" fieldPosition="0">
        <references count="3">
          <reference field="4294967294" count="1" selected="0">
            <x v="1"/>
          </reference>
          <reference field="2" count="1" selected="0">
            <x v="17"/>
          </reference>
          <reference field="3" count="1" selected="0">
            <x v="1"/>
          </reference>
        </references>
      </pivotArea>
    </chartFormat>
    <chartFormat chart="0" format="33">
      <pivotArea type="data" outline="0" fieldPosition="0">
        <references count="3">
          <reference field="4294967294" count="1" selected="0">
            <x v="1"/>
          </reference>
          <reference field="2" count="1" selected="0">
            <x v="18"/>
          </reference>
          <reference field="3" count="1" selected="0">
            <x v="1"/>
          </reference>
        </references>
      </pivotArea>
    </chartFormat>
    <chartFormat chart="0" format="34">
      <pivotArea type="data" outline="0" fieldPosition="0">
        <references count="3">
          <reference field="4294967294" count="1" selected="0">
            <x v="3"/>
          </reference>
          <reference field="2" count="1" selected="0">
            <x v="18"/>
          </reference>
          <reference field="3" count="1" selected="0">
            <x v="0"/>
          </reference>
        </references>
      </pivotArea>
    </chartFormat>
    <chartFormat chart="0" format="35">
      <pivotArea type="data" outline="0" fieldPosition="0">
        <references count="3">
          <reference field="4294967294" count="1" selected="0">
            <x v="3"/>
          </reference>
          <reference field="2" count="1" selected="0">
            <x v="18"/>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cha" xr10:uid="{00000000-0013-0000-FFFF-FFFF01000000}" sourceName="Fecha">
  <pivotTables>
    <pivotTable tabId="7" name="PivotTable1"/>
  </pivotTables>
  <data>
    <tabular pivotCacheId="51">
      <items count="26">
        <i x="0"/>
        <i x="1"/>
        <i x="2"/>
        <i x="3"/>
        <i x="4"/>
        <i x="5"/>
        <i x="6"/>
        <i x="7"/>
        <i x="8"/>
        <i x="9"/>
        <i x="10"/>
        <i x="11"/>
        <i x="12"/>
        <i x="13"/>
        <i x="14"/>
        <i x="15"/>
        <i x="16"/>
        <i x="17"/>
        <i x="18"/>
        <i x="19"/>
        <i x="20"/>
        <i x="21"/>
        <i x="22"/>
        <i x="23"/>
        <i x="24" s="1"/>
        <i x="2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cha2" xr10:uid="{00000000-0013-0000-FFFF-FFFF02000000}" sourceName="Fecha">
  <pivotTables>
    <pivotTable tabId="12" name="PivotTable22"/>
  </pivotTables>
  <data>
    <tabular pivotCacheId="53">
      <items count="26">
        <i x="0"/>
        <i x="1"/>
        <i x="2"/>
        <i x="3"/>
        <i x="4"/>
        <i x="5"/>
        <i x="6"/>
        <i x="7"/>
        <i x="8"/>
        <i x="9"/>
        <i x="10"/>
        <i x="11"/>
        <i x="12"/>
        <i x="13" s="1"/>
        <i x="14" s="1"/>
        <i x="15" s="1"/>
        <i x="16" s="1"/>
        <i x="17" s="1"/>
        <i x="18" s="1"/>
        <i x="19" s="1"/>
        <i x="20" s="1"/>
        <i x="21" s="1"/>
        <i x="22" s="1"/>
        <i x="23" s="1"/>
        <i x="24" s="1"/>
        <i x="25"/>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cha3" xr10:uid="{00000000-0013-0000-FFFF-FFFF03000000}" sourceName="Fecha">
  <pivotTables>
    <pivotTable tabId="14" name="PivotTable1"/>
  </pivotTables>
  <data>
    <tabular pivotCacheId="55">
      <items count="26">
        <i x="0"/>
        <i x="1"/>
        <i x="2"/>
        <i x="3"/>
        <i x="4"/>
        <i x="5"/>
        <i x="6"/>
        <i x="7"/>
        <i x="8"/>
        <i x="9"/>
        <i x="10"/>
        <i x="11"/>
        <i x="12"/>
        <i x="13"/>
        <i x="14"/>
        <i x="15"/>
        <i x="16"/>
        <i x="17"/>
        <i x="18"/>
        <i x="19"/>
        <i x="20"/>
        <i x="21"/>
        <i x="22"/>
        <i x="23"/>
        <i x="24"/>
        <i x="2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resa" xr10:uid="{00000000-0013-0000-FFFF-FFFF04000000}" sourceName="Empresa">
  <pivotTables>
    <pivotTable tabId="7" name="PivotTable1"/>
  </pivotTables>
  <data>
    <tabular pivotCacheId="51">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cha4" xr10:uid="{00000000-0013-0000-FFFF-FFFF05000000}" sourceName="Fecha">
  <pivotTables>
    <pivotTable tabId="12" name="PivotTable2"/>
  </pivotTables>
  <data>
    <tabular pivotCacheId="52">
      <items count="26">
        <i x="0"/>
        <i x="1"/>
        <i x="2"/>
        <i x="3"/>
        <i x="4"/>
        <i x="5"/>
        <i x="6"/>
        <i x="7"/>
        <i x="8"/>
        <i x="9"/>
        <i x="10"/>
        <i x="11"/>
        <i x="12"/>
        <i x="13"/>
        <i x="14"/>
        <i x="15"/>
        <i x="16"/>
        <i x="17"/>
        <i x="18"/>
        <i x="19"/>
        <i x="20"/>
        <i x="21"/>
        <i x="22" s="1"/>
        <i x="23" s="1"/>
        <i x="24" s="1"/>
        <i x="25"/>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cha31" xr10:uid="{2112B726-5859-4857-8D80-C2BF5DEFAEC6}" sourceName="Fecha">
  <pivotTables>
    <pivotTable tabId="21" name="PivotTable1"/>
  </pivotTables>
  <data>
    <tabular pivotCacheId="49">
      <items count="25">
        <i x="0"/>
        <i x="1"/>
        <i x="2"/>
        <i x="3"/>
        <i x="4"/>
        <i x="5"/>
        <i x="6"/>
        <i x="7"/>
        <i x="8"/>
        <i x="9"/>
        <i x="10"/>
        <i x="11"/>
        <i x="12"/>
        <i x="13"/>
        <i x="14"/>
        <i x="15"/>
        <i x="16"/>
        <i x="17"/>
        <i x="18"/>
        <i x="19"/>
        <i x="20"/>
        <i x="21"/>
        <i x="22"/>
        <i x="23"/>
        <i x="2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1" xr10:uid="{00000000-0014-0000-FFFF-FFFF01000000}" cache="Slicer_Fecha" caption="Fecha" startItem="9" rowHeight="241300"/>
  <slicer name="Empresa" xr10:uid="{00000000-0014-0000-FFFF-FFFF02000000}" cache="Slicer_Empresa" caption="Empresa"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2" xr10:uid="{00000000-0014-0000-FFFF-FFFF03000000}" cache="Slicer_Fecha2" caption="Fecha" startItem="5" style="SlicerStyleLight4" rowHeight="241300"/>
  <slicer name="Fecha 3" xr10:uid="{00000000-0014-0000-FFFF-FFFF04000000}" cache="Slicer_Fecha4" caption="Fecha" startItem="14"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4" xr10:uid="{00000000-0014-0000-FFFF-FFFF06000000}" cache="Slicer_Fecha3" caption="Fecha" startItem="12"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6" xr10:uid="{0C51D736-BC53-40BB-8595-F54BB39A20DD}" cache="Slicer_Fecha31" caption="Fech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S1:AH11" totalsRowShown="0" headerRowDxfId="81" dataDxfId="79" headerRowBorderDxfId="80" tableBorderDxfId="78" totalsRowBorderDxfId="77" headerRowCellStyle="Normal 8">
  <tableColumns count="16">
    <tableColumn id="1" xr3:uid="{00000000-0010-0000-0000-000001000000}" name="Tipo" dataDxfId="76"/>
    <tableColumn id="18" xr3:uid="{00000000-0010-0000-0000-000012000000}" name="2017" dataDxfId="75" totalsRowDxfId="74"/>
    <tableColumn id="17" xr3:uid="{00000000-0010-0000-0000-000011000000}" name="2018" dataDxfId="73" totalsRowDxfId="72"/>
    <tableColumn id="16" xr3:uid="{E21BF58A-6020-4862-8954-0F13C02D8B5B}" name="Jan-19" dataDxfId="71" totalsRowDxfId="70"/>
    <tableColumn id="3" xr3:uid="{00000000-0010-0000-0000-000003000000}" name="Feb-19" dataDxfId="69" totalsRowDxfId="68"/>
    <tableColumn id="15" xr3:uid="{00000000-0010-0000-0000-00000F000000}" name="Mar-19" dataDxfId="67" totalsRowDxfId="66"/>
    <tableColumn id="2" xr3:uid="{179AB3CD-58DD-4201-BADE-C6DDD9D1B052}" name="Apr-19" dataDxfId="65" totalsRowDxfId="64"/>
    <tableColumn id="4" xr3:uid="{E26C37A6-04B6-4317-8223-ADAEEC622C1C}" name="May-19" dataDxfId="63" totalsRowDxfId="62"/>
    <tableColumn id="5" xr3:uid="{66B5C662-482D-417E-B761-35DA4129A6A3}" name="Jun-19" dataDxfId="61" totalsRowDxfId="60"/>
    <tableColumn id="6" xr3:uid="{F8611B44-C4E3-460D-8055-649A2882A71E}" name="Jul-19" dataDxfId="59" totalsRowDxfId="58"/>
    <tableColumn id="7" xr3:uid="{5002836B-CE55-43D8-B4F3-6C70D79EFB0F}" name="Aug-19" dataDxfId="57" totalsRowDxfId="56"/>
    <tableColumn id="8" xr3:uid="{842BCA82-C1AA-4653-A7C3-C29D17942BFB}" name="Sep-19" dataDxfId="55" totalsRowDxfId="54"/>
    <tableColumn id="9" xr3:uid="{C957530B-E0A6-47AB-AADB-941918318D21}" name="Oct-19" dataDxfId="53" totalsRowDxfId="52"/>
    <tableColumn id="10" xr3:uid="{8DC39E12-5365-42D0-9311-5DA93B76A9F6}" name="Nov-19" dataDxfId="51" totalsRowDxfId="50"/>
    <tableColumn id="11" xr3:uid="{D3265E88-32E9-4805-A883-1D5E95C563A6}" name="Dic-19" dataDxfId="49" totalsRowDxfId="48"/>
    <tableColumn id="12" xr3:uid="{F0FCC949-65FA-48C0-98C5-C8B7B60DDAE0}" name="2019" dataDxfId="47" totalsRowDxfId="46">
      <calculatedColumnFormula>SUM(Table2[[#This Row],[Jan-19]:[Dic-19]])</calculatedColumnFormula>
    </tableColumn>
  </tableColumns>
  <tableStyleInfo name="TableStyleLight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Fecha1" xr10:uid="{20ADF29C-05F8-402C-9B8E-896A59632DA5}" sourceName="Fecha">
  <pivotTables>
    <pivotTable tabId="12" name="PivotTable3"/>
  </pivotTables>
  <state minimalRefreshVersion="6" lastRefreshVersion="6" pivotCacheId="54" filterType="dateBetween">
    <selection startDate="2020-01-01T00:00:00" endDate="2020-02-29T00:00:00"/>
    <bounds startDate="2018-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Fecha 5" xr10:uid="{7210BBD6-099D-4EE9-833A-F42C60B3FE27}" cache="NativeTimeline_Fecha1" caption="Fecha" level="2" selectionLevel="2" scrollPosition="2019-10-23T00:00:00"/>
</timeline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8" Type="http://schemas.microsoft.com/office/2011/relationships/timeline" Target="../timelines/timeline1.xml"/><Relationship Id="rId3" Type="http://schemas.openxmlformats.org/officeDocument/2006/relationships/pivotTable" Target="../pivotTables/pivotTable4.xml"/><Relationship Id="rId7" Type="http://schemas.microsoft.com/office/2007/relationships/slicer" Target="../slicers/slicer2.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table" Target="../tables/table1.xml"/><Relationship Id="rId5" Type="http://schemas.openxmlformats.org/officeDocument/2006/relationships/drawing" Target="../drawings/drawing2.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6.bin"/><Relationship Id="rId1" Type="http://schemas.openxmlformats.org/officeDocument/2006/relationships/pivotTable" Target="../pivotTables/pivotTable5.xml"/><Relationship Id="rId6" Type="http://schemas.openxmlformats.org/officeDocument/2006/relationships/comments" Target="../comments4.xml"/><Relationship Id="rId5" Type="http://schemas.microsoft.com/office/2007/relationships/slicer" Target="../slicers/slicer3.xml"/><Relationship Id="rId4"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7.bin"/><Relationship Id="rId1" Type="http://schemas.openxmlformats.org/officeDocument/2006/relationships/pivotTable" Target="../pivotTables/pivotTable6.xml"/><Relationship Id="rId6" Type="http://schemas.openxmlformats.org/officeDocument/2006/relationships/comments" Target="../comments5.xml"/><Relationship Id="rId5" Type="http://schemas.microsoft.com/office/2007/relationships/slicer" Target="../slicers/slicer4.xml"/><Relationship Id="rId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9.xml"/><Relationship Id="rId7" Type="http://schemas.openxmlformats.org/officeDocument/2006/relationships/comments" Target="../comments6.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vmlDrawing" Target="../drawings/vmlDrawing6.vml"/><Relationship Id="rId5" Type="http://schemas.openxmlformats.org/officeDocument/2006/relationships/drawing" Target="../drawings/drawing5.xm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tabColor rgb="FFFFFF00"/>
  </sheetPr>
  <dimension ref="A1:AD1399"/>
  <sheetViews>
    <sheetView zoomScale="55" zoomScaleNormal="55" workbookViewId="0">
      <pane ySplit="1" topLeftCell="A2" activePane="bottomLeft" state="frozen"/>
      <selection pane="bottomLeft" activeCell="R333" sqref="R333:R1190"/>
    </sheetView>
  </sheetViews>
  <sheetFormatPr defaultRowHeight="50.1" customHeight="1" x14ac:dyDescent="0.25"/>
  <cols>
    <col min="1" max="1" width="9.140625" style="67"/>
    <col min="2" max="2" width="41.85546875" style="67" bestFit="1" customWidth="1"/>
    <col min="3" max="3" width="28.85546875" style="67" customWidth="1"/>
    <col min="4" max="4" width="11.28515625" style="67" bestFit="1" customWidth="1"/>
    <col min="5" max="5" width="18.85546875" style="67" bestFit="1" customWidth="1"/>
    <col min="6" max="6" width="22.28515625" style="67" bestFit="1" customWidth="1"/>
    <col min="7" max="7" width="22.28515625" style="67" customWidth="1"/>
    <col min="8" max="9" width="14.85546875" style="68" customWidth="1"/>
    <col min="10" max="10" width="22.7109375" style="67" customWidth="1"/>
    <col min="11" max="11" width="34.140625" style="67" customWidth="1"/>
    <col min="12" max="12" width="50.28515625" style="67" customWidth="1"/>
    <col min="13" max="14" width="22.7109375" style="67" customWidth="1"/>
    <col min="15" max="15" width="22.7109375" style="70" customWidth="1"/>
    <col min="16" max="20" width="22.7109375" style="67" customWidth="1"/>
    <col min="21" max="23" width="9.140625" style="67"/>
    <col min="24" max="24" width="86.5703125" style="67" bestFit="1" customWidth="1"/>
    <col min="25" max="25" width="14.28515625" style="67" bestFit="1" customWidth="1"/>
    <col min="26" max="26" width="44.85546875" style="67" bestFit="1" customWidth="1"/>
    <col min="27" max="16384" width="9.140625" style="67"/>
  </cols>
  <sheetData>
    <row r="1" spans="2:21" s="1" customFormat="1" ht="120" customHeight="1" x14ac:dyDescent="0.25">
      <c r="B1" s="71" t="s">
        <v>0</v>
      </c>
      <c r="C1" s="71" t="s">
        <v>1</v>
      </c>
      <c r="D1" s="71" t="s">
        <v>2</v>
      </c>
      <c r="E1" s="71" t="s">
        <v>478</v>
      </c>
      <c r="F1" s="71" t="s">
        <v>527</v>
      </c>
      <c r="G1" s="71" t="s">
        <v>528</v>
      </c>
      <c r="H1" s="71" t="s">
        <v>555</v>
      </c>
      <c r="I1" s="71" t="s">
        <v>556</v>
      </c>
      <c r="J1" s="72" t="s">
        <v>59</v>
      </c>
      <c r="K1" s="72" t="s">
        <v>52</v>
      </c>
      <c r="L1" s="72" t="s">
        <v>53</v>
      </c>
      <c r="M1" s="72" t="s">
        <v>54</v>
      </c>
      <c r="N1" s="72" t="s">
        <v>55</v>
      </c>
      <c r="O1" s="72" t="s">
        <v>56</v>
      </c>
      <c r="P1" s="73" t="s">
        <v>57</v>
      </c>
      <c r="Q1" s="73" t="s">
        <v>58</v>
      </c>
      <c r="R1" s="74" t="s">
        <v>60</v>
      </c>
      <c r="S1" s="74" t="s">
        <v>85</v>
      </c>
      <c r="T1" s="74" t="s">
        <v>811</v>
      </c>
      <c r="U1" s="1" t="s">
        <v>812</v>
      </c>
    </row>
    <row r="2" spans="2:21" s="1" customFormat="1" ht="50.1" hidden="1" customHeight="1" x14ac:dyDescent="0.25">
      <c r="B2" s="15" t="s">
        <v>67</v>
      </c>
      <c r="C2" s="16" t="s">
        <v>67</v>
      </c>
      <c r="D2" s="17">
        <v>43101</v>
      </c>
      <c r="E2" s="22" t="s">
        <v>116</v>
      </c>
      <c r="F2" s="11">
        <v>298712</v>
      </c>
      <c r="G2" s="11">
        <v>298712</v>
      </c>
      <c r="H2" s="37">
        <v>1821</v>
      </c>
      <c r="I2" s="37">
        <v>1821</v>
      </c>
      <c r="J2" s="12"/>
      <c r="K2" s="3"/>
      <c r="L2" s="3"/>
      <c r="M2" s="3">
        <v>1</v>
      </c>
      <c r="N2" s="3">
        <v>1</v>
      </c>
      <c r="O2" s="3"/>
      <c r="P2" s="3">
        <v>1</v>
      </c>
      <c r="Q2" s="3"/>
      <c r="R2" s="3"/>
      <c r="S2" s="3"/>
      <c r="T2" s="13"/>
      <c r="U2" s="181">
        <f>SUM(J2:N2)</f>
        <v>2</v>
      </c>
    </row>
    <row r="3" spans="2:21" s="1" customFormat="1" ht="50.1" hidden="1" customHeight="1" x14ac:dyDescent="0.25">
      <c r="B3" s="15" t="s">
        <v>67</v>
      </c>
      <c r="C3" s="16" t="s">
        <v>67</v>
      </c>
      <c r="D3" s="17">
        <v>43101</v>
      </c>
      <c r="E3" s="88" t="s">
        <v>479</v>
      </c>
      <c r="F3" s="18">
        <v>1399046</v>
      </c>
      <c r="G3" s="18">
        <v>1037086</v>
      </c>
      <c r="H3" s="19">
        <v>8366</v>
      </c>
      <c r="I3" s="19">
        <v>6321</v>
      </c>
      <c r="J3" s="75"/>
      <c r="K3" s="3"/>
      <c r="L3" s="76"/>
      <c r="M3" s="3"/>
      <c r="N3" s="3">
        <v>1</v>
      </c>
      <c r="O3" s="3"/>
      <c r="P3" s="76"/>
      <c r="Q3" s="76"/>
      <c r="R3" s="76"/>
      <c r="S3" s="76"/>
      <c r="T3" s="77"/>
      <c r="U3" s="181">
        <f t="shared" ref="U3:U25" si="0">SUM(J3:N3)</f>
        <v>1</v>
      </c>
    </row>
    <row r="4" spans="2:21" s="1" customFormat="1" ht="50.1" hidden="1" customHeight="1" x14ac:dyDescent="0.25">
      <c r="B4" s="15" t="s">
        <v>67</v>
      </c>
      <c r="C4" s="16" t="s">
        <v>67</v>
      </c>
      <c r="D4" s="17">
        <v>43132</v>
      </c>
      <c r="E4" s="22" t="s">
        <v>116</v>
      </c>
      <c r="F4" s="11">
        <v>275205</v>
      </c>
      <c r="G4" s="11">
        <v>275205</v>
      </c>
      <c r="H4" s="37">
        <v>1849</v>
      </c>
      <c r="I4" s="37">
        <v>1849</v>
      </c>
      <c r="J4" s="12"/>
      <c r="K4" s="3"/>
      <c r="L4" s="3"/>
      <c r="M4" s="3"/>
      <c r="N4" s="3">
        <v>1</v>
      </c>
      <c r="O4" s="3"/>
      <c r="P4" s="3">
        <v>1</v>
      </c>
      <c r="Q4" s="3">
        <v>1</v>
      </c>
      <c r="R4" s="3"/>
      <c r="S4" s="3"/>
      <c r="T4" s="14"/>
      <c r="U4" s="181">
        <f t="shared" si="0"/>
        <v>1</v>
      </c>
    </row>
    <row r="5" spans="2:21" s="1" customFormat="1" ht="50.1" hidden="1" customHeight="1" x14ac:dyDescent="0.25">
      <c r="B5" s="15" t="s">
        <v>67</v>
      </c>
      <c r="C5" s="16" t="s">
        <v>67</v>
      </c>
      <c r="D5" s="17">
        <v>43132</v>
      </c>
      <c r="E5" s="88" t="s">
        <v>479</v>
      </c>
      <c r="F5" s="18">
        <v>1141278.05</v>
      </c>
      <c r="G5" s="18">
        <v>832376</v>
      </c>
      <c r="H5" s="19">
        <v>7716</v>
      </c>
      <c r="I5" s="19">
        <v>6863</v>
      </c>
      <c r="J5" s="75"/>
      <c r="K5" s="3"/>
      <c r="L5" s="76"/>
      <c r="M5" s="3"/>
      <c r="N5" s="3"/>
      <c r="O5" s="3"/>
      <c r="P5" s="76"/>
      <c r="Q5" s="76"/>
      <c r="R5" s="76"/>
      <c r="S5" s="76"/>
      <c r="T5" s="77"/>
      <c r="U5" s="181">
        <f t="shared" si="0"/>
        <v>0</v>
      </c>
    </row>
    <row r="6" spans="2:21" s="1" customFormat="1" ht="50.1" hidden="1" customHeight="1" x14ac:dyDescent="0.25">
      <c r="B6" s="15" t="s">
        <v>67</v>
      </c>
      <c r="C6" s="16" t="s">
        <v>67</v>
      </c>
      <c r="D6" s="17">
        <v>43160</v>
      </c>
      <c r="E6" s="22" t="s">
        <v>116</v>
      </c>
      <c r="F6" s="11">
        <v>319180.75</v>
      </c>
      <c r="G6" s="11">
        <v>319180.75</v>
      </c>
      <c r="H6" s="37">
        <v>1862</v>
      </c>
      <c r="I6" s="37">
        <v>1862</v>
      </c>
      <c r="J6" s="12"/>
      <c r="K6" s="3"/>
      <c r="L6" s="3"/>
      <c r="M6" s="3"/>
      <c r="N6" s="3">
        <v>1</v>
      </c>
      <c r="O6" s="3">
        <v>12</v>
      </c>
      <c r="P6" s="3"/>
      <c r="Q6" s="3">
        <v>1</v>
      </c>
      <c r="R6" s="3"/>
      <c r="S6" s="3"/>
      <c r="T6" s="14"/>
      <c r="U6" s="181">
        <f t="shared" si="0"/>
        <v>1</v>
      </c>
    </row>
    <row r="7" spans="2:21" s="1" customFormat="1" ht="50.1" hidden="1" customHeight="1" x14ac:dyDescent="0.25">
      <c r="B7" s="15" t="s">
        <v>67</v>
      </c>
      <c r="C7" s="16" t="s">
        <v>67</v>
      </c>
      <c r="D7" s="17">
        <v>43160</v>
      </c>
      <c r="E7" s="88" t="s">
        <v>479</v>
      </c>
      <c r="F7" s="18">
        <v>1214932.5</v>
      </c>
      <c r="G7" s="18">
        <v>878397.85000000009</v>
      </c>
      <c r="H7" s="19">
        <v>7335</v>
      </c>
      <c r="I7" s="19">
        <v>6608</v>
      </c>
      <c r="J7" s="75"/>
      <c r="K7" s="3"/>
      <c r="L7" s="76"/>
      <c r="M7" s="3"/>
      <c r="N7" s="3"/>
      <c r="O7" s="3">
        <v>7</v>
      </c>
      <c r="P7" s="76"/>
      <c r="Q7" s="76"/>
      <c r="R7" s="76"/>
      <c r="S7" s="76"/>
      <c r="T7" s="77"/>
      <c r="U7" s="181">
        <f t="shared" si="0"/>
        <v>0</v>
      </c>
    </row>
    <row r="8" spans="2:21" s="1" customFormat="1" ht="50.1" hidden="1" customHeight="1" x14ac:dyDescent="0.25">
      <c r="B8" s="15" t="s">
        <v>67</v>
      </c>
      <c r="C8" s="16" t="s">
        <v>67</v>
      </c>
      <c r="D8" s="17">
        <v>43191</v>
      </c>
      <c r="E8" s="22" t="s">
        <v>116</v>
      </c>
      <c r="F8" s="11">
        <v>317657</v>
      </c>
      <c r="G8" s="11">
        <v>317657</v>
      </c>
      <c r="H8" s="37">
        <v>1881</v>
      </c>
      <c r="I8" s="37">
        <v>1881</v>
      </c>
      <c r="J8" s="12"/>
      <c r="K8" s="3"/>
      <c r="L8" s="3"/>
      <c r="M8" s="3"/>
      <c r="N8" s="3"/>
      <c r="O8" s="3">
        <v>11</v>
      </c>
      <c r="P8" s="3">
        <v>1</v>
      </c>
      <c r="Q8" s="3">
        <v>2</v>
      </c>
      <c r="R8" s="3"/>
      <c r="S8" s="3"/>
      <c r="T8" s="14"/>
      <c r="U8" s="181">
        <f t="shared" si="0"/>
        <v>0</v>
      </c>
    </row>
    <row r="9" spans="2:21" s="1" customFormat="1" ht="50.1" hidden="1" customHeight="1" x14ac:dyDescent="0.25">
      <c r="B9" s="15" t="s">
        <v>67</v>
      </c>
      <c r="C9" s="16" t="s">
        <v>67</v>
      </c>
      <c r="D9" s="17">
        <v>43191</v>
      </c>
      <c r="E9" s="88" t="s">
        <v>479</v>
      </c>
      <c r="F9" s="18">
        <v>1555360</v>
      </c>
      <c r="G9" s="18">
        <v>1170307.7</v>
      </c>
      <c r="H9" s="19">
        <v>9893</v>
      </c>
      <c r="I9" s="19">
        <v>9012</v>
      </c>
      <c r="J9" s="75"/>
      <c r="K9" s="3"/>
      <c r="L9" s="76"/>
      <c r="M9" s="3"/>
      <c r="N9" s="3"/>
      <c r="O9" s="3">
        <v>3</v>
      </c>
      <c r="P9" s="76"/>
      <c r="Q9" s="76"/>
      <c r="R9" s="76"/>
      <c r="S9" s="76"/>
      <c r="T9" s="77"/>
      <c r="U9" s="181">
        <f t="shared" si="0"/>
        <v>0</v>
      </c>
    </row>
    <row r="10" spans="2:21" s="1" customFormat="1" ht="50.1" customHeight="1" x14ac:dyDescent="0.25">
      <c r="B10" s="15" t="s">
        <v>67</v>
      </c>
      <c r="C10" s="16" t="s">
        <v>67</v>
      </c>
      <c r="D10" s="17">
        <v>43221</v>
      </c>
      <c r="E10" s="22" t="s">
        <v>116</v>
      </c>
      <c r="F10" s="11">
        <v>332346</v>
      </c>
      <c r="G10" s="11">
        <v>332346</v>
      </c>
      <c r="H10" s="37">
        <v>1888</v>
      </c>
      <c r="I10" s="37">
        <v>1888</v>
      </c>
      <c r="J10" s="12"/>
      <c r="K10" s="3">
        <v>1</v>
      </c>
      <c r="L10" s="3"/>
      <c r="M10" s="3">
        <v>1</v>
      </c>
      <c r="N10" s="3"/>
      <c r="O10" s="3">
        <v>10</v>
      </c>
      <c r="P10" s="3">
        <v>1</v>
      </c>
      <c r="Q10" s="3">
        <v>1</v>
      </c>
      <c r="R10" s="3">
        <v>17</v>
      </c>
      <c r="S10" s="3"/>
      <c r="T10" s="14"/>
      <c r="U10" s="181">
        <f t="shared" si="0"/>
        <v>2</v>
      </c>
    </row>
    <row r="11" spans="2:21" s="1" customFormat="1" ht="50.1" hidden="1" customHeight="1" x14ac:dyDescent="0.25">
      <c r="B11" s="15" t="s">
        <v>67</v>
      </c>
      <c r="C11" s="16" t="s">
        <v>67</v>
      </c>
      <c r="D11" s="17">
        <v>43221</v>
      </c>
      <c r="E11" s="88" t="s">
        <v>479</v>
      </c>
      <c r="F11" s="11">
        <v>1339521</v>
      </c>
      <c r="G11" s="11">
        <v>935379</v>
      </c>
      <c r="H11" s="37">
        <v>7621</v>
      </c>
      <c r="I11" s="37">
        <v>7155</v>
      </c>
      <c r="J11" s="75"/>
      <c r="K11" s="3"/>
      <c r="L11" s="76"/>
      <c r="M11" s="3"/>
      <c r="N11" s="3">
        <v>2</v>
      </c>
      <c r="O11" s="3">
        <v>10</v>
      </c>
      <c r="P11" s="76"/>
      <c r="Q11" s="76"/>
      <c r="R11" s="76"/>
      <c r="S11" s="76"/>
      <c r="T11" s="77"/>
      <c r="U11" s="181">
        <f t="shared" si="0"/>
        <v>2</v>
      </c>
    </row>
    <row r="12" spans="2:21" s="1" customFormat="1" ht="50.1" customHeight="1" x14ac:dyDescent="0.25">
      <c r="B12" s="15" t="s">
        <v>67</v>
      </c>
      <c r="C12" s="16" t="s">
        <v>67</v>
      </c>
      <c r="D12" s="17">
        <v>43252</v>
      </c>
      <c r="E12" s="22" t="s">
        <v>116</v>
      </c>
      <c r="F12" s="11">
        <v>323831.75</v>
      </c>
      <c r="G12" s="11">
        <v>323831.75</v>
      </c>
      <c r="H12" s="37">
        <v>1909</v>
      </c>
      <c r="I12" s="37">
        <v>1909</v>
      </c>
      <c r="J12" s="12"/>
      <c r="K12" s="3">
        <v>1</v>
      </c>
      <c r="L12" s="3"/>
      <c r="M12" s="3"/>
      <c r="N12" s="3">
        <v>3</v>
      </c>
      <c r="O12" s="3">
        <v>9</v>
      </c>
      <c r="P12" s="3">
        <v>1</v>
      </c>
      <c r="Q12" s="3">
        <v>1</v>
      </c>
      <c r="R12" s="3">
        <v>15</v>
      </c>
      <c r="S12" s="3">
        <v>94</v>
      </c>
      <c r="T12" s="14">
        <v>30</v>
      </c>
      <c r="U12" s="181">
        <f t="shared" si="0"/>
        <v>4</v>
      </c>
    </row>
    <row r="13" spans="2:21" s="1" customFormat="1" ht="50.1" hidden="1" customHeight="1" x14ac:dyDescent="0.25">
      <c r="B13" s="15" t="s">
        <v>67</v>
      </c>
      <c r="C13" s="16" t="s">
        <v>67</v>
      </c>
      <c r="D13" s="17">
        <v>43252</v>
      </c>
      <c r="E13" s="88" t="s">
        <v>479</v>
      </c>
      <c r="F13" s="11">
        <v>1315611</v>
      </c>
      <c r="G13" s="11">
        <v>940724.54999999993</v>
      </c>
      <c r="H13" s="37">
        <v>7385</v>
      </c>
      <c r="I13" s="37">
        <v>7155</v>
      </c>
      <c r="J13" s="75"/>
      <c r="K13" s="3"/>
      <c r="L13" s="76"/>
      <c r="M13" s="3"/>
      <c r="N13" s="3"/>
      <c r="O13" s="3">
        <v>6</v>
      </c>
      <c r="P13" s="76"/>
      <c r="Q13" s="76"/>
      <c r="R13" s="76"/>
      <c r="S13" s="76"/>
      <c r="T13" s="77"/>
      <c r="U13" s="181">
        <f t="shared" si="0"/>
        <v>0</v>
      </c>
    </row>
    <row r="14" spans="2:21" s="1" customFormat="1" ht="50.1" hidden="1" customHeight="1" x14ac:dyDescent="0.25">
      <c r="B14" s="15" t="s">
        <v>67</v>
      </c>
      <c r="C14" s="16" t="s">
        <v>67</v>
      </c>
      <c r="D14" s="17">
        <v>43282</v>
      </c>
      <c r="E14" s="22" t="s">
        <v>116</v>
      </c>
      <c r="F14" s="11">
        <v>361847.25</v>
      </c>
      <c r="G14" s="11">
        <v>361847.25</v>
      </c>
      <c r="H14" s="37">
        <v>1907</v>
      </c>
      <c r="I14" s="37">
        <v>1907</v>
      </c>
      <c r="J14" s="12"/>
      <c r="K14" s="3"/>
      <c r="L14" s="3"/>
      <c r="M14" s="3"/>
      <c r="N14" s="3"/>
      <c r="O14" s="3">
        <v>3</v>
      </c>
      <c r="P14" s="3">
        <v>1</v>
      </c>
      <c r="Q14" s="3">
        <v>2</v>
      </c>
      <c r="R14" s="3"/>
      <c r="S14" s="3"/>
      <c r="T14" s="14">
        <v>56</v>
      </c>
      <c r="U14" s="181">
        <f t="shared" si="0"/>
        <v>0</v>
      </c>
    </row>
    <row r="15" spans="2:21" s="1" customFormat="1" ht="50.1" hidden="1" customHeight="1" x14ac:dyDescent="0.25">
      <c r="B15" s="15" t="s">
        <v>67</v>
      </c>
      <c r="C15" s="16" t="s">
        <v>67</v>
      </c>
      <c r="D15" s="17">
        <v>43282</v>
      </c>
      <c r="E15" s="88" t="s">
        <v>479</v>
      </c>
      <c r="F15" s="11">
        <v>1482257</v>
      </c>
      <c r="G15" s="11">
        <v>1133284.95</v>
      </c>
      <c r="H15" s="37">
        <v>9248</v>
      </c>
      <c r="I15" s="37">
        <v>9083</v>
      </c>
      <c r="J15" s="75"/>
      <c r="K15" s="3"/>
      <c r="L15" s="76"/>
      <c r="M15" s="3"/>
      <c r="N15" s="3">
        <v>1</v>
      </c>
      <c r="O15" s="3"/>
      <c r="P15" s="76"/>
      <c r="Q15" s="76"/>
      <c r="R15" s="76"/>
      <c r="S15" s="76"/>
      <c r="T15" s="77"/>
      <c r="U15" s="181">
        <f t="shared" si="0"/>
        <v>1</v>
      </c>
    </row>
    <row r="16" spans="2:21" s="1" customFormat="1" ht="50.1" hidden="1" customHeight="1" x14ac:dyDescent="0.25">
      <c r="B16" s="15" t="s">
        <v>67</v>
      </c>
      <c r="C16" s="16" t="s">
        <v>67</v>
      </c>
      <c r="D16" s="17">
        <v>43313</v>
      </c>
      <c r="E16" s="22" t="s">
        <v>116</v>
      </c>
      <c r="F16" s="11">
        <v>333041</v>
      </c>
      <c r="G16" s="11">
        <v>333041</v>
      </c>
      <c r="H16" s="37">
        <v>1905</v>
      </c>
      <c r="I16" s="37">
        <v>1905</v>
      </c>
      <c r="J16" s="12"/>
      <c r="K16" s="3"/>
      <c r="L16" s="3"/>
      <c r="M16" s="3"/>
      <c r="N16" s="3">
        <v>1</v>
      </c>
      <c r="O16" s="3">
        <v>3</v>
      </c>
      <c r="P16" s="3">
        <v>2</v>
      </c>
      <c r="Q16" s="3">
        <v>1</v>
      </c>
      <c r="R16" s="3"/>
      <c r="S16" s="3"/>
      <c r="T16" s="14">
        <v>29</v>
      </c>
      <c r="U16" s="181">
        <f t="shared" si="0"/>
        <v>1</v>
      </c>
    </row>
    <row r="17" spans="2:21" s="1" customFormat="1" ht="50.1" hidden="1" customHeight="1" x14ac:dyDescent="0.25">
      <c r="B17" s="15" t="s">
        <v>67</v>
      </c>
      <c r="C17" s="16" t="s">
        <v>67</v>
      </c>
      <c r="D17" s="17">
        <v>43313</v>
      </c>
      <c r="E17" s="88" t="s">
        <v>479</v>
      </c>
      <c r="F17" s="11">
        <v>1433013</v>
      </c>
      <c r="G17" s="11">
        <v>1433013</v>
      </c>
      <c r="H17" s="37">
        <v>8212</v>
      </c>
      <c r="I17" s="37">
        <v>8212</v>
      </c>
      <c r="J17" s="75"/>
      <c r="K17" s="3"/>
      <c r="L17" s="76"/>
      <c r="M17" s="3"/>
      <c r="N17" s="3">
        <v>1</v>
      </c>
      <c r="O17" s="3">
        <v>1</v>
      </c>
      <c r="P17" s="76"/>
      <c r="Q17" s="76"/>
      <c r="R17" s="76"/>
      <c r="S17" s="76"/>
      <c r="T17" s="77"/>
      <c r="U17" s="181">
        <f t="shared" si="0"/>
        <v>1</v>
      </c>
    </row>
    <row r="18" spans="2:21" s="1" customFormat="1" ht="50.1" hidden="1" customHeight="1" x14ac:dyDescent="0.25">
      <c r="B18" s="15" t="s">
        <v>67</v>
      </c>
      <c r="C18" s="16" t="s">
        <v>67</v>
      </c>
      <c r="D18" s="17">
        <v>43344</v>
      </c>
      <c r="E18" s="22" t="s">
        <v>116</v>
      </c>
      <c r="F18" s="11">
        <v>324155</v>
      </c>
      <c r="G18" s="11">
        <v>324155</v>
      </c>
      <c r="H18" s="37">
        <v>1903</v>
      </c>
      <c r="I18" s="37">
        <v>1903</v>
      </c>
      <c r="J18" s="12"/>
      <c r="K18" s="3"/>
      <c r="L18" s="3"/>
      <c r="M18" s="3"/>
      <c r="N18" s="3"/>
      <c r="O18" s="3">
        <v>2</v>
      </c>
      <c r="P18" s="3">
        <v>1</v>
      </c>
      <c r="Q18" s="3"/>
      <c r="R18" s="3"/>
      <c r="S18" s="3"/>
      <c r="T18" s="14"/>
      <c r="U18" s="181">
        <f t="shared" si="0"/>
        <v>0</v>
      </c>
    </row>
    <row r="19" spans="2:21" s="1" customFormat="1" ht="50.1" hidden="1" customHeight="1" x14ac:dyDescent="0.25">
      <c r="B19" s="15" t="s">
        <v>67</v>
      </c>
      <c r="C19" s="16" t="s">
        <v>67</v>
      </c>
      <c r="D19" s="17">
        <v>43344</v>
      </c>
      <c r="E19" s="88" t="s">
        <v>479</v>
      </c>
      <c r="F19" s="11">
        <v>1314211</v>
      </c>
      <c r="G19" s="11">
        <v>1006814</v>
      </c>
      <c r="H19" s="37">
        <v>8124</v>
      </c>
      <c r="I19" s="37">
        <v>8124</v>
      </c>
      <c r="J19" s="75"/>
      <c r="K19" s="3"/>
      <c r="L19" s="76"/>
      <c r="M19" s="3">
        <v>1</v>
      </c>
      <c r="N19" s="3">
        <v>3</v>
      </c>
      <c r="O19" s="3">
        <v>2</v>
      </c>
      <c r="P19" s="76"/>
      <c r="Q19" s="76"/>
      <c r="R19" s="76"/>
      <c r="S19" s="76"/>
      <c r="T19" s="77"/>
      <c r="U19" s="181">
        <f t="shared" si="0"/>
        <v>4</v>
      </c>
    </row>
    <row r="20" spans="2:21" s="1" customFormat="1" ht="50.1" hidden="1" customHeight="1" x14ac:dyDescent="0.25">
      <c r="B20" s="15" t="s">
        <v>67</v>
      </c>
      <c r="C20" s="16" t="s">
        <v>67</v>
      </c>
      <c r="D20" s="17">
        <v>43374</v>
      </c>
      <c r="E20" s="22" t="s">
        <v>116</v>
      </c>
      <c r="F20" s="11">
        <v>341342</v>
      </c>
      <c r="G20" s="11">
        <v>341342</v>
      </c>
      <c r="H20" s="37">
        <v>1897</v>
      </c>
      <c r="I20" s="37">
        <v>1897</v>
      </c>
      <c r="J20" s="12"/>
      <c r="K20" s="3"/>
      <c r="L20" s="3"/>
      <c r="M20" s="3"/>
      <c r="N20" s="3"/>
      <c r="O20" s="3">
        <v>2</v>
      </c>
      <c r="P20" s="3">
        <v>3</v>
      </c>
      <c r="Q20" s="3"/>
      <c r="R20" s="3"/>
      <c r="S20" s="3"/>
      <c r="T20" s="14"/>
      <c r="U20" s="181">
        <f t="shared" si="0"/>
        <v>0</v>
      </c>
    </row>
    <row r="21" spans="2:21" s="1" customFormat="1" ht="50.1" customHeight="1" x14ac:dyDescent="0.25">
      <c r="B21" s="15" t="s">
        <v>67</v>
      </c>
      <c r="C21" s="16" t="s">
        <v>67</v>
      </c>
      <c r="D21" s="17">
        <v>43374</v>
      </c>
      <c r="E21" s="88" t="s">
        <v>479</v>
      </c>
      <c r="F21" s="11">
        <v>1463012</v>
      </c>
      <c r="G21" s="11">
        <v>1059010</v>
      </c>
      <c r="H21" s="37">
        <v>8684</v>
      </c>
      <c r="I21" s="37">
        <v>8684</v>
      </c>
      <c r="J21" s="75"/>
      <c r="K21" s="3">
        <v>1</v>
      </c>
      <c r="L21" s="76"/>
      <c r="M21" s="3">
        <v>1</v>
      </c>
      <c r="N21" s="3">
        <v>3</v>
      </c>
      <c r="O21" s="3">
        <v>4</v>
      </c>
      <c r="P21" s="76"/>
      <c r="Q21" s="76"/>
      <c r="R21" s="76">
        <v>24</v>
      </c>
      <c r="S21" s="76"/>
      <c r="T21" s="77"/>
      <c r="U21" s="181">
        <f t="shared" si="0"/>
        <v>5</v>
      </c>
    </row>
    <row r="22" spans="2:21" s="1" customFormat="1" ht="50.1" hidden="1" customHeight="1" x14ac:dyDescent="0.25">
      <c r="B22" s="15" t="s">
        <v>67</v>
      </c>
      <c r="C22" s="16" t="s">
        <v>67</v>
      </c>
      <c r="D22" s="17">
        <v>43405</v>
      </c>
      <c r="E22" s="22" t="s">
        <v>116</v>
      </c>
      <c r="F22" s="11">
        <v>332069</v>
      </c>
      <c r="G22" s="11">
        <v>332069</v>
      </c>
      <c r="H22" s="37">
        <v>1908</v>
      </c>
      <c r="I22" s="37">
        <v>1908</v>
      </c>
      <c r="J22" s="12"/>
      <c r="K22" s="3"/>
      <c r="L22" s="3"/>
      <c r="M22" s="3"/>
      <c r="N22" s="3">
        <v>2</v>
      </c>
      <c r="O22" s="3">
        <v>2</v>
      </c>
      <c r="P22" s="3">
        <v>1</v>
      </c>
      <c r="Q22" s="3"/>
      <c r="R22" s="3"/>
      <c r="S22" s="3"/>
      <c r="T22" s="14"/>
      <c r="U22" s="181">
        <f t="shared" si="0"/>
        <v>2</v>
      </c>
    </row>
    <row r="23" spans="2:21" s="1" customFormat="1" ht="50.1" hidden="1" customHeight="1" x14ac:dyDescent="0.25">
      <c r="B23" s="15" t="s">
        <v>67</v>
      </c>
      <c r="C23" s="16" t="s">
        <v>67</v>
      </c>
      <c r="D23" s="17">
        <v>43405</v>
      </c>
      <c r="E23" s="88" t="s">
        <v>479</v>
      </c>
      <c r="F23" s="11">
        <v>1281798</v>
      </c>
      <c r="G23" s="11">
        <v>1251944</v>
      </c>
      <c r="H23" s="37">
        <v>7294</v>
      </c>
      <c r="I23" s="37">
        <v>7294</v>
      </c>
      <c r="J23" s="75"/>
      <c r="K23" s="3"/>
      <c r="L23" s="76"/>
      <c r="M23" s="3">
        <v>1</v>
      </c>
      <c r="N23" s="3">
        <v>1</v>
      </c>
      <c r="O23" s="3">
        <v>1</v>
      </c>
      <c r="P23" s="76"/>
      <c r="Q23" s="76"/>
      <c r="R23" s="76"/>
      <c r="S23" s="76"/>
      <c r="T23" s="77">
        <v>30</v>
      </c>
      <c r="U23" s="181">
        <f t="shared" si="0"/>
        <v>2</v>
      </c>
    </row>
    <row r="24" spans="2:21" s="1" customFormat="1" ht="50.1" hidden="1" customHeight="1" x14ac:dyDescent="0.25">
      <c r="B24" s="15" t="s">
        <v>67</v>
      </c>
      <c r="C24" s="16" t="s">
        <v>67</v>
      </c>
      <c r="D24" s="17">
        <v>43435</v>
      </c>
      <c r="E24" s="22" t="s">
        <v>116</v>
      </c>
      <c r="F24" s="11">
        <v>331817</v>
      </c>
      <c r="G24" s="11">
        <v>331817</v>
      </c>
      <c r="H24" s="37">
        <v>1917</v>
      </c>
      <c r="I24" s="37">
        <v>1917</v>
      </c>
      <c r="J24" s="12"/>
      <c r="K24" s="3"/>
      <c r="L24" s="3"/>
      <c r="M24" s="3"/>
      <c r="N24" s="3"/>
      <c r="O24" s="3">
        <v>8</v>
      </c>
      <c r="P24" s="3"/>
      <c r="Q24" s="3"/>
      <c r="R24" s="3"/>
      <c r="S24" s="3"/>
      <c r="T24" s="14"/>
      <c r="U24" s="181">
        <f t="shared" si="0"/>
        <v>0</v>
      </c>
    </row>
    <row r="25" spans="2:21" s="1" customFormat="1" ht="50.1" hidden="1" customHeight="1" x14ac:dyDescent="0.25">
      <c r="B25" s="15" t="s">
        <v>67</v>
      </c>
      <c r="C25" s="16" t="s">
        <v>67</v>
      </c>
      <c r="D25" s="17">
        <v>43435</v>
      </c>
      <c r="E25" s="88" t="s">
        <v>479</v>
      </c>
      <c r="F25" s="11">
        <v>1419251</v>
      </c>
      <c r="G25" s="11">
        <v>1419251</v>
      </c>
      <c r="H25" s="37">
        <v>9764</v>
      </c>
      <c r="I25" s="37">
        <v>9764</v>
      </c>
      <c r="J25" s="75"/>
      <c r="K25" s="3"/>
      <c r="L25" s="76"/>
      <c r="M25" s="3"/>
      <c r="N25" s="3">
        <v>3</v>
      </c>
      <c r="O25" s="3">
        <v>4</v>
      </c>
      <c r="P25" s="76"/>
      <c r="Q25" s="76"/>
      <c r="R25" s="76"/>
      <c r="S25" s="76"/>
      <c r="T25" s="77"/>
      <c r="U25" s="181">
        <f t="shared" si="0"/>
        <v>3</v>
      </c>
    </row>
    <row r="26" spans="2:21" s="1" customFormat="1" ht="50.1" hidden="1" customHeight="1" x14ac:dyDescent="0.25">
      <c r="B26" s="20" t="s">
        <v>42</v>
      </c>
      <c r="C26" s="16" t="s">
        <v>43</v>
      </c>
      <c r="D26" s="17">
        <v>43466</v>
      </c>
      <c r="E26" s="22" t="s">
        <v>116</v>
      </c>
      <c r="F26" s="11">
        <v>1858.5</v>
      </c>
      <c r="G26" s="11">
        <v>1858.5</v>
      </c>
      <c r="H26" s="37">
        <v>9</v>
      </c>
      <c r="I26" s="37">
        <v>9</v>
      </c>
      <c r="J26" s="12"/>
      <c r="K26" s="3"/>
      <c r="L26" s="3"/>
      <c r="M26" s="3"/>
      <c r="N26" s="3"/>
      <c r="O26" s="3"/>
      <c r="P26" s="3"/>
      <c r="Q26" s="3"/>
      <c r="R26" s="3"/>
      <c r="S26" s="3"/>
      <c r="T26" s="13"/>
      <c r="U26" s="181">
        <f>SUM(J26:M26)</f>
        <v>0</v>
      </c>
    </row>
    <row r="27" spans="2:21" s="1" customFormat="1" ht="50.1" hidden="1" customHeight="1" x14ac:dyDescent="0.25">
      <c r="B27" s="20" t="s">
        <v>42</v>
      </c>
      <c r="C27" s="16" t="s">
        <v>43</v>
      </c>
      <c r="D27" s="17">
        <v>43466</v>
      </c>
      <c r="E27" s="88" t="s">
        <v>479</v>
      </c>
      <c r="F27" s="18">
        <v>0</v>
      </c>
      <c r="G27" s="18">
        <v>0</v>
      </c>
      <c r="H27" s="19">
        <v>0</v>
      </c>
      <c r="I27" s="19">
        <v>0</v>
      </c>
      <c r="J27" s="75"/>
      <c r="K27" s="3"/>
      <c r="L27" s="76"/>
      <c r="M27" s="3"/>
      <c r="N27" s="3"/>
      <c r="O27" s="3"/>
      <c r="P27" s="76"/>
      <c r="Q27" s="76"/>
      <c r="R27" s="76"/>
      <c r="S27" s="76"/>
      <c r="T27" s="77"/>
      <c r="U27" s="181">
        <f t="shared" ref="U27:U90" si="1">SUM(J27:M27)</f>
        <v>0</v>
      </c>
    </row>
    <row r="28" spans="2:21" s="1" customFormat="1" ht="50.1" hidden="1" customHeight="1" x14ac:dyDescent="0.25">
      <c r="B28" s="20" t="s">
        <v>27</v>
      </c>
      <c r="C28" s="16" t="s">
        <v>28</v>
      </c>
      <c r="D28" s="17">
        <v>43466</v>
      </c>
      <c r="E28" s="22" t="s">
        <v>116</v>
      </c>
      <c r="F28" s="11">
        <v>849</v>
      </c>
      <c r="G28" s="11">
        <v>849</v>
      </c>
      <c r="H28" s="37">
        <v>4</v>
      </c>
      <c r="I28" s="37">
        <v>4</v>
      </c>
      <c r="J28" s="12"/>
      <c r="K28" s="3"/>
      <c r="L28" s="3"/>
      <c r="M28" s="3"/>
      <c r="N28" s="3"/>
      <c r="O28" s="3"/>
      <c r="P28" s="3"/>
      <c r="Q28" s="3"/>
      <c r="R28" s="3"/>
      <c r="S28" s="3"/>
      <c r="T28" s="13"/>
      <c r="U28" s="181">
        <f t="shared" si="1"/>
        <v>0</v>
      </c>
    </row>
    <row r="29" spans="2:21" s="1" customFormat="1" ht="50.1" hidden="1" customHeight="1" x14ac:dyDescent="0.25">
      <c r="B29" s="20" t="s">
        <v>27</v>
      </c>
      <c r="C29" s="16" t="s">
        <v>28</v>
      </c>
      <c r="D29" s="17">
        <v>43466</v>
      </c>
      <c r="E29" s="88" t="s">
        <v>479</v>
      </c>
      <c r="F29" s="18">
        <v>0</v>
      </c>
      <c r="G29" s="18">
        <v>0</v>
      </c>
      <c r="H29" s="19">
        <v>0</v>
      </c>
      <c r="I29" s="19">
        <v>0</v>
      </c>
      <c r="J29" s="75"/>
      <c r="K29" s="3"/>
      <c r="L29" s="76"/>
      <c r="M29" s="3"/>
      <c r="N29" s="3"/>
      <c r="O29" s="3"/>
      <c r="P29" s="76"/>
      <c r="Q29" s="76"/>
      <c r="R29" s="76"/>
      <c r="S29" s="76"/>
      <c r="T29" s="77"/>
      <c r="U29" s="181">
        <f t="shared" si="1"/>
        <v>0</v>
      </c>
    </row>
    <row r="30" spans="2:21" s="1" customFormat="1" ht="50.1" hidden="1" customHeight="1" x14ac:dyDescent="0.25">
      <c r="B30" s="20" t="s">
        <v>11</v>
      </c>
      <c r="C30" s="16" t="s">
        <v>12</v>
      </c>
      <c r="D30" s="17">
        <v>43466</v>
      </c>
      <c r="E30" s="22" t="s">
        <v>116</v>
      </c>
      <c r="F30" s="11">
        <v>396</v>
      </c>
      <c r="G30" s="11">
        <v>396</v>
      </c>
      <c r="H30" s="37">
        <v>2</v>
      </c>
      <c r="I30" s="37">
        <v>2</v>
      </c>
      <c r="J30" s="12"/>
      <c r="K30" s="3"/>
      <c r="L30" s="3"/>
      <c r="M30" s="3"/>
      <c r="N30" s="3"/>
      <c r="O30" s="3"/>
      <c r="P30" s="3"/>
      <c r="Q30" s="3"/>
      <c r="R30" s="3"/>
      <c r="S30" s="3"/>
      <c r="T30" s="13"/>
      <c r="U30" s="181">
        <f t="shared" si="1"/>
        <v>0</v>
      </c>
    </row>
    <row r="31" spans="2:21" s="1" customFormat="1" ht="50.1" hidden="1" customHeight="1" x14ac:dyDescent="0.25">
      <c r="B31" s="20" t="s">
        <v>11</v>
      </c>
      <c r="C31" s="16" t="s">
        <v>12</v>
      </c>
      <c r="D31" s="17">
        <v>43466</v>
      </c>
      <c r="E31" s="88" t="s">
        <v>479</v>
      </c>
      <c r="F31" s="18">
        <v>552</v>
      </c>
      <c r="G31" s="18">
        <v>552</v>
      </c>
      <c r="H31" s="19">
        <v>2</v>
      </c>
      <c r="I31" s="19">
        <v>2</v>
      </c>
      <c r="J31" s="75"/>
      <c r="K31" s="3"/>
      <c r="L31" s="76"/>
      <c r="M31" s="3"/>
      <c r="N31" s="3"/>
      <c r="O31" s="3"/>
      <c r="P31" s="76"/>
      <c r="Q31" s="76"/>
      <c r="R31" s="76"/>
      <c r="S31" s="76"/>
      <c r="T31" s="77"/>
      <c r="U31" s="181">
        <f t="shared" si="1"/>
        <v>0</v>
      </c>
    </row>
    <row r="32" spans="2:21" s="1" customFormat="1" ht="50.1" hidden="1" customHeight="1" x14ac:dyDescent="0.25">
      <c r="B32" s="20" t="s">
        <v>11</v>
      </c>
      <c r="C32" s="16" t="s">
        <v>13</v>
      </c>
      <c r="D32" s="17">
        <v>43466</v>
      </c>
      <c r="E32" s="22" t="s">
        <v>116</v>
      </c>
      <c r="F32" s="11">
        <v>990</v>
      </c>
      <c r="G32" s="11">
        <v>990</v>
      </c>
      <c r="H32" s="37">
        <v>6</v>
      </c>
      <c r="I32" s="37">
        <v>6</v>
      </c>
      <c r="J32" s="12"/>
      <c r="K32" s="3"/>
      <c r="L32" s="3"/>
      <c r="M32" s="3"/>
      <c r="N32" s="3"/>
      <c r="O32" s="3"/>
      <c r="P32" s="3"/>
      <c r="Q32" s="3"/>
      <c r="R32" s="3"/>
      <c r="S32" s="3"/>
      <c r="T32" s="13"/>
      <c r="U32" s="181">
        <f t="shared" si="1"/>
        <v>0</v>
      </c>
    </row>
    <row r="33" spans="2:21" s="1" customFormat="1" ht="50.1" hidden="1" customHeight="1" x14ac:dyDescent="0.25">
      <c r="B33" s="20" t="s">
        <v>11</v>
      </c>
      <c r="C33" s="16" t="s">
        <v>13</v>
      </c>
      <c r="D33" s="17">
        <v>43466</v>
      </c>
      <c r="E33" s="88" t="s">
        <v>479</v>
      </c>
      <c r="F33" s="18">
        <v>0</v>
      </c>
      <c r="G33" s="18">
        <v>0</v>
      </c>
      <c r="H33" s="19">
        <v>0</v>
      </c>
      <c r="I33" s="19">
        <v>0</v>
      </c>
      <c r="J33" s="75"/>
      <c r="K33" s="3"/>
      <c r="L33" s="76"/>
      <c r="M33" s="3"/>
      <c r="N33" s="3"/>
      <c r="O33" s="3"/>
      <c r="P33" s="76"/>
      <c r="Q33" s="76"/>
      <c r="R33" s="76"/>
      <c r="S33" s="76"/>
      <c r="T33" s="77"/>
      <c r="U33" s="181">
        <f t="shared" si="1"/>
        <v>0</v>
      </c>
    </row>
    <row r="34" spans="2:21" s="1" customFormat="1" ht="50.1" hidden="1" customHeight="1" x14ac:dyDescent="0.25">
      <c r="B34" s="20" t="s">
        <v>29</v>
      </c>
      <c r="C34" s="16" t="s">
        <v>30</v>
      </c>
      <c r="D34" s="17">
        <v>43466</v>
      </c>
      <c r="E34" s="22" t="s">
        <v>116</v>
      </c>
      <c r="F34" s="11">
        <v>1954.5</v>
      </c>
      <c r="G34" s="11">
        <v>1954.5</v>
      </c>
      <c r="H34" s="37">
        <v>10</v>
      </c>
      <c r="I34" s="37">
        <v>10</v>
      </c>
      <c r="J34" s="12"/>
      <c r="K34" s="3"/>
      <c r="L34" s="3"/>
      <c r="M34" s="3"/>
      <c r="N34" s="3"/>
      <c r="O34" s="3"/>
      <c r="P34" s="3"/>
      <c r="Q34" s="3"/>
      <c r="R34" s="3"/>
      <c r="S34" s="3"/>
      <c r="T34" s="13"/>
      <c r="U34" s="181">
        <f t="shared" si="1"/>
        <v>0</v>
      </c>
    </row>
    <row r="35" spans="2:21" s="1" customFormat="1" ht="50.1" hidden="1" customHeight="1" x14ac:dyDescent="0.25">
      <c r="B35" s="20" t="s">
        <v>29</v>
      </c>
      <c r="C35" s="16" t="s">
        <v>30</v>
      </c>
      <c r="D35" s="17">
        <v>43466</v>
      </c>
      <c r="E35" s="88" t="s">
        <v>479</v>
      </c>
      <c r="F35" s="18">
        <v>4320</v>
      </c>
      <c r="G35" s="18">
        <v>4320</v>
      </c>
      <c r="H35" s="19">
        <v>43</v>
      </c>
      <c r="I35" s="19">
        <v>43</v>
      </c>
      <c r="J35" s="75"/>
      <c r="K35" s="3"/>
      <c r="L35" s="76"/>
      <c r="M35" s="3"/>
      <c r="N35" s="3"/>
      <c r="O35" s="3"/>
      <c r="P35" s="76"/>
      <c r="Q35" s="76"/>
      <c r="R35" s="76"/>
      <c r="S35" s="76"/>
      <c r="T35" s="77"/>
      <c r="U35" s="181">
        <f t="shared" si="1"/>
        <v>0</v>
      </c>
    </row>
    <row r="36" spans="2:21" s="1" customFormat="1" ht="50.1" hidden="1" customHeight="1" x14ac:dyDescent="0.25">
      <c r="B36" s="20" t="s">
        <v>11</v>
      </c>
      <c r="C36" s="16" t="s">
        <v>14</v>
      </c>
      <c r="D36" s="17">
        <v>43466</v>
      </c>
      <c r="E36" s="22" t="s">
        <v>116</v>
      </c>
      <c r="F36" s="11">
        <v>2745</v>
      </c>
      <c r="G36" s="11">
        <v>2745</v>
      </c>
      <c r="H36" s="37">
        <v>14</v>
      </c>
      <c r="I36" s="37">
        <v>14</v>
      </c>
      <c r="J36" s="12"/>
      <c r="K36" s="3"/>
      <c r="L36" s="3"/>
      <c r="M36" s="3"/>
      <c r="N36" s="3"/>
      <c r="O36" s="3"/>
      <c r="P36" s="3"/>
      <c r="Q36" s="3"/>
      <c r="R36" s="3"/>
      <c r="S36" s="3"/>
      <c r="T36" s="13"/>
      <c r="U36" s="181">
        <f t="shared" si="1"/>
        <v>0</v>
      </c>
    </row>
    <row r="37" spans="2:21" s="1" customFormat="1" ht="50.1" hidden="1" customHeight="1" x14ac:dyDescent="0.25">
      <c r="B37" s="20" t="s">
        <v>11</v>
      </c>
      <c r="C37" s="16" t="s">
        <v>14</v>
      </c>
      <c r="D37" s="17">
        <v>43466</v>
      </c>
      <c r="E37" s="88" t="s">
        <v>479</v>
      </c>
      <c r="F37" s="18">
        <v>0</v>
      </c>
      <c r="G37" s="18">
        <v>0</v>
      </c>
      <c r="H37" s="19">
        <v>0</v>
      </c>
      <c r="I37" s="19">
        <v>0</v>
      </c>
      <c r="J37" s="75"/>
      <c r="K37" s="3"/>
      <c r="L37" s="76"/>
      <c r="M37" s="3"/>
      <c r="N37" s="3"/>
      <c r="O37" s="3"/>
      <c r="P37" s="76"/>
      <c r="Q37" s="76"/>
      <c r="R37" s="76"/>
      <c r="S37" s="76"/>
      <c r="T37" s="77"/>
      <c r="U37" s="181">
        <f t="shared" si="1"/>
        <v>0</v>
      </c>
    </row>
    <row r="38" spans="2:21" s="1" customFormat="1" ht="50.1" hidden="1" customHeight="1" x14ac:dyDescent="0.25">
      <c r="B38" s="20" t="s">
        <v>7</v>
      </c>
      <c r="C38" s="16" t="s">
        <v>8</v>
      </c>
      <c r="D38" s="17">
        <v>43466</v>
      </c>
      <c r="E38" s="22" t="s">
        <v>116</v>
      </c>
      <c r="F38" s="11">
        <v>2502</v>
      </c>
      <c r="G38" s="11">
        <v>2502</v>
      </c>
      <c r="H38" s="37">
        <v>14</v>
      </c>
      <c r="I38" s="37">
        <v>14</v>
      </c>
      <c r="J38" s="12"/>
      <c r="K38" s="3"/>
      <c r="L38" s="3"/>
      <c r="M38" s="3"/>
      <c r="N38" s="3"/>
      <c r="O38" s="3"/>
      <c r="P38" s="3"/>
      <c r="Q38" s="3"/>
      <c r="R38" s="3"/>
      <c r="S38" s="3"/>
      <c r="T38" s="13"/>
      <c r="U38" s="181">
        <f t="shared" si="1"/>
        <v>0</v>
      </c>
    </row>
    <row r="39" spans="2:21" s="1" customFormat="1" ht="50.1" hidden="1" customHeight="1" x14ac:dyDescent="0.25">
      <c r="B39" s="20" t="s">
        <v>7</v>
      </c>
      <c r="C39" s="16" t="s">
        <v>8</v>
      </c>
      <c r="D39" s="17">
        <v>43466</v>
      </c>
      <c r="E39" s="88" t="s">
        <v>479</v>
      </c>
      <c r="F39" s="18">
        <v>0</v>
      </c>
      <c r="G39" s="18">
        <v>0</v>
      </c>
      <c r="H39" s="19">
        <v>0</v>
      </c>
      <c r="I39" s="19">
        <v>0</v>
      </c>
      <c r="J39" s="75"/>
      <c r="K39" s="3"/>
      <c r="L39" s="76"/>
      <c r="M39" s="3"/>
      <c r="N39" s="3"/>
      <c r="O39" s="3"/>
      <c r="P39" s="76"/>
      <c r="Q39" s="76"/>
      <c r="R39" s="76"/>
      <c r="S39" s="76"/>
      <c r="T39" s="77"/>
      <c r="U39" s="181">
        <f t="shared" si="1"/>
        <v>0</v>
      </c>
    </row>
    <row r="40" spans="2:21" s="1" customFormat="1" ht="50.1" hidden="1" customHeight="1" x14ac:dyDescent="0.25">
      <c r="B40" s="20" t="s">
        <v>29</v>
      </c>
      <c r="C40" s="16" t="s">
        <v>31</v>
      </c>
      <c r="D40" s="17">
        <v>43466</v>
      </c>
      <c r="E40" s="22" t="s">
        <v>116</v>
      </c>
      <c r="F40" s="11">
        <v>7098</v>
      </c>
      <c r="G40" s="11">
        <v>7098</v>
      </c>
      <c r="H40" s="37">
        <v>38</v>
      </c>
      <c r="I40" s="37">
        <v>38</v>
      </c>
      <c r="J40" s="12"/>
      <c r="K40" s="3"/>
      <c r="L40" s="3"/>
      <c r="M40" s="3"/>
      <c r="N40" s="3"/>
      <c r="O40" s="3"/>
      <c r="P40" s="3"/>
      <c r="Q40" s="3"/>
      <c r="R40" s="3"/>
      <c r="S40" s="3"/>
      <c r="T40" s="13"/>
      <c r="U40" s="181">
        <f t="shared" si="1"/>
        <v>0</v>
      </c>
    </row>
    <row r="41" spans="2:21" s="1" customFormat="1" ht="50.1" hidden="1" customHeight="1" x14ac:dyDescent="0.25">
      <c r="B41" s="20" t="s">
        <v>29</v>
      </c>
      <c r="C41" s="16" t="s">
        <v>31</v>
      </c>
      <c r="D41" s="17">
        <v>43466</v>
      </c>
      <c r="E41" s="88" t="s">
        <v>479</v>
      </c>
      <c r="F41" s="18">
        <v>51409</v>
      </c>
      <c r="G41" s="18">
        <v>51409</v>
      </c>
      <c r="H41" s="19">
        <v>259</v>
      </c>
      <c r="I41" s="19">
        <v>259</v>
      </c>
      <c r="J41" s="75"/>
      <c r="K41" s="3"/>
      <c r="L41" s="76"/>
      <c r="M41" s="3"/>
      <c r="N41" s="3"/>
      <c r="O41" s="3">
        <v>1</v>
      </c>
      <c r="P41" s="76"/>
      <c r="Q41" s="76"/>
      <c r="R41" s="76"/>
      <c r="S41" s="76"/>
      <c r="T41" s="77"/>
      <c r="U41" s="181">
        <f t="shared" si="1"/>
        <v>0</v>
      </c>
    </row>
    <row r="42" spans="2:21" s="1" customFormat="1" ht="50.1" hidden="1" customHeight="1" x14ac:dyDescent="0.25">
      <c r="B42" s="20" t="s">
        <v>42</v>
      </c>
      <c r="C42" s="16" t="s">
        <v>44</v>
      </c>
      <c r="D42" s="17">
        <v>43466</v>
      </c>
      <c r="E42" s="22" t="s">
        <v>116</v>
      </c>
      <c r="F42" s="11">
        <v>2739</v>
      </c>
      <c r="G42" s="11">
        <v>2739</v>
      </c>
      <c r="H42" s="37">
        <v>14</v>
      </c>
      <c r="I42" s="37">
        <v>14</v>
      </c>
      <c r="J42" s="12"/>
      <c r="K42" s="3"/>
      <c r="L42" s="3"/>
      <c r="M42" s="3"/>
      <c r="N42" s="3"/>
      <c r="O42" s="3"/>
      <c r="P42" s="3"/>
      <c r="Q42" s="3"/>
      <c r="R42" s="3"/>
      <c r="S42" s="3"/>
      <c r="T42" s="13"/>
      <c r="U42" s="181">
        <f t="shared" si="1"/>
        <v>0</v>
      </c>
    </row>
    <row r="43" spans="2:21" s="1" customFormat="1" ht="50.1" hidden="1" customHeight="1" x14ac:dyDescent="0.25">
      <c r="B43" s="20" t="s">
        <v>42</v>
      </c>
      <c r="C43" s="16" t="s">
        <v>44</v>
      </c>
      <c r="D43" s="17">
        <v>43466</v>
      </c>
      <c r="E43" s="88" t="s">
        <v>479</v>
      </c>
      <c r="F43" s="18">
        <v>0</v>
      </c>
      <c r="G43" s="18">
        <v>0</v>
      </c>
      <c r="H43" s="19">
        <v>0</v>
      </c>
      <c r="I43" s="19">
        <v>0</v>
      </c>
      <c r="J43" s="75"/>
      <c r="K43" s="3"/>
      <c r="L43" s="76"/>
      <c r="M43" s="3"/>
      <c r="N43" s="3"/>
      <c r="O43" s="3"/>
      <c r="P43" s="76"/>
      <c r="Q43" s="76"/>
      <c r="R43" s="76"/>
      <c r="S43" s="76"/>
      <c r="T43" s="77"/>
      <c r="U43" s="181">
        <f t="shared" si="1"/>
        <v>0</v>
      </c>
    </row>
    <row r="44" spans="2:21" s="1" customFormat="1" ht="50.1" hidden="1" customHeight="1" x14ac:dyDescent="0.25">
      <c r="B44" s="20" t="s">
        <v>21</v>
      </c>
      <c r="C44" s="16" t="s">
        <v>23</v>
      </c>
      <c r="D44" s="17">
        <v>43466</v>
      </c>
      <c r="E44" s="22" t="s">
        <v>116</v>
      </c>
      <c r="F44" s="11">
        <v>1687.5</v>
      </c>
      <c r="G44" s="11">
        <v>1687.5</v>
      </c>
      <c r="H44" s="37">
        <v>11</v>
      </c>
      <c r="I44" s="37">
        <v>11</v>
      </c>
      <c r="J44" s="12"/>
      <c r="K44" s="3"/>
      <c r="L44" s="3"/>
      <c r="M44" s="3"/>
      <c r="N44" s="3"/>
      <c r="O44" s="3"/>
      <c r="P44" s="3"/>
      <c r="Q44" s="3"/>
      <c r="R44" s="3"/>
      <c r="S44" s="3"/>
      <c r="T44" s="13"/>
      <c r="U44" s="181">
        <f t="shared" si="1"/>
        <v>0</v>
      </c>
    </row>
    <row r="45" spans="2:21" s="1" customFormat="1" ht="50.1" hidden="1" customHeight="1" x14ac:dyDescent="0.25">
      <c r="B45" s="20" t="s">
        <v>21</v>
      </c>
      <c r="C45" s="16" t="s">
        <v>23</v>
      </c>
      <c r="D45" s="17">
        <v>43466</v>
      </c>
      <c r="E45" s="88" t="s">
        <v>479</v>
      </c>
      <c r="F45" s="18">
        <v>0</v>
      </c>
      <c r="G45" s="18">
        <v>0</v>
      </c>
      <c r="H45" s="19">
        <v>0</v>
      </c>
      <c r="I45" s="19">
        <v>0</v>
      </c>
      <c r="J45" s="75"/>
      <c r="K45" s="3"/>
      <c r="L45" s="76"/>
      <c r="M45" s="3"/>
      <c r="N45" s="3"/>
      <c r="O45" s="3"/>
      <c r="P45" s="76"/>
      <c r="Q45" s="76"/>
      <c r="R45" s="76"/>
      <c r="S45" s="76"/>
      <c r="T45" s="77"/>
      <c r="U45" s="181">
        <f t="shared" si="1"/>
        <v>0</v>
      </c>
    </row>
    <row r="46" spans="2:21" s="1" customFormat="1" ht="50.1" hidden="1" customHeight="1" x14ac:dyDescent="0.25">
      <c r="B46" s="20" t="s">
        <v>20</v>
      </c>
      <c r="C46" s="16" t="s">
        <v>32</v>
      </c>
      <c r="D46" s="17">
        <v>43466</v>
      </c>
      <c r="E46" s="22" t="s">
        <v>116</v>
      </c>
      <c r="F46" s="11">
        <v>1708.5</v>
      </c>
      <c r="G46" s="11">
        <v>1708.5</v>
      </c>
      <c r="H46" s="37">
        <v>9</v>
      </c>
      <c r="I46" s="37">
        <v>9</v>
      </c>
      <c r="J46" s="12"/>
      <c r="K46" s="3"/>
      <c r="L46" s="3"/>
      <c r="M46" s="3"/>
      <c r="N46" s="3"/>
      <c r="O46" s="3"/>
      <c r="P46" s="3"/>
      <c r="Q46" s="3"/>
      <c r="R46" s="3"/>
      <c r="S46" s="3"/>
      <c r="T46" s="13"/>
      <c r="U46" s="181">
        <f t="shared" si="1"/>
        <v>0</v>
      </c>
    </row>
    <row r="47" spans="2:21" s="1" customFormat="1" ht="50.1" hidden="1" customHeight="1" x14ac:dyDescent="0.25">
      <c r="B47" s="20" t="s">
        <v>20</v>
      </c>
      <c r="C47" s="16" t="s">
        <v>32</v>
      </c>
      <c r="D47" s="17">
        <v>43466</v>
      </c>
      <c r="E47" s="88" t="s">
        <v>479</v>
      </c>
      <c r="F47" s="18">
        <v>0</v>
      </c>
      <c r="G47" s="18">
        <v>0</v>
      </c>
      <c r="H47" s="19">
        <v>0</v>
      </c>
      <c r="I47" s="19">
        <v>0</v>
      </c>
      <c r="J47" s="75"/>
      <c r="K47" s="3"/>
      <c r="L47" s="76"/>
      <c r="M47" s="3"/>
      <c r="N47" s="3"/>
      <c r="O47" s="3"/>
      <c r="P47" s="76"/>
      <c r="Q47" s="76"/>
      <c r="R47" s="76"/>
      <c r="S47" s="76"/>
      <c r="T47" s="77"/>
      <c r="U47" s="181">
        <f t="shared" si="1"/>
        <v>0</v>
      </c>
    </row>
    <row r="48" spans="2:21" s="1" customFormat="1" ht="50.1" hidden="1" customHeight="1" x14ac:dyDescent="0.25">
      <c r="B48" s="20" t="s">
        <v>4</v>
      </c>
      <c r="C48" s="16" t="s">
        <v>5</v>
      </c>
      <c r="D48" s="17">
        <v>43466</v>
      </c>
      <c r="E48" s="22" t="s">
        <v>116</v>
      </c>
      <c r="F48" s="11">
        <v>1626</v>
      </c>
      <c r="G48" s="11">
        <v>1626</v>
      </c>
      <c r="H48" s="37">
        <v>8</v>
      </c>
      <c r="I48" s="37">
        <v>8</v>
      </c>
      <c r="J48" s="12"/>
      <c r="K48" s="3"/>
      <c r="L48" s="3"/>
      <c r="M48" s="3"/>
      <c r="N48" s="3"/>
      <c r="O48" s="3"/>
      <c r="P48" s="3"/>
      <c r="Q48" s="3"/>
      <c r="R48" s="3"/>
      <c r="S48" s="3"/>
      <c r="T48" s="13"/>
      <c r="U48" s="181">
        <f t="shared" si="1"/>
        <v>0</v>
      </c>
    </row>
    <row r="49" spans="2:21" s="1" customFormat="1" ht="50.1" hidden="1" customHeight="1" x14ac:dyDescent="0.25">
      <c r="B49" s="20" t="s">
        <v>4</v>
      </c>
      <c r="C49" s="16" t="s">
        <v>5</v>
      </c>
      <c r="D49" s="17">
        <v>43466</v>
      </c>
      <c r="E49" s="88" t="s">
        <v>479</v>
      </c>
      <c r="F49" s="18">
        <v>0</v>
      </c>
      <c r="G49" s="18">
        <v>0</v>
      </c>
      <c r="H49" s="19">
        <v>0</v>
      </c>
      <c r="I49" s="19">
        <v>0</v>
      </c>
      <c r="J49" s="75"/>
      <c r="K49" s="3"/>
      <c r="L49" s="76"/>
      <c r="M49" s="3"/>
      <c r="N49" s="3"/>
      <c r="O49" s="3"/>
      <c r="P49" s="76"/>
      <c r="Q49" s="76"/>
      <c r="R49" s="76"/>
      <c r="S49" s="76"/>
      <c r="T49" s="77"/>
      <c r="U49" s="181">
        <f t="shared" si="1"/>
        <v>0</v>
      </c>
    </row>
    <row r="50" spans="2:21" s="1" customFormat="1" ht="50.1" hidden="1" customHeight="1" x14ac:dyDescent="0.25">
      <c r="B50" s="20" t="s">
        <v>4</v>
      </c>
      <c r="C50" s="16" t="s">
        <v>6</v>
      </c>
      <c r="D50" s="17">
        <v>43466</v>
      </c>
      <c r="E50" s="22" t="s">
        <v>116</v>
      </c>
      <c r="F50" s="11">
        <v>864</v>
      </c>
      <c r="G50" s="11">
        <v>864</v>
      </c>
      <c r="H50" s="37">
        <v>5</v>
      </c>
      <c r="I50" s="37">
        <v>5</v>
      </c>
      <c r="J50" s="12"/>
      <c r="K50" s="3"/>
      <c r="L50" s="3"/>
      <c r="M50" s="3"/>
      <c r="N50" s="3"/>
      <c r="O50" s="3"/>
      <c r="P50" s="3"/>
      <c r="Q50" s="3"/>
      <c r="R50" s="3"/>
      <c r="S50" s="3"/>
      <c r="T50" s="13"/>
      <c r="U50" s="181">
        <f t="shared" si="1"/>
        <v>0</v>
      </c>
    </row>
    <row r="51" spans="2:21" s="1" customFormat="1" ht="50.1" hidden="1" customHeight="1" x14ac:dyDescent="0.25">
      <c r="B51" s="20" t="s">
        <v>4</v>
      </c>
      <c r="C51" s="16" t="s">
        <v>6</v>
      </c>
      <c r="D51" s="17">
        <v>43466</v>
      </c>
      <c r="E51" s="88" t="s">
        <v>479</v>
      </c>
      <c r="F51" s="18">
        <v>0</v>
      </c>
      <c r="G51" s="18">
        <v>0</v>
      </c>
      <c r="H51" s="19">
        <v>0</v>
      </c>
      <c r="I51" s="19">
        <v>0</v>
      </c>
      <c r="J51" s="75"/>
      <c r="K51" s="3"/>
      <c r="L51" s="76"/>
      <c r="M51" s="3"/>
      <c r="N51" s="3"/>
      <c r="O51" s="3"/>
      <c r="P51" s="76"/>
      <c r="Q51" s="76"/>
      <c r="R51" s="76"/>
      <c r="S51" s="76"/>
      <c r="T51" s="77"/>
      <c r="U51" s="181">
        <f t="shared" si="1"/>
        <v>0</v>
      </c>
    </row>
    <row r="52" spans="2:21" s="1" customFormat="1" ht="50.1" hidden="1" customHeight="1" x14ac:dyDescent="0.25">
      <c r="B52" s="20" t="s">
        <v>29</v>
      </c>
      <c r="C52" s="16" t="s">
        <v>16</v>
      </c>
      <c r="D52" s="17">
        <v>43466</v>
      </c>
      <c r="E52" s="22" t="s">
        <v>116</v>
      </c>
      <c r="F52" s="11">
        <v>126</v>
      </c>
      <c r="G52" s="11">
        <v>126</v>
      </c>
      <c r="H52" s="37">
        <v>1</v>
      </c>
      <c r="I52" s="37">
        <v>1</v>
      </c>
      <c r="J52" s="12"/>
      <c r="K52" s="3"/>
      <c r="L52" s="3"/>
      <c r="M52" s="3"/>
      <c r="N52" s="3"/>
      <c r="O52" s="3"/>
      <c r="P52" s="3"/>
      <c r="Q52" s="3"/>
      <c r="R52" s="3"/>
      <c r="S52" s="3"/>
      <c r="T52" s="13"/>
      <c r="U52" s="181">
        <f t="shared" si="1"/>
        <v>0</v>
      </c>
    </row>
    <row r="53" spans="2:21" s="1" customFormat="1" ht="50.1" hidden="1" customHeight="1" x14ac:dyDescent="0.25">
      <c r="B53" s="20" t="s">
        <v>29</v>
      </c>
      <c r="C53" s="16" t="s">
        <v>16</v>
      </c>
      <c r="D53" s="17">
        <v>43466</v>
      </c>
      <c r="E53" s="88" t="s">
        <v>479</v>
      </c>
      <c r="F53" s="18">
        <v>93349</v>
      </c>
      <c r="G53" s="35">
        <v>22376.400000000001</v>
      </c>
      <c r="H53" s="183">
        <v>442</v>
      </c>
      <c r="I53" s="183">
        <v>114</v>
      </c>
      <c r="J53" s="75"/>
      <c r="K53" s="3"/>
      <c r="L53" s="76"/>
      <c r="M53" s="3"/>
      <c r="N53" s="3"/>
      <c r="O53" s="3"/>
      <c r="P53" s="76"/>
      <c r="Q53" s="76"/>
      <c r="R53" s="76"/>
      <c r="S53" s="76"/>
      <c r="T53" s="77"/>
      <c r="U53" s="181">
        <f t="shared" si="1"/>
        <v>0</v>
      </c>
    </row>
    <row r="54" spans="2:21" s="1" customFormat="1" ht="50.1" hidden="1" customHeight="1" x14ac:dyDescent="0.25">
      <c r="B54" s="20" t="s">
        <v>41</v>
      </c>
      <c r="C54" s="16" t="s">
        <v>41</v>
      </c>
      <c r="D54" s="17">
        <v>43466</v>
      </c>
      <c r="E54" s="22" t="s">
        <v>116</v>
      </c>
      <c r="F54" s="11">
        <v>13971.5</v>
      </c>
      <c r="G54" s="11">
        <v>13971.5</v>
      </c>
      <c r="H54" s="37">
        <v>72</v>
      </c>
      <c r="I54" s="37">
        <v>72</v>
      </c>
      <c r="J54" s="12"/>
      <c r="K54" s="3"/>
      <c r="L54" s="3"/>
      <c r="M54" s="3"/>
      <c r="N54" s="3"/>
      <c r="O54" s="3"/>
      <c r="P54" s="3"/>
      <c r="Q54" s="3"/>
      <c r="R54" s="3"/>
      <c r="S54" s="3"/>
      <c r="T54" s="13"/>
      <c r="U54" s="181">
        <f t="shared" si="1"/>
        <v>0</v>
      </c>
    </row>
    <row r="55" spans="2:21" s="1" customFormat="1" ht="50.1" hidden="1" customHeight="1" x14ac:dyDescent="0.25">
      <c r="B55" s="20" t="s">
        <v>41</v>
      </c>
      <c r="C55" s="16" t="s">
        <v>41</v>
      </c>
      <c r="D55" s="17">
        <v>43466</v>
      </c>
      <c r="E55" s="88" t="s">
        <v>479</v>
      </c>
      <c r="F55" s="18">
        <v>406638.48333333334</v>
      </c>
      <c r="G55" s="18">
        <v>116179.15</v>
      </c>
      <c r="H55" s="19">
        <v>2136</v>
      </c>
      <c r="I55" s="19">
        <v>1950</v>
      </c>
      <c r="J55" s="75"/>
      <c r="K55" s="3"/>
      <c r="L55" s="76"/>
      <c r="M55" s="3"/>
      <c r="N55" s="3"/>
      <c r="O55" s="28">
        <v>4</v>
      </c>
      <c r="P55" s="76"/>
      <c r="Q55" s="76"/>
      <c r="R55" s="76"/>
      <c r="S55" s="76"/>
      <c r="T55" s="77"/>
      <c r="U55" s="181">
        <f t="shared" si="1"/>
        <v>0</v>
      </c>
    </row>
    <row r="56" spans="2:21" s="1" customFormat="1" ht="50.1" hidden="1" customHeight="1" x14ac:dyDescent="0.25">
      <c r="B56" s="20" t="s">
        <v>15</v>
      </c>
      <c r="C56" s="16" t="s">
        <v>513</v>
      </c>
      <c r="D56" s="17">
        <v>43466</v>
      </c>
      <c r="E56" s="22" t="s">
        <v>116</v>
      </c>
      <c r="F56" s="11">
        <v>20896.25</v>
      </c>
      <c r="G56" s="11">
        <v>20896.25</v>
      </c>
      <c r="H56" s="37">
        <v>126</v>
      </c>
      <c r="I56" s="37">
        <v>126</v>
      </c>
      <c r="J56" s="12"/>
      <c r="K56" s="3"/>
      <c r="L56" s="3"/>
      <c r="M56" s="3"/>
      <c r="N56" s="3"/>
      <c r="O56" s="3">
        <v>1</v>
      </c>
      <c r="P56" s="3"/>
      <c r="Q56" s="3"/>
      <c r="R56" s="3"/>
      <c r="S56" s="3"/>
      <c r="T56" s="13"/>
      <c r="U56" s="181">
        <f t="shared" si="1"/>
        <v>0</v>
      </c>
    </row>
    <row r="57" spans="2:21" s="1" customFormat="1" ht="50.1" hidden="1" customHeight="1" x14ac:dyDescent="0.25">
      <c r="B57" s="20" t="s">
        <v>15</v>
      </c>
      <c r="C57" s="16" t="s">
        <v>513</v>
      </c>
      <c r="D57" s="17">
        <v>43466</v>
      </c>
      <c r="E57" s="88" t="s">
        <v>479</v>
      </c>
      <c r="F57" s="18">
        <v>177572</v>
      </c>
      <c r="G57" s="18">
        <v>177572</v>
      </c>
      <c r="H57" s="19">
        <v>1035</v>
      </c>
      <c r="I57" s="19">
        <v>1035</v>
      </c>
      <c r="J57" s="75"/>
      <c r="K57" s="3"/>
      <c r="L57" s="76"/>
      <c r="M57" s="3"/>
      <c r="N57" s="3"/>
      <c r="O57" s="3"/>
      <c r="P57" s="76"/>
      <c r="Q57" s="76"/>
      <c r="R57" s="76"/>
      <c r="S57" s="76"/>
      <c r="T57" s="77"/>
      <c r="U57" s="181">
        <f t="shared" si="1"/>
        <v>0</v>
      </c>
    </row>
    <row r="58" spans="2:21" s="1" customFormat="1" ht="50.1" hidden="1" customHeight="1" x14ac:dyDescent="0.25">
      <c r="B58" s="20" t="s">
        <v>15</v>
      </c>
      <c r="C58" s="16" t="s">
        <v>513</v>
      </c>
      <c r="D58" s="17">
        <v>43466</v>
      </c>
      <c r="E58" s="22" t="s">
        <v>116</v>
      </c>
      <c r="F58" s="11">
        <v>28722.25</v>
      </c>
      <c r="G58" s="11">
        <v>28722.25</v>
      </c>
      <c r="H58" s="37">
        <v>181</v>
      </c>
      <c r="I58" s="37">
        <v>181</v>
      </c>
      <c r="J58" s="12"/>
      <c r="K58" s="3"/>
      <c r="L58" s="3"/>
      <c r="M58" s="3"/>
      <c r="N58" s="3"/>
      <c r="O58" s="3"/>
      <c r="P58" s="3"/>
      <c r="Q58" s="3"/>
      <c r="R58" s="3"/>
      <c r="S58" s="3"/>
      <c r="T58" s="13"/>
      <c r="U58" s="181">
        <f t="shared" si="1"/>
        <v>0</v>
      </c>
    </row>
    <row r="59" spans="2:21" s="1" customFormat="1" ht="50.1" hidden="1" customHeight="1" x14ac:dyDescent="0.25">
      <c r="B59" s="20" t="s">
        <v>15</v>
      </c>
      <c r="C59" s="16" t="s">
        <v>513</v>
      </c>
      <c r="D59" s="17">
        <v>43466</v>
      </c>
      <c r="E59" s="88" t="s">
        <v>479</v>
      </c>
      <c r="F59" s="18">
        <v>74041</v>
      </c>
      <c r="G59" s="18">
        <v>74041</v>
      </c>
      <c r="H59" s="19">
        <v>1072</v>
      </c>
      <c r="I59" s="19">
        <v>1072</v>
      </c>
      <c r="J59" s="75"/>
      <c r="K59" s="3"/>
      <c r="L59" s="76"/>
      <c r="M59" s="3"/>
      <c r="N59" s="3"/>
      <c r="O59" s="28">
        <v>1</v>
      </c>
      <c r="P59" s="76"/>
      <c r="Q59" s="76"/>
      <c r="R59" s="76"/>
      <c r="S59" s="76"/>
      <c r="T59" s="77"/>
      <c r="U59" s="181">
        <f t="shared" si="1"/>
        <v>0</v>
      </c>
    </row>
    <row r="60" spans="2:21" s="1" customFormat="1" ht="50.1" hidden="1" customHeight="1" x14ac:dyDescent="0.25">
      <c r="B60" s="20" t="s">
        <v>24</v>
      </c>
      <c r="C60" s="16" t="s">
        <v>25</v>
      </c>
      <c r="D60" s="17">
        <v>43466</v>
      </c>
      <c r="E60" s="22" t="s">
        <v>116</v>
      </c>
      <c r="F60" s="11">
        <v>2667</v>
      </c>
      <c r="G60" s="11">
        <v>2667</v>
      </c>
      <c r="H60" s="37">
        <v>14</v>
      </c>
      <c r="I60" s="37">
        <v>14</v>
      </c>
      <c r="J60" s="12"/>
      <c r="K60" s="3"/>
      <c r="L60" s="3"/>
      <c r="M60" s="3"/>
      <c r="N60" s="3"/>
      <c r="O60" s="3"/>
      <c r="P60" s="3"/>
      <c r="Q60" s="3"/>
      <c r="R60" s="3"/>
      <c r="S60" s="3"/>
      <c r="T60" s="13"/>
      <c r="U60" s="181">
        <f t="shared" si="1"/>
        <v>0</v>
      </c>
    </row>
    <row r="61" spans="2:21" s="1" customFormat="1" ht="50.1" hidden="1" customHeight="1" x14ac:dyDescent="0.25">
      <c r="B61" s="20" t="s">
        <v>24</v>
      </c>
      <c r="C61" s="16" t="s">
        <v>25</v>
      </c>
      <c r="D61" s="17">
        <v>43466</v>
      </c>
      <c r="E61" s="88" t="s">
        <v>479</v>
      </c>
      <c r="F61" s="18">
        <v>2068</v>
      </c>
      <c r="G61" s="18">
        <v>2068</v>
      </c>
      <c r="H61" s="19">
        <v>19</v>
      </c>
      <c r="I61" s="19">
        <v>19</v>
      </c>
      <c r="J61" s="75"/>
      <c r="K61" s="3"/>
      <c r="L61" s="76"/>
      <c r="M61" s="3"/>
      <c r="N61" s="3"/>
      <c r="O61" s="3"/>
      <c r="P61" s="76"/>
      <c r="Q61" s="76"/>
      <c r="R61" s="76"/>
      <c r="S61" s="76"/>
      <c r="T61" s="77"/>
      <c r="U61" s="181">
        <f t="shared" si="1"/>
        <v>0</v>
      </c>
    </row>
    <row r="62" spans="2:21" s="1" customFormat="1" ht="50.1" hidden="1" customHeight="1" x14ac:dyDescent="0.25">
      <c r="B62" s="20" t="s">
        <v>15</v>
      </c>
      <c r="C62" s="16" t="s">
        <v>115</v>
      </c>
      <c r="D62" s="17">
        <v>43466</v>
      </c>
      <c r="E62" s="22" t="s">
        <v>116</v>
      </c>
      <c r="F62" s="11">
        <v>121690.75</v>
      </c>
      <c r="G62" s="11">
        <v>121690.75</v>
      </c>
      <c r="H62" s="37">
        <v>736</v>
      </c>
      <c r="I62" s="37">
        <v>736</v>
      </c>
      <c r="J62" s="12"/>
      <c r="K62" s="3"/>
      <c r="L62" s="3"/>
      <c r="M62" s="3"/>
      <c r="N62" s="3"/>
      <c r="O62" s="44">
        <v>2</v>
      </c>
      <c r="P62" s="3"/>
      <c r="Q62" s="3"/>
      <c r="R62" s="3"/>
      <c r="S62" s="3"/>
      <c r="T62" s="13"/>
      <c r="U62" s="181">
        <f t="shared" si="1"/>
        <v>0</v>
      </c>
    </row>
    <row r="63" spans="2:21" s="1" customFormat="1" ht="50.1" hidden="1" customHeight="1" x14ac:dyDescent="0.25">
      <c r="B63" s="20" t="s">
        <v>15</v>
      </c>
      <c r="C63" s="16" t="s">
        <v>115</v>
      </c>
      <c r="D63" s="17">
        <v>43466</v>
      </c>
      <c r="E63" s="88" t="s">
        <v>479</v>
      </c>
      <c r="F63" s="18">
        <v>70625</v>
      </c>
      <c r="G63" s="18">
        <v>70625</v>
      </c>
      <c r="H63" s="19">
        <v>367</v>
      </c>
      <c r="I63" s="19">
        <v>367</v>
      </c>
      <c r="J63" s="75"/>
      <c r="K63" s="3"/>
      <c r="L63" s="76"/>
      <c r="M63" s="3"/>
      <c r="N63" s="3"/>
      <c r="O63" s="45">
        <v>1</v>
      </c>
      <c r="P63" s="76"/>
      <c r="Q63" s="76"/>
      <c r="R63" s="76"/>
      <c r="S63" s="76"/>
      <c r="T63" s="77"/>
      <c r="U63" s="181">
        <f t="shared" si="1"/>
        <v>0</v>
      </c>
    </row>
    <row r="64" spans="2:21" s="1" customFormat="1" ht="50.1" hidden="1" customHeight="1" x14ac:dyDescent="0.25">
      <c r="B64" s="20" t="s">
        <v>29</v>
      </c>
      <c r="C64" s="16" t="s">
        <v>33</v>
      </c>
      <c r="D64" s="17">
        <v>43466</v>
      </c>
      <c r="E64" s="22" t="s">
        <v>116</v>
      </c>
      <c r="F64" s="11">
        <v>1249.5</v>
      </c>
      <c r="G64" s="11">
        <v>1249.5</v>
      </c>
      <c r="H64" s="37">
        <v>6</v>
      </c>
      <c r="I64" s="37">
        <v>6</v>
      </c>
      <c r="J64" s="12"/>
      <c r="K64" s="3"/>
      <c r="L64" s="3"/>
      <c r="M64" s="3"/>
      <c r="N64" s="3"/>
      <c r="O64" s="3"/>
      <c r="P64" s="3"/>
      <c r="Q64" s="3"/>
      <c r="R64" s="3"/>
      <c r="S64" s="3"/>
      <c r="T64" s="13"/>
      <c r="U64" s="181">
        <f t="shared" si="1"/>
        <v>0</v>
      </c>
    </row>
    <row r="65" spans="2:21" s="1" customFormat="1" ht="50.1" hidden="1" customHeight="1" x14ac:dyDescent="0.25">
      <c r="B65" s="20" t="s">
        <v>29</v>
      </c>
      <c r="C65" s="16" t="s">
        <v>33</v>
      </c>
      <c r="D65" s="17">
        <v>43466</v>
      </c>
      <c r="E65" s="88" t="s">
        <v>479</v>
      </c>
      <c r="F65" s="18">
        <v>1148</v>
      </c>
      <c r="G65" s="18">
        <v>1148</v>
      </c>
      <c r="H65" s="19">
        <v>12</v>
      </c>
      <c r="I65" s="19">
        <v>12</v>
      </c>
      <c r="J65" s="75"/>
      <c r="K65" s="3"/>
      <c r="L65" s="76"/>
      <c r="M65" s="3"/>
      <c r="N65" s="3"/>
      <c r="O65" s="3"/>
      <c r="P65" s="76"/>
      <c r="Q65" s="76"/>
      <c r="R65" s="76"/>
      <c r="S65" s="76"/>
      <c r="T65" s="77"/>
      <c r="U65" s="181">
        <f t="shared" si="1"/>
        <v>0</v>
      </c>
    </row>
    <row r="66" spans="2:21" s="1" customFormat="1" ht="50.1" hidden="1" customHeight="1" x14ac:dyDescent="0.25">
      <c r="B66" s="20" t="s">
        <v>7</v>
      </c>
      <c r="C66" s="16" t="s">
        <v>10</v>
      </c>
      <c r="D66" s="17">
        <v>43466</v>
      </c>
      <c r="E66" s="22" t="s">
        <v>116</v>
      </c>
      <c r="F66" s="11">
        <v>3618</v>
      </c>
      <c r="G66" s="11">
        <v>3618</v>
      </c>
      <c r="H66" s="37">
        <v>21</v>
      </c>
      <c r="I66" s="37">
        <v>21</v>
      </c>
      <c r="J66" s="12"/>
      <c r="K66" s="3"/>
      <c r="L66" s="3"/>
      <c r="M66" s="3"/>
      <c r="N66" s="3"/>
      <c r="O66" s="3"/>
      <c r="P66" s="3"/>
      <c r="Q66" s="3"/>
      <c r="R66" s="3"/>
      <c r="S66" s="3"/>
      <c r="T66" s="13"/>
      <c r="U66" s="181">
        <f t="shared" si="1"/>
        <v>0</v>
      </c>
    </row>
    <row r="67" spans="2:21" s="1" customFormat="1" ht="50.1" hidden="1" customHeight="1" x14ac:dyDescent="0.25">
      <c r="B67" s="20" t="s">
        <v>7</v>
      </c>
      <c r="C67" s="16" t="s">
        <v>10</v>
      </c>
      <c r="D67" s="17">
        <v>43466</v>
      </c>
      <c r="E67" s="88" t="s">
        <v>479</v>
      </c>
      <c r="F67" s="18">
        <v>129666</v>
      </c>
      <c r="G67" s="18">
        <v>129666</v>
      </c>
      <c r="H67" s="19">
        <v>598</v>
      </c>
      <c r="I67" s="19">
        <v>598</v>
      </c>
      <c r="J67" s="75"/>
      <c r="K67" s="3"/>
      <c r="L67" s="76"/>
      <c r="M67" s="3"/>
      <c r="N67" s="3"/>
      <c r="O67" s="3"/>
      <c r="P67" s="76"/>
      <c r="Q67" s="76"/>
      <c r="R67" s="76"/>
      <c r="S67" s="76"/>
      <c r="T67" s="77"/>
      <c r="U67" s="181">
        <f t="shared" si="1"/>
        <v>0</v>
      </c>
    </row>
    <row r="68" spans="2:21" s="1" customFormat="1" ht="50.1" hidden="1" customHeight="1" x14ac:dyDescent="0.25">
      <c r="B68" s="20" t="s">
        <v>15</v>
      </c>
      <c r="C68" s="16" t="s">
        <v>19</v>
      </c>
      <c r="D68" s="17">
        <v>43466</v>
      </c>
      <c r="E68" s="22" t="s">
        <v>116</v>
      </c>
      <c r="F68" s="11">
        <v>37138.25</v>
      </c>
      <c r="G68" s="11">
        <v>37138.25</v>
      </c>
      <c r="H68" s="37">
        <v>228</v>
      </c>
      <c r="I68" s="37">
        <v>228</v>
      </c>
      <c r="J68" s="12"/>
      <c r="K68" s="3"/>
      <c r="L68" s="3">
        <v>1</v>
      </c>
      <c r="M68" s="3"/>
      <c r="N68" s="3"/>
      <c r="O68" s="3"/>
      <c r="P68" s="3"/>
      <c r="Q68" s="3"/>
      <c r="R68" s="3"/>
      <c r="S68" s="3"/>
      <c r="T68" s="13"/>
      <c r="U68" s="181">
        <f t="shared" si="1"/>
        <v>1</v>
      </c>
    </row>
    <row r="69" spans="2:21" s="1" customFormat="1" ht="50.1" hidden="1" customHeight="1" x14ac:dyDescent="0.25">
      <c r="B69" s="20" t="s">
        <v>15</v>
      </c>
      <c r="C69" s="16" t="s">
        <v>19</v>
      </c>
      <c r="D69" s="17">
        <v>43466</v>
      </c>
      <c r="E69" s="88" t="s">
        <v>479</v>
      </c>
      <c r="F69" s="18">
        <v>14416</v>
      </c>
      <c r="G69" s="18">
        <v>14416</v>
      </c>
      <c r="H69" s="19">
        <v>104</v>
      </c>
      <c r="I69" s="19">
        <v>104</v>
      </c>
      <c r="J69" s="75"/>
      <c r="K69" s="3"/>
      <c r="L69" s="76"/>
      <c r="M69" s="3"/>
      <c r="N69" s="3"/>
      <c r="O69" s="28">
        <v>1</v>
      </c>
      <c r="P69" s="76"/>
      <c r="Q69" s="76"/>
      <c r="R69" s="76"/>
      <c r="S69" s="76"/>
      <c r="T69" s="77"/>
      <c r="U69" s="181">
        <f t="shared" si="1"/>
        <v>0</v>
      </c>
    </row>
    <row r="70" spans="2:21" s="1" customFormat="1" ht="50.1" hidden="1" customHeight="1" x14ac:dyDescent="0.25">
      <c r="B70" s="20" t="s">
        <v>7</v>
      </c>
      <c r="C70" s="16" t="s">
        <v>9</v>
      </c>
      <c r="D70" s="17">
        <v>43466</v>
      </c>
      <c r="E70" s="22" t="s">
        <v>116</v>
      </c>
      <c r="F70" s="11">
        <v>414</v>
      </c>
      <c r="G70" s="11">
        <v>414</v>
      </c>
      <c r="H70" s="37">
        <v>2</v>
      </c>
      <c r="I70" s="37">
        <v>2</v>
      </c>
      <c r="J70" s="12"/>
      <c r="K70" s="3"/>
      <c r="L70" s="3"/>
      <c r="M70" s="3"/>
      <c r="N70" s="3"/>
      <c r="O70" s="3"/>
      <c r="P70" s="3"/>
      <c r="Q70" s="3"/>
      <c r="R70" s="3"/>
      <c r="S70" s="3"/>
      <c r="T70" s="13"/>
      <c r="U70" s="181">
        <f t="shared" si="1"/>
        <v>0</v>
      </c>
    </row>
    <row r="71" spans="2:21" s="1" customFormat="1" ht="50.1" hidden="1" customHeight="1" x14ac:dyDescent="0.25">
      <c r="B71" s="20" t="s">
        <v>7</v>
      </c>
      <c r="C71" s="16" t="s">
        <v>9</v>
      </c>
      <c r="D71" s="17">
        <v>43466</v>
      </c>
      <c r="E71" s="88" t="s">
        <v>479</v>
      </c>
      <c r="F71" s="18">
        <v>0</v>
      </c>
      <c r="G71" s="18">
        <v>0</v>
      </c>
      <c r="H71" s="19">
        <v>0</v>
      </c>
      <c r="I71" s="19">
        <v>0</v>
      </c>
      <c r="J71" s="75"/>
      <c r="K71" s="3"/>
      <c r="L71" s="76"/>
      <c r="M71" s="3"/>
      <c r="N71" s="3"/>
      <c r="O71" s="3"/>
      <c r="P71" s="76"/>
      <c r="Q71" s="76"/>
      <c r="R71" s="76"/>
      <c r="S71" s="76"/>
      <c r="T71" s="77"/>
      <c r="U71" s="181">
        <f t="shared" si="1"/>
        <v>0</v>
      </c>
    </row>
    <row r="72" spans="2:21" s="1" customFormat="1" ht="50.1" hidden="1" customHeight="1" x14ac:dyDescent="0.25">
      <c r="B72" s="20" t="s">
        <v>46</v>
      </c>
      <c r="C72" s="16" t="s">
        <v>46</v>
      </c>
      <c r="D72" s="17">
        <v>43466</v>
      </c>
      <c r="E72" s="22" t="s">
        <v>116</v>
      </c>
      <c r="F72" s="11">
        <v>1386</v>
      </c>
      <c r="G72" s="11">
        <v>1386</v>
      </c>
      <c r="H72" s="37">
        <v>7</v>
      </c>
      <c r="I72" s="37">
        <v>7</v>
      </c>
      <c r="J72" s="12"/>
      <c r="K72" s="3"/>
      <c r="L72" s="3"/>
      <c r="M72" s="3"/>
      <c r="N72" s="3"/>
      <c r="O72" s="3"/>
      <c r="P72" s="3"/>
      <c r="Q72" s="3"/>
      <c r="R72" s="3"/>
      <c r="S72" s="3"/>
      <c r="T72" s="13"/>
      <c r="U72" s="181">
        <f t="shared" si="1"/>
        <v>0</v>
      </c>
    </row>
    <row r="73" spans="2:21" s="1" customFormat="1" ht="50.1" hidden="1" customHeight="1" x14ac:dyDescent="0.25">
      <c r="B73" s="20" t="s">
        <v>46</v>
      </c>
      <c r="C73" s="16" t="s">
        <v>46</v>
      </c>
      <c r="D73" s="17">
        <v>43466</v>
      </c>
      <c r="E73" s="88" t="s">
        <v>479</v>
      </c>
      <c r="F73" s="18">
        <v>28868</v>
      </c>
      <c r="G73" s="18">
        <v>28868</v>
      </c>
      <c r="H73" s="19">
        <v>138</v>
      </c>
      <c r="I73" s="19">
        <v>138</v>
      </c>
      <c r="J73" s="75"/>
      <c r="K73" s="3"/>
      <c r="L73" s="76"/>
      <c r="M73" s="3"/>
      <c r="N73" s="3">
        <v>1</v>
      </c>
      <c r="O73" s="3"/>
      <c r="P73" s="76"/>
      <c r="Q73" s="76"/>
      <c r="R73" s="76"/>
      <c r="S73" s="76"/>
      <c r="T73" s="77"/>
      <c r="U73" s="181">
        <f t="shared" si="1"/>
        <v>0</v>
      </c>
    </row>
    <row r="74" spans="2:21" s="1" customFormat="1" ht="50.1" hidden="1" customHeight="1" x14ac:dyDescent="0.25">
      <c r="B74" s="20" t="s">
        <v>21</v>
      </c>
      <c r="C74" s="16" t="s">
        <v>22</v>
      </c>
      <c r="D74" s="17">
        <v>43466</v>
      </c>
      <c r="E74" s="22" t="s">
        <v>116</v>
      </c>
      <c r="F74" s="11">
        <v>2730</v>
      </c>
      <c r="G74" s="11">
        <v>2730</v>
      </c>
      <c r="H74" s="37">
        <v>15</v>
      </c>
      <c r="I74" s="37">
        <v>15</v>
      </c>
      <c r="J74" s="12"/>
      <c r="K74" s="3"/>
      <c r="L74" s="3"/>
      <c r="M74" s="3"/>
      <c r="N74" s="3"/>
      <c r="O74" s="3"/>
      <c r="P74" s="3"/>
      <c r="Q74" s="3"/>
      <c r="R74" s="3"/>
      <c r="S74" s="3"/>
      <c r="T74" s="13"/>
      <c r="U74" s="181">
        <f t="shared" si="1"/>
        <v>0</v>
      </c>
    </row>
    <row r="75" spans="2:21" s="1" customFormat="1" ht="50.1" hidden="1" customHeight="1" x14ac:dyDescent="0.25">
      <c r="B75" s="20" t="s">
        <v>21</v>
      </c>
      <c r="C75" s="16" t="s">
        <v>22</v>
      </c>
      <c r="D75" s="17">
        <v>43466</v>
      </c>
      <c r="E75" s="88" t="s">
        <v>479</v>
      </c>
      <c r="F75" s="18">
        <v>2278</v>
      </c>
      <c r="G75" s="18">
        <v>2278</v>
      </c>
      <c r="H75" s="19">
        <v>13</v>
      </c>
      <c r="I75" s="19">
        <v>13</v>
      </c>
      <c r="J75" s="75"/>
      <c r="K75" s="3"/>
      <c r="L75" s="76"/>
      <c r="M75" s="3"/>
      <c r="N75" s="3"/>
      <c r="O75" s="3"/>
      <c r="P75" s="76"/>
      <c r="Q75" s="76"/>
      <c r="R75" s="76"/>
      <c r="S75" s="76"/>
      <c r="T75" s="77"/>
      <c r="U75" s="181">
        <f t="shared" si="1"/>
        <v>0</v>
      </c>
    </row>
    <row r="76" spans="2:21" s="1" customFormat="1" ht="50.1" hidden="1" customHeight="1" x14ac:dyDescent="0.25">
      <c r="B76" s="20" t="s">
        <v>42</v>
      </c>
      <c r="C76" s="16" t="s">
        <v>45</v>
      </c>
      <c r="D76" s="17">
        <v>43466</v>
      </c>
      <c r="E76" s="22" t="s">
        <v>116</v>
      </c>
      <c r="F76" s="11">
        <v>16727.75</v>
      </c>
      <c r="G76" s="11">
        <v>16727.75</v>
      </c>
      <c r="H76" s="37">
        <v>102</v>
      </c>
      <c r="I76" s="37">
        <v>102</v>
      </c>
      <c r="J76" s="12"/>
      <c r="K76" s="3"/>
      <c r="L76" s="3"/>
      <c r="M76" s="3"/>
      <c r="N76" s="3"/>
      <c r="O76" s="3"/>
      <c r="P76" s="3"/>
      <c r="Q76" s="3"/>
      <c r="R76" s="3"/>
      <c r="S76" s="3"/>
      <c r="T76" s="13"/>
      <c r="U76" s="181">
        <f t="shared" si="1"/>
        <v>0</v>
      </c>
    </row>
    <row r="77" spans="2:21" s="1" customFormat="1" ht="50.1" hidden="1" customHeight="1" x14ac:dyDescent="0.25">
      <c r="B77" s="20" t="s">
        <v>42</v>
      </c>
      <c r="C77" s="16" t="s">
        <v>45</v>
      </c>
      <c r="D77" s="17">
        <v>43466</v>
      </c>
      <c r="E77" s="88" t="s">
        <v>479</v>
      </c>
      <c r="F77" s="18">
        <v>0</v>
      </c>
      <c r="G77" s="18">
        <v>0</v>
      </c>
      <c r="H77" s="19">
        <v>0</v>
      </c>
      <c r="I77" s="19">
        <v>0</v>
      </c>
      <c r="J77" s="75"/>
      <c r="K77" s="3"/>
      <c r="L77" s="76"/>
      <c r="M77" s="3"/>
      <c r="N77" s="3"/>
      <c r="O77" s="3"/>
      <c r="P77" s="76"/>
      <c r="Q77" s="76"/>
      <c r="R77" s="76"/>
      <c r="S77" s="76"/>
      <c r="T77" s="77"/>
      <c r="U77" s="181">
        <f t="shared" si="1"/>
        <v>0</v>
      </c>
    </row>
    <row r="78" spans="2:21" s="1" customFormat="1" ht="50.1" hidden="1" customHeight="1" x14ac:dyDescent="0.25">
      <c r="B78" s="20" t="s">
        <v>24</v>
      </c>
      <c r="C78" s="16" t="s">
        <v>26</v>
      </c>
      <c r="D78" s="17">
        <v>43466</v>
      </c>
      <c r="E78" s="22" t="s">
        <v>116</v>
      </c>
      <c r="F78" s="11">
        <v>5932.5</v>
      </c>
      <c r="G78" s="11">
        <v>5932.5</v>
      </c>
      <c r="H78" s="37">
        <v>31</v>
      </c>
      <c r="I78" s="37">
        <v>31</v>
      </c>
      <c r="J78" s="12"/>
      <c r="K78" s="3"/>
      <c r="L78" s="3"/>
      <c r="M78" s="3"/>
      <c r="N78" s="3"/>
      <c r="O78" s="3">
        <v>1</v>
      </c>
      <c r="P78" s="3"/>
      <c r="Q78" s="3"/>
      <c r="R78" s="3"/>
      <c r="S78" s="3"/>
      <c r="T78" s="13"/>
      <c r="U78" s="181">
        <f t="shared" si="1"/>
        <v>0</v>
      </c>
    </row>
    <row r="79" spans="2:21" s="1" customFormat="1" ht="50.1" hidden="1" customHeight="1" x14ac:dyDescent="0.25">
      <c r="B79" s="20" t="s">
        <v>24</v>
      </c>
      <c r="C79" s="16" t="s">
        <v>26</v>
      </c>
      <c r="D79" s="17">
        <v>43466</v>
      </c>
      <c r="E79" s="88" t="s">
        <v>479</v>
      </c>
      <c r="F79" s="18">
        <v>9960</v>
      </c>
      <c r="G79" s="18">
        <v>9960</v>
      </c>
      <c r="H79" s="19">
        <v>57</v>
      </c>
      <c r="I79" s="19">
        <v>57</v>
      </c>
      <c r="J79" s="75"/>
      <c r="K79" s="3"/>
      <c r="L79" s="76"/>
      <c r="M79" s="3"/>
      <c r="N79" s="3"/>
      <c r="O79" s="3"/>
      <c r="P79" s="76"/>
      <c r="Q79" s="76"/>
      <c r="R79" s="76"/>
      <c r="S79" s="76"/>
      <c r="T79" s="77"/>
      <c r="U79" s="181">
        <f t="shared" si="1"/>
        <v>0</v>
      </c>
    </row>
    <row r="80" spans="2:21" s="1" customFormat="1" ht="50.1" hidden="1" customHeight="1" x14ac:dyDescent="0.25">
      <c r="B80" s="20" t="s">
        <v>29</v>
      </c>
      <c r="C80" s="16" t="s">
        <v>34</v>
      </c>
      <c r="D80" s="17">
        <v>43466</v>
      </c>
      <c r="E80" s="22" t="s">
        <v>116</v>
      </c>
      <c r="F80" s="11">
        <v>5425.5</v>
      </c>
      <c r="G80" s="11">
        <v>5425.5</v>
      </c>
      <c r="H80" s="37">
        <v>27</v>
      </c>
      <c r="I80" s="37">
        <v>27</v>
      </c>
      <c r="J80" s="12"/>
      <c r="K80" s="3"/>
      <c r="L80" s="3"/>
      <c r="M80" s="3"/>
      <c r="N80" s="3"/>
      <c r="O80" s="3"/>
      <c r="P80" s="3"/>
      <c r="Q80" s="3"/>
      <c r="R80" s="3"/>
      <c r="S80" s="3"/>
      <c r="T80" s="13"/>
      <c r="U80" s="181">
        <f t="shared" si="1"/>
        <v>0</v>
      </c>
    </row>
    <row r="81" spans="2:21" s="1" customFormat="1" ht="50.1" hidden="1" customHeight="1" x14ac:dyDescent="0.25">
      <c r="B81" s="20" t="s">
        <v>29</v>
      </c>
      <c r="C81" s="16" t="s">
        <v>34</v>
      </c>
      <c r="D81" s="17">
        <v>43466</v>
      </c>
      <c r="E81" s="88" t="s">
        <v>479</v>
      </c>
      <c r="F81" s="18">
        <v>0</v>
      </c>
      <c r="G81" s="18">
        <v>0</v>
      </c>
      <c r="H81" s="19">
        <v>0</v>
      </c>
      <c r="I81" s="19">
        <v>0</v>
      </c>
      <c r="J81" s="75"/>
      <c r="K81" s="3"/>
      <c r="L81" s="76"/>
      <c r="M81" s="3"/>
      <c r="N81" s="3"/>
      <c r="O81" s="3"/>
      <c r="P81" s="76"/>
      <c r="Q81" s="76"/>
      <c r="R81" s="76"/>
      <c r="S81" s="76"/>
      <c r="T81" s="77"/>
      <c r="U81" s="181">
        <f t="shared" si="1"/>
        <v>0</v>
      </c>
    </row>
    <row r="82" spans="2:21" s="1" customFormat="1" ht="50.1" hidden="1" customHeight="1" x14ac:dyDescent="0.25">
      <c r="B82" s="20" t="s">
        <v>15</v>
      </c>
      <c r="C82" s="16" t="s">
        <v>178</v>
      </c>
      <c r="D82" s="17">
        <v>43466</v>
      </c>
      <c r="E82" s="22" t="s">
        <v>116</v>
      </c>
      <c r="F82" s="11">
        <v>14895.5</v>
      </c>
      <c r="G82" s="11">
        <v>14895.5</v>
      </c>
      <c r="H82" s="37">
        <v>85</v>
      </c>
      <c r="I82" s="37">
        <v>85</v>
      </c>
      <c r="J82" s="12"/>
      <c r="K82" s="3"/>
      <c r="L82" s="3"/>
      <c r="M82" s="3"/>
      <c r="N82" s="3"/>
      <c r="O82" s="3"/>
      <c r="P82" s="3"/>
      <c r="Q82" s="3"/>
      <c r="R82" s="3"/>
      <c r="S82" s="3"/>
      <c r="T82" s="13"/>
      <c r="U82" s="181">
        <f t="shared" si="1"/>
        <v>0</v>
      </c>
    </row>
    <row r="83" spans="2:21" s="1" customFormat="1" ht="50.1" hidden="1" customHeight="1" x14ac:dyDescent="0.25">
      <c r="B83" s="20" t="s">
        <v>15</v>
      </c>
      <c r="C83" s="16" t="s">
        <v>178</v>
      </c>
      <c r="D83" s="17">
        <v>43466</v>
      </c>
      <c r="E83" s="88" t="s">
        <v>479</v>
      </c>
      <c r="F83" s="18">
        <v>45568</v>
      </c>
      <c r="G83" s="18">
        <v>45568</v>
      </c>
      <c r="H83" s="19">
        <v>266</v>
      </c>
      <c r="I83" s="19">
        <v>266</v>
      </c>
      <c r="J83" s="75"/>
      <c r="K83" s="3"/>
      <c r="L83" s="76"/>
      <c r="M83" s="3"/>
      <c r="N83" s="3"/>
      <c r="O83" s="3"/>
      <c r="P83" s="76"/>
      <c r="Q83" s="76"/>
      <c r="R83" s="76"/>
      <c r="S83" s="76"/>
      <c r="T83" s="77"/>
      <c r="U83" s="181">
        <f t="shared" si="1"/>
        <v>0</v>
      </c>
    </row>
    <row r="84" spans="2:21" s="1" customFormat="1" ht="50.1" hidden="1" customHeight="1" x14ac:dyDescent="0.25">
      <c r="B84" s="20" t="s">
        <v>29</v>
      </c>
      <c r="C84" s="16" t="s">
        <v>35</v>
      </c>
      <c r="D84" s="17">
        <v>43466</v>
      </c>
      <c r="E84" s="22" t="s">
        <v>116</v>
      </c>
      <c r="F84" s="11">
        <v>1350</v>
      </c>
      <c r="G84" s="11">
        <v>1350</v>
      </c>
      <c r="H84" s="37">
        <v>7</v>
      </c>
      <c r="I84" s="37">
        <v>7</v>
      </c>
      <c r="J84" s="12"/>
      <c r="K84" s="3"/>
      <c r="L84" s="3"/>
      <c r="M84" s="3"/>
      <c r="N84" s="3"/>
      <c r="O84" s="3"/>
      <c r="P84" s="3"/>
      <c r="Q84" s="3"/>
      <c r="R84" s="3"/>
      <c r="S84" s="3"/>
      <c r="T84" s="13"/>
      <c r="U84" s="181">
        <f t="shared" si="1"/>
        <v>0</v>
      </c>
    </row>
    <row r="85" spans="2:21" s="1" customFormat="1" ht="50.1" hidden="1" customHeight="1" x14ac:dyDescent="0.25">
      <c r="B85" s="20" t="s">
        <v>29</v>
      </c>
      <c r="C85" s="16" t="s">
        <v>35</v>
      </c>
      <c r="D85" s="17">
        <v>43466</v>
      </c>
      <c r="E85" s="88" t="s">
        <v>479</v>
      </c>
      <c r="F85" s="18">
        <v>0</v>
      </c>
      <c r="G85" s="18">
        <v>0</v>
      </c>
      <c r="H85" s="19">
        <v>0</v>
      </c>
      <c r="I85" s="19">
        <v>0</v>
      </c>
      <c r="J85" s="75"/>
      <c r="K85" s="3"/>
      <c r="L85" s="76"/>
      <c r="M85" s="3"/>
      <c r="N85" s="3"/>
      <c r="O85" s="3"/>
      <c r="P85" s="76"/>
      <c r="Q85" s="76"/>
      <c r="R85" s="76"/>
      <c r="S85" s="76"/>
      <c r="T85" s="77"/>
      <c r="U85" s="181">
        <f t="shared" si="1"/>
        <v>0</v>
      </c>
    </row>
    <row r="86" spans="2:21" s="1" customFormat="1" ht="50.1" hidden="1" customHeight="1" x14ac:dyDescent="0.25">
      <c r="B86" s="20" t="s">
        <v>37</v>
      </c>
      <c r="C86" s="16" t="s">
        <v>38</v>
      </c>
      <c r="D86" s="17">
        <v>43466</v>
      </c>
      <c r="E86" s="22" t="s">
        <v>116</v>
      </c>
      <c r="F86" s="11">
        <v>3555</v>
      </c>
      <c r="G86" s="11">
        <v>3555</v>
      </c>
      <c r="H86" s="37">
        <v>20</v>
      </c>
      <c r="I86" s="37">
        <v>20</v>
      </c>
      <c r="J86" s="12"/>
      <c r="K86" s="3"/>
      <c r="L86" s="3"/>
      <c r="M86" s="3"/>
      <c r="N86" s="3"/>
      <c r="O86" s="3"/>
      <c r="P86" s="3"/>
      <c r="Q86" s="3"/>
      <c r="R86" s="3"/>
      <c r="S86" s="3"/>
      <c r="T86" s="13"/>
      <c r="U86" s="181">
        <f t="shared" si="1"/>
        <v>0</v>
      </c>
    </row>
    <row r="87" spans="2:21" s="1" customFormat="1" ht="50.1" hidden="1" customHeight="1" x14ac:dyDescent="0.25">
      <c r="B87" s="20" t="s">
        <v>37</v>
      </c>
      <c r="C87" s="16" t="s">
        <v>38</v>
      </c>
      <c r="D87" s="17">
        <v>43466</v>
      </c>
      <c r="E87" s="88" t="s">
        <v>479</v>
      </c>
      <c r="F87" s="18">
        <v>0</v>
      </c>
      <c r="G87" s="18">
        <v>0</v>
      </c>
      <c r="H87" s="19">
        <v>0</v>
      </c>
      <c r="I87" s="19">
        <v>0</v>
      </c>
      <c r="J87" s="75"/>
      <c r="K87" s="3"/>
      <c r="L87" s="76"/>
      <c r="M87" s="3"/>
      <c r="N87" s="3"/>
      <c r="O87" s="3"/>
      <c r="P87" s="76"/>
      <c r="Q87" s="76"/>
      <c r="R87" s="76"/>
      <c r="S87" s="76"/>
      <c r="T87" s="77"/>
      <c r="U87" s="181">
        <f t="shared" si="1"/>
        <v>0</v>
      </c>
    </row>
    <row r="88" spans="2:21" s="1" customFormat="1" ht="50.1" hidden="1" customHeight="1" x14ac:dyDescent="0.25">
      <c r="B88" s="20" t="s">
        <v>40</v>
      </c>
      <c r="C88" s="16" t="s">
        <v>40</v>
      </c>
      <c r="D88" s="17">
        <v>43466</v>
      </c>
      <c r="E88" s="22" t="s">
        <v>116</v>
      </c>
      <c r="F88" s="11">
        <v>438</v>
      </c>
      <c r="G88" s="11">
        <v>438</v>
      </c>
      <c r="H88" s="37">
        <v>2</v>
      </c>
      <c r="I88" s="37">
        <v>2</v>
      </c>
      <c r="J88" s="12"/>
      <c r="K88" s="3"/>
      <c r="L88" s="3"/>
      <c r="M88" s="3"/>
      <c r="N88" s="3"/>
      <c r="O88" s="3"/>
      <c r="P88" s="3"/>
      <c r="Q88" s="3"/>
      <c r="R88" s="3"/>
      <c r="S88" s="3"/>
      <c r="T88" s="13"/>
      <c r="U88" s="181">
        <f t="shared" si="1"/>
        <v>0</v>
      </c>
    </row>
    <row r="89" spans="2:21" s="1" customFormat="1" ht="50.1" hidden="1" customHeight="1" x14ac:dyDescent="0.25">
      <c r="B89" s="20" t="s">
        <v>40</v>
      </c>
      <c r="C89" s="16" t="s">
        <v>40</v>
      </c>
      <c r="D89" s="17">
        <v>43466</v>
      </c>
      <c r="E89" s="88" t="s">
        <v>479</v>
      </c>
      <c r="F89" s="18">
        <v>0</v>
      </c>
      <c r="G89" s="18">
        <v>0</v>
      </c>
      <c r="H89" s="19">
        <v>0</v>
      </c>
      <c r="I89" s="19">
        <v>0</v>
      </c>
      <c r="J89" s="75"/>
      <c r="K89" s="3"/>
      <c r="L89" s="76"/>
      <c r="M89" s="3"/>
      <c r="N89" s="3"/>
      <c r="O89" s="3"/>
      <c r="P89" s="76"/>
      <c r="Q89" s="76"/>
      <c r="R89" s="76"/>
      <c r="S89" s="76"/>
      <c r="T89" s="77"/>
      <c r="U89" s="181">
        <f t="shared" si="1"/>
        <v>0</v>
      </c>
    </row>
    <row r="90" spans="2:21" s="1" customFormat="1" ht="50.1" hidden="1" customHeight="1" x14ac:dyDescent="0.25">
      <c r="B90" s="20" t="s">
        <v>3</v>
      </c>
      <c r="C90" s="16" t="s">
        <v>3</v>
      </c>
      <c r="D90" s="17">
        <v>43466</v>
      </c>
      <c r="E90" s="22" t="s">
        <v>116</v>
      </c>
      <c r="F90" s="11">
        <v>951.6521739130435</v>
      </c>
      <c r="G90" s="11">
        <v>951.6521739130435</v>
      </c>
      <c r="H90" s="37">
        <v>5</v>
      </c>
      <c r="I90" s="37">
        <v>5</v>
      </c>
      <c r="J90" s="12"/>
      <c r="K90" s="3"/>
      <c r="L90" s="3"/>
      <c r="M90" s="3"/>
      <c r="N90" s="3"/>
      <c r="O90" s="3"/>
      <c r="P90" s="3"/>
      <c r="Q90" s="3"/>
      <c r="R90" s="3"/>
      <c r="S90" s="3"/>
      <c r="T90" s="13"/>
      <c r="U90" s="181">
        <f t="shared" si="1"/>
        <v>0</v>
      </c>
    </row>
    <row r="91" spans="2:21" s="1" customFormat="1" ht="50.1" hidden="1" customHeight="1" x14ac:dyDescent="0.25">
      <c r="B91" s="20" t="s">
        <v>3</v>
      </c>
      <c r="C91" s="16" t="s">
        <v>3</v>
      </c>
      <c r="D91" s="17">
        <v>43466</v>
      </c>
      <c r="E91" s="88" t="s">
        <v>479</v>
      </c>
      <c r="F91" s="18">
        <v>0</v>
      </c>
      <c r="G91" s="18">
        <v>0</v>
      </c>
      <c r="H91" s="19">
        <v>0</v>
      </c>
      <c r="I91" s="19">
        <v>0</v>
      </c>
      <c r="J91" s="75"/>
      <c r="K91" s="3"/>
      <c r="L91" s="76"/>
      <c r="M91" s="3"/>
      <c r="N91" s="3"/>
      <c r="O91" s="3"/>
      <c r="P91" s="76"/>
      <c r="Q91" s="76"/>
      <c r="R91" s="76"/>
      <c r="S91" s="76"/>
      <c r="T91" s="77"/>
      <c r="U91" s="181">
        <f t="shared" ref="U91:U154" si="2">SUM(J91:M91)</f>
        <v>0</v>
      </c>
    </row>
    <row r="92" spans="2:21" s="1" customFormat="1" ht="50.1" hidden="1" customHeight="1" x14ac:dyDescent="0.25">
      <c r="B92" s="20" t="s">
        <v>37</v>
      </c>
      <c r="C92" s="16" t="s">
        <v>39</v>
      </c>
      <c r="D92" s="17">
        <v>43466</v>
      </c>
      <c r="E92" s="22" t="s">
        <v>116</v>
      </c>
      <c r="F92" s="11">
        <v>3875.75</v>
      </c>
      <c r="G92" s="11">
        <v>3875.75</v>
      </c>
      <c r="H92" s="37">
        <v>22</v>
      </c>
      <c r="I92" s="37">
        <v>22</v>
      </c>
      <c r="J92" s="12"/>
      <c r="K92" s="3"/>
      <c r="L92" s="3"/>
      <c r="M92" s="3"/>
      <c r="N92" s="3"/>
      <c r="O92" s="3"/>
      <c r="P92" s="3"/>
      <c r="Q92" s="3"/>
      <c r="R92" s="3"/>
      <c r="S92" s="3"/>
      <c r="T92" s="13"/>
      <c r="U92" s="181">
        <f t="shared" si="2"/>
        <v>0</v>
      </c>
    </row>
    <row r="93" spans="2:21" s="1" customFormat="1" ht="50.1" hidden="1" customHeight="1" x14ac:dyDescent="0.25">
      <c r="B93" s="20" t="s">
        <v>37</v>
      </c>
      <c r="C93" s="16" t="s">
        <v>39</v>
      </c>
      <c r="D93" s="17">
        <v>43466</v>
      </c>
      <c r="E93" s="88" t="s">
        <v>479</v>
      </c>
      <c r="F93" s="18">
        <v>8760</v>
      </c>
      <c r="G93" s="18">
        <v>8760</v>
      </c>
      <c r="H93" s="19">
        <v>53</v>
      </c>
      <c r="I93" s="19">
        <v>53</v>
      </c>
      <c r="J93" s="75"/>
      <c r="K93" s="3"/>
      <c r="L93" s="76"/>
      <c r="M93" s="3"/>
      <c r="N93" s="3"/>
      <c r="O93" s="3"/>
      <c r="P93" s="76"/>
      <c r="Q93" s="76"/>
      <c r="R93" s="76"/>
      <c r="S93" s="76"/>
      <c r="T93" s="77"/>
      <c r="U93" s="181">
        <f t="shared" si="2"/>
        <v>0</v>
      </c>
    </row>
    <row r="94" spans="2:21" s="1" customFormat="1" ht="50.1" hidden="1" customHeight="1" x14ac:dyDescent="0.25">
      <c r="B94" s="20" t="s">
        <v>4</v>
      </c>
      <c r="C94" s="16" t="s">
        <v>4</v>
      </c>
      <c r="D94" s="17">
        <v>43466</v>
      </c>
      <c r="E94" s="22" t="s">
        <v>116</v>
      </c>
      <c r="F94" s="11">
        <v>1369.5</v>
      </c>
      <c r="G94" s="11">
        <v>1369.5</v>
      </c>
      <c r="H94" s="37">
        <v>8</v>
      </c>
      <c r="I94" s="37">
        <v>8</v>
      </c>
      <c r="J94" s="12"/>
      <c r="K94" s="3"/>
      <c r="L94" s="3"/>
      <c r="M94" s="3"/>
      <c r="N94" s="3"/>
      <c r="O94" s="3"/>
      <c r="P94" s="3"/>
      <c r="Q94" s="3"/>
      <c r="R94" s="3"/>
      <c r="S94" s="3"/>
      <c r="T94" s="13"/>
      <c r="U94" s="181">
        <f t="shared" si="2"/>
        <v>0</v>
      </c>
    </row>
    <row r="95" spans="2:21" s="1" customFormat="1" ht="50.1" hidden="1" customHeight="1" x14ac:dyDescent="0.25">
      <c r="B95" s="20" t="s">
        <v>4</v>
      </c>
      <c r="C95" s="16" t="s">
        <v>4</v>
      </c>
      <c r="D95" s="17">
        <v>43466</v>
      </c>
      <c r="E95" s="88" t="s">
        <v>479</v>
      </c>
      <c r="F95" s="18">
        <v>0</v>
      </c>
      <c r="G95" s="18">
        <v>0</v>
      </c>
      <c r="H95" s="19">
        <v>0</v>
      </c>
      <c r="I95" s="19">
        <v>0</v>
      </c>
      <c r="J95" s="75"/>
      <c r="K95" s="3"/>
      <c r="L95" s="76"/>
      <c r="M95" s="3"/>
      <c r="N95" s="3"/>
      <c r="O95" s="3"/>
      <c r="P95" s="76"/>
      <c r="Q95" s="76"/>
      <c r="R95" s="76"/>
      <c r="S95" s="76"/>
      <c r="T95" s="77"/>
      <c r="U95" s="181">
        <f t="shared" si="2"/>
        <v>0</v>
      </c>
    </row>
    <row r="96" spans="2:21" s="1" customFormat="1" ht="50.1" hidden="1" customHeight="1" x14ac:dyDescent="0.25">
      <c r="B96" s="20" t="s">
        <v>7</v>
      </c>
      <c r="C96" s="16" t="s">
        <v>7</v>
      </c>
      <c r="D96" s="17">
        <v>43466</v>
      </c>
      <c r="E96" s="22" t="s">
        <v>116</v>
      </c>
      <c r="F96" s="11">
        <v>459</v>
      </c>
      <c r="G96" s="11">
        <v>459</v>
      </c>
      <c r="H96" s="37">
        <v>3</v>
      </c>
      <c r="I96" s="37">
        <v>3</v>
      </c>
      <c r="J96" s="12"/>
      <c r="K96" s="3"/>
      <c r="L96" s="3"/>
      <c r="M96" s="3"/>
      <c r="N96" s="3"/>
      <c r="O96" s="3"/>
      <c r="P96" s="3"/>
      <c r="Q96" s="3"/>
      <c r="R96" s="3"/>
      <c r="S96" s="3"/>
      <c r="T96" s="13"/>
      <c r="U96" s="181">
        <f t="shared" si="2"/>
        <v>0</v>
      </c>
    </row>
    <row r="97" spans="2:21" s="1" customFormat="1" ht="50.1" hidden="1" customHeight="1" x14ac:dyDescent="0.25">
      <c r="B97" s="20" t="s">
        <v>7</v>
      </c>
      <c r="C97" s="16" t="s">
        <v>7</v>
      </c>
      <c r="D97" s="17">
        <v>43466</v>
      </c>
      <c r="E97" s="88" t="s">
        <v>479</v>
      </c>
      <c r="F97" s="18">
        <v>0</v>
      </c>
      <c r="G97" s="18">
        <v>0</v>
      </c>
      <c r="H97" s="19">
        <v>0</v>
      </c>
      <c r="I97" s="19">
        <v>0</v>
      </c>
      <c r="J97" s="75"/>
      <c r="K97" s="3"/>
      <c r="L97" s="76"/>
      <c r="M97" s="3"/>
      <c r="N97" s="3"/>
      <c r="O97" s="3"/>
      <c r="P97" s="76"/>
      <c r="Q97" s="76"/>
      <c r="R97" s="76"/>
      <c r="S97" s="76"/>
      <c r="T97" s="77"/>
      <c r="U97" s="181">
        <f t="shared" si="2"/>
        <v>0</v>
      </c>
    </row>
    <row r="98" spans="2:21" s="1" customFormat="1" ht="50.1" hidden="1" customHeight="1" x14ac:dyDescent="0.25">
      <c r="B98" s="20" t="s">
        <v>11</v>
      </c>
      <c r="C98" s="16" t="s">
        <v>11</v>
      </c>
      <c r="D98" s="17">
        <v>43466</v>
      </c>
      <c r="E98" s="22" t="s">
        <v>116</v>
      </c>
      <c r="F98" s="11">
        <v>603</v>
      </c>
      <c r="G98" s="11">
        <v>603</v>
      </c>
      <c r="H98" s="37">
        <v>3</v>
      </c>
      <c r="I98" s="37">
        <v>3</v>
      </c>
      <c r="J98" s="12"/>
      <c r="K98" s="3"/>
      <c r="L98" s="3"/>
      <c r="M98" s="3"/>
      <c r="N98" s="3"/>
      <c r="O98" s="3"/>
      <c r="P98" s="3"/>
      <c r="Q98" s="3"/>
      <c r="R98" s="3"/>
      <c r="S98" s="3"/>
      <c r="T98" s="13"/>
      <c r="U98" s="181">
        <f t="shared" si="2"/>
        <v>0</v>
      </c>
    </row>
    <row r="99" spans="2:21" s="1" customFormat="1" ht="50.1" hidden="1" customHeight="1" x14ac:dyDescent="0.25">
      <c r="B99" s="20" t="s">
        <v>11</v>
      </c>
      <c r="C99" s="16" t="s">
        <v>11</v>
      </c>
      <c r="D99" s="17">
        <v>43466</v>
      </c>
      <c r="E99" s="88" t="s">
        <v>479</v>
      </c>
      <c r="F99" s="18">
        <v>0</v>
      </c>
      <c r="G99" s="18">
        <v>0</v>
      </c>
      <c r="H99" s="19">
        <v>0</v>
      </c>
      <c r="I99" s="19">
        <v>0</v>
      </c>
      <c r="J99" s="75"/>
      <c r="K99" s="3"/>
      <c r="L99" s="76"/>
      <c r="M99" s="3"/>
      <c r="N99" s="3"/>
      <c r="O99" s="3"/>
      <c r="P99" s="76"/>
      <c r="Q99" s="76"/>
      <c r="R99" s="76"/>
      <c r="S99" s="76"/>
      <c r="T99" s="77"/>
      <c r="U99" s="181">
        <f t="shared" si="2"/>
        <v>0</v>
      </c>
    </row>
    <row r="100" spans="2:21" s="1" customFormat="1" ht="50.1" hidden="1" customHeight="1" x14ac:dyDescent="0.25">
      <c r="B100" s="20" t="s">
        <v>27</v>
      </c>
      <c r="C100" s="16" t="s">
        <v>27</v>
      </c>
      <c r="D100" s="17">
        <v>43466</v>
      </c>
      <c r="E100" s="22" t="s">
        <v>116</v>
      </c>
      <c r="F100" s="11">
        <v>738</v>
      </c>
      <c r="G100" s="11">
        <v>738</v>
      </c>
      <c r="H100" s="37">
        <v>4</v>
      </c>
      <c r="I100" s="37">
        <v>4</v>
      </c>
      <c r="J100" s="12"/>
      <c r="K100" s="3"/>
      <c r="L100" s="3"/>
      <c r="M100" s="3"/>
      <c r="N100" s="3"/>
      <c r="O100" s="3"/>
      <c r="P100" s="3"/>
      <c r="Q100" s="3"/>
      <c r="R100" s="3"/>
      <c r="S100" s="3"/>
      <c r="T100" s="13"/>
      <c r="U100" s="181">
        <f t="shared" si="2"/>
        <v>0</v>
      </c>
    </row>
    <row r="101" spans="2:21" s="1" customFormat="1" ht="50.1" hidden="1" customHeight="1" x14ac:dyDescent="0.25">
      <c r="B101" s="20" t="s">
        <v>27</v>
      </c>
      <c r="C101" s="16" t="s">
        <v>27</v>
      </c>
      <c r="D101" s="17">
        <v>43466</v>
      </c>
      <c r="E101" s="88" t="s">
        <v>479</v>
      </c>
      <c r="F101" s="18">
        <v>0</v>
      </c>
      <c r="G101" s="18">
        <v>0</v>
      </c>
      <c r="H101" s="19">
        <v>0</v>
      </c>
      <c r="I101" s="19">
        <v>0</v>
      </c>
      <c r="J101" s="75"/>
      <c r="K101" s="3"/>
      <c r="L101" s="76"/>
      <c r="M101" s="3"/>
      <c r="N101" s="3"/>
      <c r="O101" s="3"/>
      <c r="P101" s="76"/>
      <c r="Q101" s="76"/>
      <c r="R101" s="76"/>
      <c r="S101" s="76"/>
      <c r="T101" s="77"/>
      <c r="U101" s="181">
        <f t="shared" si="2"/>
        <v>0</v>
      </c>
    </row>
    <row r="102" spans="2:21" s="1" customFormat="1" ht="50.1" hidden="1" customHeight="1" x14ac:dyDescent="0.25">
      <c r="B102" s="20" t="s">
        <v>29</v>
      </c>
      <c r="C102" s="16" t="s">
        <v>29</v>
      </c>
      <c r="D102" s="17">
        <v>43466</v>
      </c>
      <c r="E102" s="22" t="s">
        <v>116</v>
      </c>
      <c r="F102" s="11">
        <v>324</v>
      </c>
      <c r="G102" s="11">
        <v>324</v>
      </c>
      <c r="H102" s="37">
        <v>2</v>
      </c>
      <c r="I102" s="37">
        <v>2</v>
      </c>
      <c r="J102" s="12"/>
      <c r="K102" s="3"/>
      <c r="L102" s="3"/>
      <c r="M102" s="3"/>
      <c r="N102" s="3"/>
      <c r="O102" s="3"/>
      <c r="P102" s="3"/>
      <c r="Q102" s="3"/>
      <c r="R102" s="3"/>
      <c r="S102" s="3"/>
      <c r="T102" s="13"/>
      <c r="U102" s="181">
        <f t="shared" si="2"/>
        <v>0</v>
      </c>
    </row>
    <row r="103" spans="2:21" s="1" customFormat="1" ht="50.1" hidden="1" customHeight="1" x14ac:dyDescent="0.25">
      <c r="B103" s="20" t="s">
        <v>29</v>
      </c>
      <c r="C103" s="16" t="s">
        <v>29</v>
      </c>
      <c r="D103" s="17">
        <v>43466</v>
      </c>
      <c r="E103" s="88" t="s">
        <v>479</v>
      </c>
      <c r="F103" s="18">
        <v>0</v>
      </c>
      <c r="G103" s="18">
        <v>0</v>
      </c>
      <c r="H103" s="19">
        <v>0</v>
      </c>
      <c r="I103" s="19">
        <v>0</v>
      </c>
      <c r="J103" s="75"/>
      <c r="K103" s="3"/>
      <c r="L103" s="76"/>
      <c r="M103" s="3"/>
      <c r="N103" s="3"/>
      <c r="O103" s="3"/>
      <c r="P103" s="76"/>
      <c r="Q103" s="76"/>
      <c r="R103" s="76"/>
      <c r="S103" s="76"/>
      <c r="T103" s="77"/>
      <c r="U103" s="181">
        <f t="shared" si="2"/>
        <v>0</v>
      </c>
    </row>
    <row r="104" spans="2:21" s="1" customFormat="1" ht="50.1" hidden="1" customHeight="1" x14ac:dyDescent="0.25">
      <c r="B104" s="20" t="s">
        <v>36</v>
      </c>
      <c r="C104" s="16" t="s">
        <v>36</v>
      </c>
      <c r="D104" s="17">
        <v>43466</v>
      </c>
      <c r="E104" s="22" t="s">
        <v>116</v>
      </c>
      <c r="F104" s="11">
        <v>3483.5</v>
      </c>
      <c r="G104" s="11">
        <v>3483.5</v>
      </c>
      <c r="H104" s="37">
        <v>18</v>
      </c>
      <c r="I104" s="37">
        <v>18</v>
      </c>
      <c r="J104" s="12"/>
      <c r="K104" s="3"/>
      <c r="L104" s="3"/>
      <c r="M104" s="3"/>
      <c r="N104" s="3"/>
      <c r="O104" s="3"/>
      <c r="P104" s="3"/>
      <c r="Q104" s="3"/>
      <c r="R104" s="3"/>
      <c r="S104" s="3"/>
      <c r="T104" s="13"/>
      <c r="U104" s="181">
        <f t="shared" si="2"/>
        <v>0</v>
      </c>
    </row>
    <row r="105" spans="2:21" s="1" customFormat="1" ht="50.1" hidden="1" customHeight="1" x14ac:dyDescent="0.25">
      <c r="B105" s="20" t="s">
        <v>36</v>
      </c>
      <c r="C105" s="16" t="s">
        <v>36</v>
      </c>
      <c r="D105" s="17">
        <v>43466</v>
      </c>
      <c r="E105" s="88" t="s">
        <v>479</v>
      </c>
      <c r="F105" s="18">
        <v>0</v>
      </c>
      <c r="G105" s="18">
        <v>0</v>
      </c>
      <c r="H105" s="19">
        <v>0</v>
      </c>
      <c r="I105" s="19">
        <v>0</v>
      </c>
      <c r="J105" s="75"/>
      <c r="K105" s="3"/>
      <c r="L105" s="76"/>
      <c r="M105" s="3"/>
      <c r="N105" s="3"/>
      <c r="O105" s="3"/>
      <c r="P105" s="76"/>
      <c r="Q105" s="76"/>
      <c r="R105" s="76"/>
      <c r="S105" s="76"/>
      <c r="T105" s="77"/>
      <c r="U105" s="181">
        <f t="shared" si="2"/>
        <v>0</v>
      </c>
    </row>
    <row r="106" spans="2:21" s="1" customFormat="1" ht="50.1" hidden="1" customHeight="1" x14ac:dyDescent="0.25">
      <c r="B106" s="20" t="s">
        <v>15</v>
      </c>
      <c r="C106" s="16" t="s">
        <v>15</v>
      </c>
      <c r="D106" s="17">
        <v>43466</v>
      </c>
      <c r="E106" s="22" t="s">
        <v>116</v>
      </c>
      <c r="F106" s="11">
        <v>462</v>
      </c>
      <c r="G106" s="11">
        <v>462</v>
      </c>
      <c r="H106" s="37">
        <v>2</v>
      </c>
      <c r="I106" s="37">
        <v>2</v>
      </c>
      <c r="J106" s="12"/>
      <c r="K106" s="3"/>
      <c r="L106" s="3"/>
      <c r="M106" s="3"/>
      <c r="N106" s="3"/>
      <c r="O106" s="3"/>
      <c r="P106" s="3"/>
      <c r="Q106" s="3"/>
      <c r="R106" s="3"/>
      <c r="S106" s="3"/>
      <c r="T106" s="13"/>
      <c r="U106" s="181">
        <f t="shared" si="2"/>
        <v>0</v>
      </c>
    </row>
    <row r="107" spans="2:21" s="1" customFormat="1" ht="50.1" hidden="1" customHeight="1" x14ac:dyDescent="0.25">
      <c r="B107" s="20" t="s">
        <v>15</v>
      </c>
      <c r="C107" s="16" t="s">
        <v>15</v>
      </c>
      <c r="D107" s="17">
        <v>43466</v>
      </c>
      <c r="E107" s="88" t="s">
        <v>479</v>
      </c>
      <c r="F107" s="18">
        <v>0</v>
      </c>
      <c r="G107" s="18">
        <v>0</v>
      </c>
      <c r="H107" s="19">
        <v>0</v>
      </c>
      <c r="I107" s="19">
        <v>0</v>
      </c>
      <c r="J107" s="75"/>
      <c r="K107" s="3"/>
      <c r="L107" s="76"/>
      <c r="M107" s="3"/>
      <c r="N107" s="3"/>
      <c r="O107" s="3"/>
      <c r="P107" s="76"/>
      <c r="Q107" s="76"/>
      <c r="R107" s="76"/>
      <c r="S107" s="76"/>
      <c r="T107" s="77"/>
      <c r="U107" s="181">
        <f t="shared" si="2"/>
        <v>0</v>
      </c>
    </row>
    <row r="108" spans="2:21" s="1" customFormat="1" ht="50.1" hidden="1" customHeight="1" x14ac:dyDescent="0.25">
      <c r="B108" s="20" t="s">
        <v>20</v>
      </c>
      <c r="C108" s="16" t="s">
        <v>20</v>
      </c>
      <c r="D108" s="17">
        <v>43466</v>
      </c>
      <c r="E108" s="22" t="s">
        <v>116</v>
      </c>
      <c r="F108" s="11">
        <v>7324.5</v>
      </c>
      <c r="G108" s="11">
        <v>7324.5</v>
      </c>
      <c r="H108" s="37">
        <v>37</v>
      </c>
      <c r="I108" s="37">
        <v>37</v>
      </c>
      <c r="J108" s="12"/>
      <c r="K108" s="3"/>
      <c r="L108" s="3"/>
      <c r="M108" s="3"/>
      <c r="N108" s="3"/>
      <c r="O108" s="3"/>
      <c r="P108" s="3"/>
      <c r="Q108" s="3"/>
      <c r="R108" s="3"/>
      <c r="S108" s="3"/>
      <c r="T108" s="13"/>
      <c r="U108" s="181">
        <f t="shared" si="2"/>
        <v>0</v>
      </c>
    </row>
    <row r="109" spans="2:21" s="1" customFormat="1" ht="50.1" hidden="1" customHeight="1" x14ac:dyDescent="0.25">
      <c r="B109" s="20" t="s">
        <v>20</v>
      </c>
      <c r="C109" s="16" t="s">
        <v>20</v>
      </c>
      <c r="D109" s="17">
        <v>43466</v>
      </c>
      <c r="E109" s="88" t="s">
        <v>479</v>
      </c>
      <c r="F109" s="18">
        <v>152391.20000000001</v>
      </c>
      <c r="G109" s="18">
        <v>152391.20000000001</v>
      </c>
      <c r="H109" s="19">
        <v>1021</v>
      </c>
      <c r="I109" s="19">
        <v>1021</v>
      </c>
      <c r="J109" s="75"/>
      <c r="K109" s="3"/>
      <c r="L109" s="76"/>
      <c r="M109" s="3"/>
      <c r="N109" s="3"/>
      <c r="O109" s="28">
        <v>4</v>
      </c>
      <c r="P109" s="76"/>
      <c r="Q109" s="76"/>
      <c r="R109" s="76"/>
      <c r="S109" s="76"/>
      <c r="T109" s="77"/>
      <c r="U109" s="181">
        <f t="shared" si="2"/>
        <v>0</v>
      </c>
    </row>
    <row r="110" spans="2:21" s="1" customFormat="1" ht="50.1" hidden="1" customHeight="1" x14ac:dyDescent="0.25">
      <c r="B110" s="20" t="s">
        <v>21</v>
      </c>
      <c r="C110" s="16" t="s">
        <v>21</v>
      </c>
      <c r="D110" s="17">
        <v>43466</v>
      </c>
      <c r="E110" s="22" t="s">
        <v>116</v>
      </c>
      <c r="F110" s="11">
        <v>603</v>
      </c>
      <c r="G110" s="11">
        <v>603</v>
      </c>
      <c r="H110" s="37">
        <v>3</v>
      </c>
      <c r="I110" s="37">
        <v>3</v>
      </c>
      <c r="J110" s="12"/>
      <c r="K110" s="3"/>
      <c r="L110" s="3"/>
      <c r="M110" s="3"/>
      <c r="N110" s="3"/>
      <c r="O110" s="3"/>
      <c r="P110" s="3"/>
      <c r="Q110" s="3"/>
      <c r="R110" s="3"/>
      <c r="S110" s="3"/>
      <c r="T110" s="13"/>
      <c r="U110" s="181">
        <f t="shared" si="2"/>
        <v>0</v>
      </c>
    </row>
    <row r="111" spans="2:21" s="1" customFormat="1" ht="50.1" hidden="1" customHeight="1" x14ac:dyDescent="0.25">
      <c r="B111" s="20" t="s">
        <v>21</v>
      </c>
      <c r="C111" s="16" t="s">
        <v>21</v>
      </c>
      <c r="D111" s="17">
        <v>43466</v>
      </c>
      <c r="E111" s="88" t="s">
        <v>479</v>
      </c>
      <c r="F111" s="18">
        <v>0</v>
      </c>
      <c r="G111" s="18">
        <v>0</v>
      </c>
      <c r="H111" s="19">
        <v>0</v>
      </c>
      <c r="I111" s="19">
        <v>0</v>
      </c>
      <c r="J111" s="75"/>
      <c r="K111" s="3"/>
      <c r="L111" s="76"/>
      <c r="M111" s="3"/>
      <c r="N111" s="3"/>
      <c r="O111" s="3"/>
      <c r="P111" s="76"/>
      <c r="Q111" s="76"/>
      <c r="R111" s="76"/>
      <c r="S111" s="76"/>
      <c r="T111" s="77"/>
      <c r="U111" s="181">
        <f t="shared" si="2"/>
        <v>0</v>
      </c>
    </row>
    <row r="112" spans="2:21" s="1" customFormat="1" ht="50.1" hidden="1" customHeight="1" x14ac:dyDescent="0.25">
      <c r="B112" s="20" t="s">
        <v>42</v>
      </c>
      <c r="C112" s="16" t="s">
        <v>42</v>
      </c>
      <c r="D112" s="17">
        <v>43466</v>
      </c>
      <c r="E112" s="22" t="s">
        <v>116</v>
      </c>
      <c r="F112" s="11">
        <v>207</v>
      </c>
      <c r="G112" s="11">
        <v>207</v>
      </c>
      <c r="H112" s="37">
        <v>1</v>
      </c>
      <c r="I112" s="37">
        <v>1</v>
      </c>
      <c r="J112" s="12"/>
      <c r="K112" s="3"/>
      <c r="L112" s="3"/>
      <c r="M112" s="3"/>
      <c r="N112" s="3"/>
      <c r="O112" s="3"/>
      <c r="P112" s="3"/>
      <c r="Q112" s="3"/>
      <c r="R112" s="3"/>
      <c r="S112" s="3"/>
      <c r="T112" s="13"/>
      <c r="U112" s="181">
        <f t="shared" si="2"/>
        <v>0</v>
      </c>
    </row>
    <row r="113" spans="2:21" s="1" customFormat="1" ht="50.1" hidden="1" customHeight="1" x14ac:dyDescent="0.25">
      <c r="B113" s="20" t="s">
        <v>42</v>
      </c>
      <c r="C113" s="16" t="s">
        <v>42</v>
      </c>
      <c r="D113" s="17">
        <v>43466</v>
      </c>
      <c r="E113" s="88" t="s">
        <v>479</v>
      </c>
      <c r="F113" s="18">
        <v>0</v>
      </c>
      <c r="G113" s="18">
        <v>0</v>
      </c>
      <c r="H113" s="19">
        <v>0</v>
      </c>
      <c r="I113" s="19">
        <v>0</v>
      </c>
      <c r="J113" s="75"/>
      <c r="K113" s="3"/>
      <c r="L113" s="76"/>
      <c r="M113" s="3"/>
      <c r="N113" s="3"/>
      <c r="O113" s="3"/>
      <c r="P113" s="76"/>
      <c r="Q113" s="76"/>
      <c r="R113" s="76"/>
      <c r="S113" s="76"/>
      <c r="T113" s="77"/>
      <c r="U113" s="181">
        <f t="shared" si="2"/>
        <v>0</v>
      </c>
    </row>
    <row r="114" spans="2:21" s="1" customFormat="1" ht="50.1" hidden="1" customHeight="1" x14ac:dyDescent="0.25">
      <c r="B114" s="20" t="s">
        <v>24</v>
      </c>
      <c r="C114" s="16" t="s">
        <v>24</v>
      </c>
      <c r="D114" s="17">
        <v>43466</v>
      </c>
      <c r="E114" s="22" t="s">
        <v>116</v>
      </c>
      <c r="F114" s="11">
        <v>364.5</v>
      </c>
      <c r="G114" s="11">
        <v>364.5</v>
      </c>
      <c r="H114" s="37">
        <v>2</v>
      </c>
      <c r="I114" s="37">
        <v>2</v>
      </c>
      <c r="J114" s="12"/>
      <c r="K114" s="3"/>
      <c r="L114" s="3"/>
      <c r="M114" s="3"/>
      <c r="N114" s="3"/>
      <c r="O114" s="3"/>
      <c r="P114" s="3"/>
      <c r="Q114" s="3"/>
      <c r="R114" s="3"/>
      <c r="S114" s="3"/>
      <c r="T114" s="13"/>
      <c r="U114" s="181">
        <f t="shared" si="2"/>
        <v>0</v>
      </c>
    </row>
    <row r="115" spans="2:21" s="1" customFormat="1" ht="50.1" hidden="1" customHeight="1" x14ac:dyDescent="0.25">
      <c r="B115" s="20" t="s">
        <v>24</v>
      </c>
      <c r="C115" s="16" t="s">
        <v>24</v>
      </c>
      <c r="D115" s="17">
        <v>43466</v>
      </c>
      <c r="E115" s="88" t="s">
        <v>479</v>
      </c>
      <c r="F115" s="18">
        <v>0</v>
      </c>
      <c r="G115" s="18">
        <v>0</v>
      </c>
      <c r="H115" s="19">
        <v>0</v>
      </c>
      <c r="I115" s="19">
        <v>0</v>
      </c>
      <c r="J115" s="75"/>
      <c r="K115" s="3"/>
      <c r="L115" s="76"/>
      <c r="M115" s="3"/>
      <c r="N115" s="3"/>
      <c r="O115" s="3"/>
      <c r="P115" s="76"/>
      <c r="Q115" s="76"/>
      <c r="R115" s="76"/>
      <c r="S115" s="76"/>
      <c r="T115" s="77"/>
      <c r="U115" s="181">
        <f t="shared" si="2"/>
        <v>0</v>
      </c>
    </row>
    <row r="116" spans="2:21" s="1" customFormat="1" ht="50.1" hidden="1" customHeight="1" x14ac:dyDescent="0.25">
      <c r="B116" s="21" t="s">
        <v>42</v>
      </c>
      <c r="C116" s="16" t="s">
        <v>43</v>
      </c>
      <c r="D116" s="17">
        <v>43497</v>
      </c>
      <c r="E116" s="22" t="s">
        <v>116</v>
      </c>
      <c r="F116" s="39">
        <v>1680</v>
      </c>
      <c r="G116" s="39">
        <v>1680</v>
      </c>
      <c r="H116" s="184">
        <v>9</v>
      </c>
      <c r="I116" s="184">
        <v>9</v>
      </c>
      <c r="J116" s="78"/>
      <c r="K116" s="79"/>
      <c r="L116" s="79"/>
      <c r="M116" s="79"/>
      <c r="N116" s="79"/>
      <c r="O116" s="79"/>
      <c r="P116" s="79"/>
      <c r="Q116" s="79"/>
      <c r="R116" s="79"/>
      <c r="S116" s="79"/>
      <c r="T116" s="80"/>
      <c r="U116" s="181">
        <f t="shared" si="2"/>
        <v>0</v>
      </c>
    </row>
    <row r="117" spans="2:21" s="1" customFormat="1" ht="50.1" hidden="1" customHeight="1" x14ac:dyDescent="0.25">
      <c r="B117" s="21" t="s">
        <v>42</v>
      </c>
      <c r="C117" s="16" t="s">
        <v>43</v>
      </c>
      <c r="D117" s="17">
        <v>43497</v>
      </c>
      <c r="E117" s="88" t="s">
        <v>479</v>
      </c>
      <c r="F117" s="39">
        <v>0</v>
      </c>
      <c r="G117" s="39">
        <v>0</v>
      </c>
      <c r="H117" s="184">
        <v>0</v>
      </c>
      <c r="I117" s="184">
        <v>0</v>
      </c>
      <c r="J117" s="75"/>
      <c r="K117" s="79"/>
      <c r="L117" s="76"/>
      <c r="M117" s="79"/>
      <c r="N117" s="79"/>
      <c r="O117" s="79"/>
      <c r="P117" s="76"/>
      <c r="Q117" s="76"/>
      <c r="R117" s="76"/>
      <c r="S117" s="76"/>
      <c r="T117" s="77"/>
      <c r="U117" s="181">
        <f t="shared" si="2"/>
        <v>0</v>
      </c>
    </row>
    <row r="118" spans="2:21" s="1" customFormat="1" ht="50.1" hidden="1" customHeight="1" x14ac:dyDescent="0.25">
      <c r="B118" s="21" t="s">
        <v>27</v>
      </c>
      <c r="C118" s="16" t="s">
        <v>28</v>
      </c>
      <c r="D118" s="17">
        <v>43497</v>
      </c>
      <c r="E118" s="22" t="s">
        <v>116</v>
      </c>
      <c r="F118" s="39">
        <v>711</v>
      </c>
      <c r="G118" s="39">
        <v>711</v>
      </c>
      <c r="H118" s="184">
        <v>4</v>
      </c>
      <c r="I118" s="184">
        <v>4</v>
      </c>
      <c r="J118" s="78"/>
      <c r="K118" s="79"/>
      <c r="L118" s="79"/>
      <c r="M118" s="79"/>
      <c r="N118" s="79"/>
      <c r="O118" s="79"/>
      <c r="P118" s="79"/>
      <c r="Q118" s="79"/>
      <c r="R118" s="79"/>
      <c r="S118" s="79"/>
      <c r="T118" s="80"/>
      <c r="U118" s="181">
        <f t="shared" si="2"/>
        <v>0</v>
      </c>
    </row>
    <row r="119" spans="2:21" s="1" customFormat="1" ht="50.1" hidden="1" customHeight="1" x14ac:dyDescent="0.25">
      <c r="B119" s="21" t="s">
        <v>27</v>
      </c>
      <c r="C119" s="16" t="s">
        <v>28</v>
      </c>
      <c r="D119" s="17">
        <v>43497</v>
      </c>
      <c r="E119" s="88" t="s">
        <v>479</v>
      </c>
      <c r="F119" s="39">
        <v>0</v>
      </c>
      <c r="G119" s="39">
        <v>0</v>
      </c>
      <c r="H119" s="184">
        <v>0</v>
      </c>
      <c r="I119" s="184">
        <v>0</v>
      </c>
      <c r="J119" s="75"/>
      <c r="K119" s="79"/>
      <c r="L119" s="76"/>
      <c r="M119" s="79"/>
      <c r="N119" s="79"/>
      <c r="O119" s="79"/>
      <c r="P119" s="76"/>
      <c r="Q119" s="76"/>
      <c r="R119" s="76"/>
      <c r="S119" s="76"/>
      <c r="T119" s="77"/>
      <c r="U119" s="181">
        <f t="shared" si="2"/>
        <v>0</v>
      </c>
    </row>
    <row r="120" spans="2:21" s="1" customFormat="1" ht="50.1" hidden="1" customHeight="1" x14ac:dyDescent="0.25">
      <c r="B120" s="21" t="s">
        <v>11</v>
      </c>
      <c r="C120" s="16" t="s">
        <v>12</v>
      </c>
      <c r="D120" s="17">
        <v>43497</v>
      </c>
      <c r="E120" s="22" t="s">
        <v>116</v>
      </c>
      <c r="F120" s="39">
        <v>360</v>
      </c>
      <c r="G120" s="39">
        <v>360</v>
      </c>
      <c r="H120" s="184">
        <v>2</v>
      </c>
      <c r="I120" s="184">
        <v>2</v>
      </c>
      <c r="J120" s="78"/>
      <c r="K120" s="79"/>
      <c r="L120" s="79"/>
      <c r="M120" s="79"/>
      <c r="N120" s="79"/>
      <c r="O120" s="79"/>
      <c r="P120" s="79"/>
      <c r="Q120" s="79"/>
      <c r="R120" s="79"/>
      <c r="S120" s="79"/>
      <c r="T120" s="80"/>
      <c r="U120" s="181">
        <f t="shared" si="2"/>
        <v>0</v>
      </c>
    </row>
    <row r="121" spans="2:21" s="1" customFormat="1" ht="50.1" hidden="1" customHeight="1" x14ac:dyDescent="0.25">
      <c r="B121" s="21" t="s">
        <v>11</v>
      </c>
      <c r="C121" s="16" t="s">
        <v>12</v>
      </c>
      <c r="D121" s="17">
        <v>43497</v>
      </c>
      <c r="E121" s="88" t="s">
        <v>479</v>
      </c>
      <c r="F121" s="39">
        <v>380</v>
      </c>
      <c r="G121" s="39">
        <v>380</v>
      </c>
      <c r="H121" s="184">
        <v>2</v>
      </c>
      <c r="I121" s="184">
        <v>2</v>
      </c>
      <c r="J121" s="75"/>
      <c r="K121" s="79"/>
      <c r="L121" s="76"/>
      <c r="M121" s="79"/>
      <c r="N121" s="79"/>
      <c r="O121" s="79"/>
      <c r="P121" s="76"/>
      <c r="Q121" s="76"/>
      <c r="R121" s="76"/>
      <c r="S121" s="76"/>
      <c r="T121" s="77"/>
      <c r="U121" s="181">
        <f t="shared" si="2"/>
        <v>0</v>
      </c>
    </row>
    <row r="122" spans="2:21" s="1" customFormat="1" ht="50.1" hidden="1" customHeight="1" x14ac:dyDescent="0.25">
      <c r="B122" s="21" t="s">
        <v>11</v>
      </c>
      <c r="C122" s="16" t="s">
        <v>13</v>
      </c>
      <c r="D122" s="17">
        <v>43497</v>
      </c>
      <c r="E122" s="22" t="s">
        <v>116</v>
      </c>
      <c r="F122" s="39">
        <v>964.5</v>
      </c>
      <c r="G122" s="39">
        <v>964.5</v>
      </c>
      <c r="H122" s="184">
        <v>6</v>
      </c>
      <c r="I122" s="184">
        <v>6</v>
      </c>
      <c r="J122" s="78"/>
      <c r="K122" s="79"/>
      <c r="L122" s="79"/>
      <c r="M122" s="79"/>
      <c r="N122" s="79"/>
      <c r="O122" s="79"/>
      <c r="P122" s="79"/>
      <c r="Q122" s="79"/>
      <c r="R122" s="79"/>
      <c r="S122" s="79"/>
      <c r="T122" s="80"/>
      <c r="U122" s="181">
        <f t="shared" si="2"/>
        <v>0</v>
      </c>
    </row>
    <row r="123" spans="2:21" s="1" customFormat="1" ht="50.1" hidden="1" customHeight="1" x14ac:dyDescent="0.25">
      <c r="B123" s="21" t="s">
        <v>11</v>
      </c>
      <c r="C123" s="16" t="s">
        <v>13</v>
      </c>
      <c r="D123" s="17">
        <v>43497</v>
      </c>
      <c r="E123" s="88" t="s">
        <v>479</v>
      </c>
      <c r="F123" s="39">
        <v>0</v>
      </c>
      <c r="G123" s="39">
        <v>0</v>
      </c>
      <c r="H123" s="184">
        <v>0</v>
      </c>
      <c r="I123" s="184">
        <v>0</v>
      </c>
      <c r="J123" s="75"/>
      <c r="K123" s="79"/>
      <c r="L123" s="76"/>
      <c r="M123" s="79"/>
      <c r="N123" s="79"/>
      <c r="O123" s="79"/>
      <c r="P123" s="76"/>
      <c r="Q123" s="76"/>
      <c r="R123" s="76"/>
      <c r="S123" s="76"/>
      <c r="T123" s="77"/>
      <c r="U123" s="181">
        <f t="shared" si="2"/>
        <v>0</v>
      </c>
    </row>
    <row r="124" spans="2:21" s="1" customFormat="1" ht="50.1" hidden="1" customHeight="1" x14ac:dyDescent="0.25">
      <c r="B124" s="21" t="s">
        <v>29</v>
      </c>
      <c r="C124" s="16" t="s">
        <v>30</v>
      </c>
      <c r="D124" s="17">
        <v>43497</v>
      </c>
      <c r="E124" s="22" t="s">
        <v>116</v>
      </c>
      <c r="F124" s="39">
        <v>1846.5</v>
      </c>
      <c r="G124" s="39">
        <v>1846.5</v>
      </c>
      <c r="H124" s="184">
        <v>10</v>
      </c>
      <c r="I124" s="184">
        <v>10</v>
      </c>
      <c r="J124" s="78"/>
      <c r="K124" s="79"/>
      <c r="L124" s="79"/>
      <c r="M124" s="79"/>
      <c r="N124" s="79"/>
      <c r="O124" s="79"/>
      <c r="P124" s="79"/>
      <c r="Q124" s="79"/>
      <c r="R124" s="79"/>
      <c r="S124" s="79"/>
      <c r="T124" s="80"/>
      <c r="U124" s="181">
        <f t="shared" si="2"/>
        <v>0</v>
      </c>
    </row>
    <row r="125" spans="2:21" s="1" customFormat="1" ht="50.1" hidden="1" customHeight="1" x14ac:dyDescent="0.25">
      <c r="B125" s="21" t="s">
        <v>29</v>
      </c>
      <c r="C125" s="16" t="s">
        <v>30</v>
      </c>
      <c r="D125" s="17">
        <v>43497</v>
      </c>
      <c r="E125" s="88" t="s">
        <v>479</v>
      </c>
      <c r="F125" s="39">
        <v>0</v>
      </c>
      <c r="G125" s="39">
        <v>0</v>
      </c>
      <c r="H125" s="184">
        <v>0</v>
      </c>
      <c r="I125" s="184">
        <v>0</v>
      </c>
      <c r="J125" s="75"/>
      <c r="K125" s="79"/>
      <c r="L125" s="76"/>
      <c r="M125" s="79"/>
      <c r="N125" s="79"/>
      <c r="O125" s="79"/>
      <c r="P125" s="76"/>
      <c r="Q125" s="76"/>
      <c r="R125" s="76"/>
      <c r="S125" s="76"/>
      <c r="T125" s="77"/>
      <c r="U125" s="181">
        <f t="shared" si="2"/>
        <v>0</v>
      </c>
    </row>
    <row r="126" spans="2:21" s="1" customFormat="1" ht="50.1" hidden="1" customHeight="1" x14ac:dyDescent="0.25">
      <c r="B126" s="21" t="s">
        <v>11</v>
      </c>
      <c r="C126" s="16" t="s">
        <v>14</v>
      </c>
      <c r="D126" s="17">
        <v>43497</v>
      </c>
      <c r="E126" s="22" t="s">
        <v>116</v>
      </c>
      <c r="F126" s="39">
        <v>2535</v>
      </c>
      <c r="G126" s="39">
        <v>2535</v>
      </c>
      <c r="H126" s="184">
        <v>14</v>
      </c>
      <c r="I126" s="184">
        <v>14</v>
      </c>
      <c r="J126" s="78"/>
      <c r="K126" s="79"/>
      <c r="L126" s="79"/>
      <c r="M126" s="79"/>
      <c r="N126" s="79"/>
      <c r="O126" s="79"/>
      <c r="P126" s="79"/>
      <c r="Q126" s="79"/>
      <c r="R126" s="79"/>
      <c r="S126" s="79"/>
      <c r="T126" s="80"/>
      <c r="U126" s="181">
        <f t="shared" si="2"/>
        <v>0</v>
      </c>
    </row>
    <row r="127" spans="2:21" s="1" customFormat="1" ht="50.1" hidden="1" customHeight="1" x14ac:dyDescent="0.25">
      <c r="B127" s="21" t="s">
        <v>11</v>
      </c>
      <c r="C127" s="16" t="s">
        <v>14</v>
      </c>
      <c r="D127" s="17">
        <v>43497</v>
      </c>
      <c r="E127" s="88" t="s">
        <v>479</v>
      </c>
      <c r="F127" s="39">
        <v>0</v>
      </c>
      <c r="G127" s="39">
        <v>0</v>
      </c>
      <c r="H127" s="184">
        <v>0</v>
      </c>
      <c r="I127" s="184">
        <v>0</v>
      </c>
      <c r="J127" s="75"/>
      <c r="K127" s="79"/>
      <c r="L127" s="76"/>
      <c r="M127" s="79"/>
      <c r="N127" s="79"/>
      <c r="O127" s="79"/>
      <c r="P127" s="76"/>
      <c r="Q127" s="76"/>
      <c r="R127" s="76"/>
      <c r="S127" s="76"/>
      <c r="T127" s="77"/>
      <c r="U127" s="181">
        <f t="shared" si="2"/>
        <v>0</v>
      </c>
    </row>
    <row r="128" spans="2:21" s="1" customFormat="1" ht="50.1" hidden="1" customHeight="1" x14ac:dyDescent="0.25">
      <c r="B128" s="21" t="s">
        <v>7</v>
      </c>
      <c r="C128" s="16" t="s">
        <v>8</v>
      </c>
      <c r="D128" s="17">
        <v>43497</v>
      </c>
      <c r="E128" s="22" t="s">
        <v>116</v>
      </c>
      <c r="F128" s="39">
        <v>2331</v>
      </c>
      <c r="G128" s="39">
        <v>2331</v>
      </c>
      <c r="H128" s="184">
        <v>14</v>
      </c>
      <c r="I128" s="184">
        <v>14</v>
      </c>
      <c r="J128" s="78"/>
      <c r="K128" s="79"/>
      <c r="L128" s="79"/>
      <c r="M128" s="79"/>
      <c r="N128" s="79"/>
      <c r="O128" s="79"/>
      <c r="P128" s="79"/>
      <c r="Q128" s="79"/>
      <c r="R128" s="79"/>
      <c r="S128" s="79"/>
      <c r="T128" s="80"/>
      <c r="U128" s="181">
        <f t="shared" si="2"/>
        <v>0</v>
      </c>
    </row>
    <row r="129" spans="2:21" s="1" customFormat="1" ht="50.1" hidden="1" customHeight="1" x14ac:dyDescent="0.25">
      <c r="B129" s="21" t="s">
        <v>7</v>
      </c>
      <c r="C129" s="16" t="s">
        <v>8</v>
      </c>
      <c r="D129" s="17">
        <v>43497</v>
      </c>
      <c r="E129" s="88" t="s">
        <v>479</v>
      </c>
      <c r="F129" s="39">
        <v>672</v>
      </c>
      <c r="G129" s="39">
        <v>672</v>
      </c>
      <c r="H129" s="184">
        <v>4</v>
      </c>
      <c r="I129" s="184">
        <v>4</v>
      </c>
      <c r="J129" s="75"/>
      <c r="K129" s="79"/>
      <c r="L129" s="76"/>
      <c r="M129" s="79"/>
      <c r="N129" s="79"/>
      <c r="O129" s="79"/>
      <c r="P129" s="76"/>
      <c r="Q129" s="76"/>
      <c r="R129" s="76"/>
      <c r="S129" s="76"/>
      <c r="T129" s="77"/>
      <c r="U129" s="181">
        <f t="shared" si="2"/>
        <v>0</v>
      </c>
    </row>
    <row r="130" spans="2:21" s="1" customFormat="1" ht="50.1" hidden="1" customHeight="1" x14ac:dyDescent="0.25">
      <c r="B130" s="21" t="s">
        <v>29</v>
      </c>
      <c r="C130" s="16" t="s">
        <v>31</v>
      </c>
      <c r="D130" s="17">
        <v>43497</v>
      </c>
      <c r="E130" s="22" t="s">
        <v>116</v>
      </c>
      <c r="F130" s="39">
        <v>5803.75</v>
      </c>
      <c r="G130" s="39">
        <v>5803.75</v>
      </c>
      <c r="H130" s="184">
        <v>36</v>
      </c>
      <c r="I130" s="184">
        <v>36</v>
      </c>
      <c r="J130" s="78"/>
      <c r="K130" s="79"/>
      <c r="L130" s="79"/>
      <c r="M130" s="79"/>
      <c r="N130" s="79"/>
      <c r="O130" s="79"/>
      <c r="P130" s="79"/>
      <c r="Q130" s="79"/>
      <c r="R130" s="79"/>
      <c r="S130" s="79"/>
      <c r="T130" s="80"/>
      <c r="U130" s="181">
        <f t="shared" si="2"/>
        <v>0</v>
      </c>
    </row>
    <row r="131" spans="2:21" s="1" customFormat="1" ht="50.1" hidden="1" customHeight="1" x14ac:dyDescent="0.25">
      <c r="B131" s="21" t="s">
        <v>29</v>
      </c>
      <c r="C131" s="16" t="s">
        <v>31</v>
      </c>
      <c r="D131" s="17">
        <v>43497</v>
      </c>
      <c r="E131" s="88" t="s">
        <v>479</v>
      </c>
      <c r="F131" s="39">
        <v>48364</v>
      </c>
      <c r="G131" s="39">
        <v>48364</v>
      </c>
      <c r="H131" s="184">
        <v>273</v>
      </c>
      <c r="I131" s="184">
        <v>273</v>
      </c>
      <c r="J131" s="75"/>
      <c r="K131" s="79"/>
      <c r="L131" s="76"/>
      <c r="M131" s="79"/>
      <c r="N131" s="79"/>
      <c r="O131" s="79"/>
      <c r="P131" s="76"/>
      <c r="Q131" s="76"/>
      <c r="R131" s="76"/>
      <c r="S131" s="76"/>
      <c r="T131" s="77"/>
      <c r="U131" s="181">
        <f t="shared" si="2"/>
        <v>0</v>
      </c>
    </row>
    <row r="132" spans="2:21" s="1" customFormat="1" ht="50.1" hidden="1" customHeight="1" x14ac:dyDescent="0.25">
      <c r="B132" s="21" t="s">
        <v>42</v>
      </c>
      <c r="C132" s="16" t="s">
        <v>44</v>
      </c>
      <c r="D132" s="17">
        <v>43497</v>
      </c>
      <c r="E132" s="22" t="s">
        <v>116</v>
      </c>
      <c r="F132" s="39">
        <v>2259</v>
      </c>
      <c r="G132" s="39">
        <v>2259</v>
      </c>
      <c r="H132" s="184">
        <v>13</v>
      </c>
      <c r="I132" s="184">
        <v>13</v>
      </c>
      <c r="J132" s="78"/>
      <c r="K132" s="79"/>
      <c r="L132" s="79"/>
      <c r="M132" s="79"/>
      <c r="N132" s="79"/>
      <c r="O132" s="79"/>
      <c r="P132" s="79"/>
      <c r="Q132" s="79"/>
      <c r="R132" s="79"/>
      <c r="S132" s="79"/>
      <c r="T132" s="80"/>
      <c r="U132" s="181">
        <f t="shared" si="2"/>
        <v>0</v>
      </c>
    </row>
    <row r="133" spans="2:21" s="1" customFormat="1" ht="50.1" hidden="1" customHeight="1" x14ac:dyDescent="0.25">
      <c r="B133" s="21" t="s">
        <v>42</v>
      </c>
      <c r="C133" s="16" t="s">
        <v>44</v>
      </c>
      <c r="D133" s="17">
        <v>43497</v>
      </c>
      <c r="E133" s="88" t="s">
        <v>479</v>
      </c>
      <c r="F133" s="39">
        <v>0</v>
      </c>
      <c r="G133" s="39">
        <v>0</v>
      </c>
      <c r="H133" s="184">
        <v>0</v>
      </c>
      <c r="I133" s="184">
        <v>0</v>
      </c>
      <c r="J133" s="75"/>
      <c r="K133" s="79"/>
      <c r="L133" s="76"/>
      <c r="M133" s="79"/>
      <c r="N133" s="79"/>
      <c r="O133" s="79"/>
      <c r="P133" s="76"/>
      <c r="Q133" s="76"/>
      <c r="R133" s="76"/>
      <c r="S133" s="76"/>
      <c r="T133" s="77"/>
      <c r="U133" s="181">
        <f t="shared" si="2"/>
        <v>0</v>
      </c>
    </row>
    <row r="134" spans="2:21" s="1" customFormat="1" ht="50.1" hidden="1" customHeight="1" x14ac:dyDescent="0.25">
      <c r="B134" s="21" t="s">
        <v>21</v>
      </c>
      <c r="C134" s="16" t="s">
        <v>23</v>
      </c>
      <c r="D134" s="17">
        <v>43497</v>
      </c>
      <c r="E134" s="22" t="s">
        <v>116</v>
      </c>
      <c r="F134" s="39">
        <v>1933.5</v>
      </c>
      <c r="G134" s="39">
        <v>1933.5</v>
      </c>
      <c r="H134" s="184">
        <v>13</v>
      </c>
      <c r="I134" s="184">
        <v>13</v>
      </c>
      <c r="J134" s="78"/>
      <c r="K134" s="79"/>
      <c r="L134" s="79"/>
      <c r="M134" s="79"/>
      <c r="N134" s="79"/>
      <c r="O134" s="79"/>
      <c r="P134" s="79"/>
      <c r="Q134" s="79"/>
      <c r="R134" s="79"/>
      <c r="S134" s="79"/>
      <c r="T134" s="80"/>
      <c r="U134" s="181">
        <f t="shared" si="2"/>
        <v>0</v>
      </c>
    </row>
    <row r="135" spans="2:21" s="1" customFormat="1" ht="50.1" hidden="1" customHeight="1" x14ac:dyDescent="0.25">
      <c r="B135" s="21" t="s">
        <v>21</v>
      </c>
      <c r="C135" s="16" t="s">
        <v>23</v>
      </c>
      <c r="D135" s="17">
        <v>43497</v>
      </c>
      <c r="E135" s="88" t="s">
        <v>479</v>
      </c>
      <c r="F135" s="39">
        <v>0</v>
      </c>
      <c r="G135" s="39">
        <v>0</v>
      </c>
      <c r="H135" s="184">
        <v>0</v>
      </c>
      <c r="I135" s="184">
        <v>0</v>
      </c>
      <c r="J135" s="75"/>
      <c r="K135" s="79"/>
      <c r="L135" s="76"/>
      <c r="M135" s="79"/>
      <c r="N135" s="79"/>
      <c r="O135" s="79"/>
      <c r="P135" s="76"/>
      <c r="Q135" s="76"/>
      <c r="R135" s="76"/>
      <c r="S135" s="76"/>
      <c r="T135" s="77"/>
      <c r="U135" s="181">
        <f t="shared" si="2"/>
        <v>0</v>
      </c>
    </row>
    <row r="136" spans="2:21" s="1" customFormat="1" ht="50.1" hidden="1" customHeight="1" x14ac:dyDescent="0.25">
      <c r="B136" s="21" t="s">
        <v>20</v>
      </c>
      <c r="C136" s="16" t="s">
        <v>32</v>
      </c>
      <c r="D136" s="17">
        <v>43497</v>
      </c>
      <c r="E136" s="22" t="s">
        <v>116</v>
      </c>
      <c r="F136" s="39">
        <v>1545</v>
      </c>
      <c r="G136" s="39">
        <v>1545</v>
      </c>
      <c r="H136" s="184">
        <v>9</v>
      </c>
      <c r="I136" s="184">
        <v>9</v>
      </c>
      <c r="J136" s="78"/>
      <c r="K136" s="79"/>
      <c r="L136" s="79"/>
      <c r="M136" s="79"/>
      <c r="N136" s="79"/>
      <c r="O136" s="79"/>
      <c r="P136" s="79"/>
      <c r="Q136" s="79"/>
      <c r="R136" s="79"/>
      <c r="S136" s="79"/>
      <c r="T136" s="80"/>
      <c r="U136" s="181">
        <f t="shared" si="2"/>
        <v>0</v>
      </c>
    </row>
    <row r="137" spans="2:21" s="1" customFormat="1" ht="50.1" hidden="1" customHeight="1" x14ac:dyDescent="0.25">
      <c r="B137" s="21" t="s">
        <v>20</v>
      </c>
      <c r="C137" s="16" t="s">
        <v>32</v>
      </c>
      <c r="D137" s="17">
        <v>43497</v>
      </c>
      <c r="E137" s="88" t="s">
        <v>479</v>
      </c>
      <c r="F137" s="39">
        <v>0</v>
      </c>
      <c r="G137" s="39">
        <v>0</v>
      </c>
      <c r="H137" s="184">
        <v>0</v>
      </c>
      <c r="I137" s="184">
        <v>0</v>
      </c>
      <c r="J137" s="75"/>
      <c r="K137" s="79"/>
      <c r="L137" s="76"/>
      <c r="M137" s="79"/>
      <c r="N137" s="79"/>
      <c r="O137" s="79"/>
      <c r="P137" s="76"/>
      <c r="Q137" s="76"/>
      <c r="R137" s="76"/>
      <c r="S137" s="76"/>
      <c r="T137" s="77"/>
      <c r="U137" s="181">
        <f t="shared" si="2"/>
        <v>0</v>
      </c>
    </row>
    <row r="138" spans="2:21" s="1" customFormat="1" ht="50.1" hidden="1" customHeight="1" x14ac:dyDescent="0.25">
      <c r="B138" s="21" t="s">
        <v>4</v>
      </c>
      <c r="C138" s="16" t="s">
        <v>5</v>
      </c>
      <c r="D138" s="17">
        <v>43497</v>
      </c>
      <c r="E138" s="22" t="s">
        <v>116</v>
      </c>
      <c r="F138" s="39">
        <v>1198.5</v>
      </c>
      <c r="G138" s="39">
        <v>1198.5</v>
      </c>
      <c r="H138" s="184">
        <v>8</v>
      </c>
      <c r="I138" s="184">
        <v>8</v>
      </c>
      <c r="J138" s="78"/>
      <c r="K138" s="79"/>
      <c r="L138" s="79"/>
      <c r="M138" s="79"/>
      <c r="N138" s="79"/>
      <c r="O138" s="79"/>
      <c r="P138" s="79"/>
      <c r="Q138" s="79"/>
      <c r="R138" s="79"/>
      <c r="S138" s="79"/>
      <c r="T138" s="80"/>
      <c r="U138" s="181">
        <f t="shared" si="2"/>
        <v>0</v>
      </c>
    </row>
    <row r="139" spans="2:21" s="1" customFormat="1" ht="50.1" hidden="1" customHeight="1" x14ac:dyDescent="0.25">
      <c r="B139" s="21" t="s">
        <v>4</v>
      </c>
      <c r="C139" s="16" t="s">
        <v>5</v>
      </c>
      <c r="D139" s="17">
        <v>43497</v>
      </c>
      <c r="E139" s="88" t="s">
        <v>479</v>
      </c>
      <c r="F139" s="39">
        <v>0</v>
      </c>
      <c r="G139" s="39">
        <v>0</v>
      </c>
      <c r="H139" s="184">
        <v>0</v>
      </c>
      <c r="I139" s="184">
        <v>0</v>
      </c>
      <c r="J139" s="75"/>
      <c r="K139" s="79"/>
      <c r="L139" s="76"/>
      <c r="M139" s="79"/>
      <c r="N139" s="79"/>
      <c r="O139" s="79"/>
      <c r="P139" s="76"/>
      <c r="Q139" s="76"/>
      <c r="R139" s="76"/>
      <c r="S139" s="76"/>
      <c r="T139" s="77"/>
      <c r="U139" s="181">
        <f t="shared" si="2"/>
        <v>0</v>
      </c>
    </row>
    <row r="140" spans="2:21" s="1" customFormat="1" ht="50.1" hidden="1" customHeight="1" x14ac:dyDescent="0.25">
      <c r="B140" s="21" t="s">
        <v>4</v>
      </c>
      <c r="C140" s="16" t="s">
        <v>6</v>
      </c>
      <c r="D140" s="17">
        <v>43497</v>
      </c>
      <c r="E140" s="22" t="s">
        <v>116</v>
      </c>
      <c r="F140" s="39">
        <v>747</v>
      </c>
      <c r="G140" s="39">
        <v>747</v>
      </c>
      <c r="H140" s="184">
        <v>5</v>
      </c>
      <c r="I140" s="184">
        <v>5</v>
      </c>
      <c r="J140" s="78"/>
      <c r="K140" s="79"/>
      <c r="L140" s="79"/>
      <c r="M140" s="79"/>
      <c r="N140" s="79"/>
      <c r="O140" s="79"/>
      <c r="P140" s="79"/>
      <c r="Q140" s="79"/>
      <c r="R140" s="79"/>
      <c r="S140" s="79"/>
      <c r="T140" s="80"/>
      <c r="U140" s="181">
        <f t="shared" si="2"/>
        <v>0</v>
      </c>
    </row>
    <row r="141" spans="2:21" s="1" customFormat="1" ht="50.1" hidden="1" customHeight="1" x14ac:dyDescent="0.25">
      <c r="B141" s="21" t="s">
        <v>4</v>
      </c>
      <c r="C141" s="16" t="s">
        <v>6</v>
      </c>
      <c r="D141" s="17">
        <v>43497</v>
      </c>
      <c r="E141" s="88" t="s">
        <v>479</v>
      </c>
      <c r="F141" s="39">
        <v>0</v>
      </c>
      <c r="G141" s="39">
        <v>0</v>
      </c>
      <c r="H141" s="184">
        <v>0</v>
      </c>
      <c r="I141" s="184">
        <v>0</v>
      </c>
      <c r="J141" s="75"/>
      <c r="K141" s="79"/>
      <c r="L141" s="76"/>
      <c r="M141" s="79"/>
      <c r="N141" s="79"/>
      <c r="O141" s="79"/>
      <c r="P141" s="76"/>
      <c r="Q141" s="76"/>
      <c r="R141" s="76"/>
      <c r="S141" s="76"/>
      <c r="T141" s="77"/>
      <c r="U141" s="181">
        <f t="shared" si="2"/>
        <v>0</v>
      </c>
    </row>
    <row r="142" spans="2:21" s="1" customFormat="1" ht="50.1" hidden="1" customHeight="1" x14ac:dyDescent="0.25">
      <c r="B142" s="21" t="s">
        <v>29</v>
      </c>
      <c r="C142" s="16" t="s">
        <v>16</v>
      </c>
      <c r="D142" s="17">
        <v>43497</v>
      </c>
      <c r="E142" s="22" t="s">
        <v>116</v>
      </c>
      <c r="F142" s="39">
        <v>199.5</v>
      </c>
      <c r="G142" s="39">
        <v>199.5</v>
      </c>
      <c r="H142" s="184">
        <v>1</v>
      </c>
      <c r="I142" s="184">
        <v>1</v>
      </c>
      <c r="J142" s="78"/>
      <c r="K142" s="79"/>
      <c r="L142" s="79"/>
      <c r="M142" s="79"/>
      <c r="N142" s="79"/>
      <c r="O142" s="79"/>
      <c r="P142" s="79"/>
      <c r="Q142" s="79"/>
      <c r="R142" s="79"/>
      <c r="S142" s="79"/>
      <c r="T142" s="80"/>
      <c r="U142" s="181">
        <f t="shared" si="2"/>
        <v>0</v>
      </c>
    </row>
    <row r="143" spans="2:21" s="1" customFormat="1" ht="50.1" hidden="1" customHeight="1" x14ac:dyDescent="0.25">
      <c r="B143" s="21" t="s">
        <v>29</v>
      </c>
      <c r="C143" s="16" t="s">
        <v>16</v>
      </c>
      <c r="D143" s="17">
        <v>43497</v>
      </c>
      <c r="E143" s="88" t="s">
        <v>479</v>
      </c>
      <c r="F143" s="39">
        <v>83946</v>
      </c>
      <c r="G143" s="39">
        <v>24934.6</v>
      </c>
      <c r="H143" s="184">
        <v>421</v>
      </c>
      <c r="I143" s="184">
        <v>133</v>
      </c>
      <c r="J143" s="75"/>
      <c r="K143" s="79"/>
      <c r="L143" s="76"/>
      <c r="M143" s="79"/>
      <c r="N143" s="79"/>
      <c r="O143" s="79"/>
      <c r="P143" s="76"/>
      <c r="Q143" s="76"/>
      <c r="R143" s="76"/>
      <c r="S143" s="76"/>
      <c r="T143" s="77"/>
      <c r="U143" s="181">
        <f t="shared" si="2"/>
        <v>0</v>
      </c>
    </row>
    <row r="144" spans="2:21" s="1" customFormat="1" ht="50.1" hidden="1" customHeight="1" x14ac:dyDescent="0.25">
      <c r="B144" s="21" t="s">
        <v>41</v>
      </c>
      <c r="C144" s="16" t="s">
        <v>41</v>
      </c>
      <c r="D144" s="17">
        <v>43497</v>
      </c>
      <c r="E144" s="22" t="s">
        <v>116</v>
      </c>
      <c r="F144" s="39">
        <v>12400.75</v>
      </c>
      <c r="G144" s="39">
        <v>12400.75</v>
      </c>
      <c r="H144" s="184">
        <v>74</v>
      </c>
      <c r="I144" s="184">
        <v>74</v>
      </c>
      <c r="J144" s="78"/>
      <c r="K144" s="79"/>
      <c r="L144" s="79"/>
      <c r="M144" s="79"/>
      <c r="N144" s="79"/>
      <c r="O144" s="79"/>
      <c r="P144" s="79"/>
      <c r="Q144" s="79"/>
      <c r="R144" s="79"/>
      <c r="S144" s="79"/>
      <c r="T144" s="80"/>
      <c r="U144" s="181">
        <f t="shared" si="2"/>
        <v>0</v>
      </c>
    </row>
    <row r="145" spans="2:21" s="1" customFormat="1" ht="50.1" hidden="1" customHeight="1" x14ac:dyDescent="0.25">
      <c r="B145" s="21" t="s">
        <v>41</v>
      </c>
      <c r="C145" s="16" t="s">
        <v>41</v>
      </c>
      <c r="D145" s="17">
        <v>43497</v>
      </c>
      <c r="E145" s="88" t="s">
        <v>479</v>
      </c>
      <c r="F145" s="39">
        <v>433531.5</v>
      </c>
      <c r="G145" s="39">
        <v>124456.35</v>
      </c>
      <c r="H145" s="184">
        <v>2371</v>
      </c>
      <c r="I145" s="184">
        <v>2332</v>
      </c>
      <c r="J145" s="75"/>
      <c r="K145" s="79"/>
      <c r="L145" s="76"/>
      <c r="M145" s="79"/>
      <c r="N145" s="79"/>
      <c r="O145" s="79"/>
      <c r="P145" s="76"/>
      <c r="Q145" s="76"/>
      <c r="R145" s="76"/>
      <c r="S145" s="76"/>
      <c r="T145" s="77"/>
      <c r="U145" s="181">
        <f t="shared" si="2"/>
        <v>0</v>
      </c>
    </row>
    <row r="146" spans="2:21" s="1" customFormat="1" ht="50.1" hidden="1" customHeight="1" x14ac:dyDescent="0.25">
      <c r="B146" s="21" t="s">
        <v>15</v>
      </c>
      <c r="C146" s="16" t="s">
        <v>513</v>
      </c>
      <c r="D146" s="17">
        <v>43497</v>
      </c>
      <c r="E146" s="22" t="s">
        <v>116</v>
      </c>
      <c r="F146" s="39">
        <v>18913.75</v>
      </c>
      <c r="G146" s="39">
        <v>18913.75</v>
      </c>
      <c r="H146" s="184">
        <v>127</v>
      </c>
      <c r="I146" s="184">
        <v>127</v>
      </c>
      <c r="J146" s="78"/>
      <c r="K146" s="79"/>
      <c r="L146" s="79"/>
      <c r="M146" s="79"/>
      <c r="N146" s="79"/>
      <c r="O146" s="79">
        <v>1</v>
      </c>
      <c r="P146" s="79"/>
      <c r="Q146" s="79"/>
      <c r="R146" s="79"/>
      <c r="S146" s="79"/>
      <c r="T146" s="80"/>
      <c r="U146" s="181">
        <f t="shared" si="2"/>
        <v>0</v>
      </c>
    </row>
    <row r="147" spans="2:21" s="1" customFormat="1" ht="50.1" hidden="1" customHeight="1" x14ac:dyDescent="0.25">
      <c r="B147" s="21" t="s">
        <v>15</v>
      </c>
      <c r="C147" s="16" t="s">
        <v>513</v>
      </c>
      <c r="D147" s="17">
        <v>43497</v>
      </c>
      <c r="E147" s="88" t="s">
        <v>479</v>
      </c>
      <c r="F147" s="39">
        <v>178905</v>
      </c>
      <c r="G147" s="39">
        <v>178905</v>
      </c>
      <c r="H147" s="184">
        <v>1008</v>
      </c>
      <c r="I147" s="184">
        <v>1008</v>
      </c>
      <c r="J147" s="75"/>
      <c r="K147" s="79"/>
      <c r="L147" s="76"/>
      <c r="M147" s="79"/>
      <c r="N147" s="79"/>
      <c r="O147" s="79"/>
      <c r="P147" s="76"/>
      <c r="Q147" s="76"/>
      <c r="R147" s="76"/>
      <c r="S147" s="76"/>
      <c r="T147" s="77"/>
      <c r="U147" s="181">
        <f t="shared" si="2"/>
        <v>0</v>
      </c>
    </row>
    <row r="148" spans="2:21" s="1" customFormat="1" ht="50.1" hidden="1" customHeight="1" x14ac:dyDescent="0.25">
      <c r="B148" s="21" t="s">
        <v>15</v>
      </c>
      <c r="C148" s="16" t="s">
        <v>513</v>
      </c>
      <c r="D148" s="17">
        <v>43497</v>
      </c>
      <c r="E148" s="22" t="s">
        <v>116</v>
      </c>
      <c r="F148" s="39">
        <v>27337</v>
      </c>
      <c r="G148" s="39">
        <v>27337</v>
      </c>
      <c r="H148" s="184">
        <v>185</v>
      </c>
      <c r="I148" s="184">
        <v>185</v>
      </c>
      <c r="J148" s="78"/>
      <c r="K148" s="79"/>
      <c r="L148" s="79"/>
      <c r="M148" s="79">
        <v>1</v>
      </c>
      <c r="N148" s="79"/>
      <c r="O148" s="79">
        <v>0</v>
      </c>
      <c r="P148" s="79"/>
      <c r="Q148" s="79"/>
      <c r="R148" s="79"/>
      <c r="S148" s="79"/>
      <c r="T148" s="80"/>
      <c r="U148" s="181">
        <f t="shared" si="2"/>
        <v>1</v>
      </c>
    </row>
    <row r="149" spans="2:21" s="1" customFormat="1" ht="50.1" hidden="1" customHeight="1" x14ac:dyDescent="0.25">
      <c r="B149" s="21" t="s">
        <v>15</v>
      </c>
      <c r="C149" s="16" t="s">
        <v>513</v>
      </c>
      <c r="D149" s="17">
        <v>43497</v>
      </c>
      <c r="E149" s="88" t="s">
        <v>479</v>
      </c>
      <c r="F149" s="39">
        <v>76316.5</v>
      </c>
      <c r="G149" s="39">
        <v>76316.5</v>
      </c>
      <c r="H149" s="184">
        <v>769</v>
      </c>
      <c r="I149" s="184">
        <v>769</v>
      </c>
      <c r="J149" s="75"/>
      <c r="K149" s="79"/>
      <c r="L149" s="76"/>
      <c r="M149" s="79"/>
      <c r="N149" s="79">
        <v>1</v>
      </c>
      <c r="O149" s="79">
        <v>0</v>
      </c>
      <c r="P149" s="76"/>
      <c r="Q149" s="76"/>
      <c r="R149" s="76"/>
      <c r="S149" s="76"/>
      <c r="T149" s="77"/>
      <c r="U149" s="181">
        <f t="shared" si="2"/>
        <v>0</v>
      </c>
    </row>
    <row r="150" spans="2:21" s="1" customFormat="1" ht="50.1" hidden="1" customHeight="1" x14ac:dyDescent="0.25">
      <c r="B150" s="21" t="s">
        <v>24</v>
      </c>
      <c r="C150" s="16" t="s">
        <v>25</v>
      </c>
      <c r="D150" s="17">
        <v>43497</v>
      </c>
      <c r="E150" s="22" t="s">
        <v>116</v>
      </c>
      <c r="F150" s="39">
        <v>2415</v>
      </c>
      <c r="G150" s="39">
        <v>2415</v>
      </c>
      <c r="H150" s="184">
        <v>15</v>
      </c>
      <c r="I150" s="184">
        <v>15</v>
      </c>
      <c r="J150" s="78"/>
      <c r="K150" s="79"/>
      <c r="L150" s="79"/>
      <c r="M150" s="79"/>
      <c r="N150" s="79"/>
      <c r="O150" s="79"/>
      <c r="P150" s="79"/>
      <c r="Q150" s="79"/>
      <c r="R150" s="79"/>
      <c r="S150" s="79"/>
      <c r="T150" s="80"/>
      <c r="U150" s="181">
        <f t="shared" si="2"/>
        <v>0</v>
      </c>
    </row>
    <row r="151" spans="2:21" s="1" customFormat="1" ht="50.1" hidden="1" customHeight="1" x14ac:dyDescent="0.25">
      <c r="B151" s="21" t="s">
        <v>24</v>
      </c>
      <c r="C151" s="16" t="s">
        <v>25</v>
      </c>
      <c r="D151" s="17">
        <v>43497</v>
      </c>
      <c r="E151" s="88" t="s">
        <v>479</v>
      </c>
      <c r="F151" s="39">
        <v>12128</v>
      </c>
      <c r="G151" s="39">
        <v>12128</v>
      </c>
      <c r="H151" s="184">
        <v>83</v>
      </c>
      <c r="I151" s="184">
        <v>83</v>
      </c>
      <c r="J151" s="75"/>
      <c r="K151" s="79"/>
      <c r="L151" s="76"/>
      <c r="M151" s="79"/>
      <c r="N151" s="79"/>
      <c r="O151" s="79"/>
      <c r="P151" s="76"/>
      <c r="Q151" s="76"/>
      <c r="R151" s="76"/>
      <c r="S151" s="76"/>
      <c r="T151" s="77"/>
      <c r="U151" s="181">
        <f t="shared" si="2"/>
        <v>0</v>
      </c>
    </row>
    <row r="152" spans="2:21" s="1" customFormat="1" ht="50.1" hidden="1" customHeight="1" x14ac:dyDescent="0.25">
      <c r="B152" s="21" t="s">
        <v>15</v>
      </c>
      <c r="C152" s="16" t="s">
        <v>115</v>
      </c>
      <c r="D152" s="17">
        <v>43497</v>
      </c>
      <c r="E152" s="22" t="s">
        <v>116</v>
      </c>
      <c r="F152" s="39">
        <v>114388</v>
      </c>
      <c r="G152" s="39">
        <v>114388</v>
      </c>
      <c r="H152" s="184">
        <v>745</v>
      </c>
      <c r="I152" s="184">
        <v>745</v>
      </c>
      <c r="J152" s="78"/>
      <c r="K152" s="79"/>
      <c r="L152" s="79"/>
      <c r="M152" s="79"/>
      <c r="N152" s="79"/>
      <c r="O152" s="44">
        <v>4</v>
      </c>
      <c r="P152" s="3">
        <v>1</v>
      </c>
      <c r="Q152" s="79"/>
      <c r="R152" s="79"/>
      <c r="S152" s="79"/>
      <c r="T152" s="80"/>
      <c r="U152" s="181">
        <f t="shared" si="2"/>
        <v>0</v>
      </c>
    </row>
    <row r="153" spans="2:21" s="1" customFormat="1" ht="50.1" hidden="1" customHeight="1" x14ac:dyDescent="0.25">
      <c r="B153" s="21" t="s">
        <v>15</v>
      </c>
      <c r="C153" s="16" t="s">
        <v>115</v>
      </c>
      <c r="D153" s="17">
        <v>43497</v>
      </c>
      <c r="E153" s="88" t="s">
        <v>479</v>
      </c>
      <c r="F153" s="39">
        <v>59905</v>
      </c>
      <c r="G153" s="39">
        <v>59905</v>
      </c>
      <c r="H153" s="184">
        <v>306</v>
      </c>
      <c r="I153" s="184">
        <v>306</v>
      </c>
      <c r="J153" s="75"/>
      <c r="K153" s="79"/>
      <c r="L153" s="76"/>
      <c r="M153" s="79"/>
      <c r="N153" s="79"/>
      <c r="O153" s="44">
        <v>1</v>
      </c>
      <c r="P153" s="76"/>
      <c r="Q153" s="76"/>
      <c r="R153" s="76"/>
      <c r="S153" s="76"/>
      <c r="T153" s="77"/>
      <c r="U153" s="181">
        <f t="shared" si="2"/>
        <v>0</v>
      </c>
    </row>
    <row r="154" spans="2:21" s="1" customFormat="1" ht="50.1" hidden="1" customHeight="1" x14ac:dyDescent="0.25">
      <c r="B154" s="21" t="s">
        <v>29</v>
      </c>
      <c r="C154" s="16" t="s">
        <v>33</v>
      </c>
      <c r="D154" s="17">
        <v>43497</v>
      </c>
      <c r="E154" s="22" t="s">
        <v>116</v>
      </c>
      <c r="F154" s="39">
        <v>1146</v>
      </c>
      <c r="G154" s="39">
        <v>1146</v>
      </c>
      <c r="H154" s="184">
        <v>7</v>
      </c>
      <c r="I154" s="184">
        <v>7</v>
      </c>
      <c r="J154" s="78"/>
      <c r="K154" s="79"/>
      <c r="L154" s="79"/>
      <c r="M154" s="79"/>
      <c r="N154" s="79"/>
      <c r="O154" s="79"/>
      <c r="P154" s="79"/>
      <c r="Q154" s="79"/>
      <c r="R154" s="79"/>
      <c r="S154" s="79"/>
      <c r="T154" s="80"/>
      <c r="U154" s="181">
        <f t="shared" si="2"/>
        <v>0</v>
      </c>
    </row>
    <row r="155" spans="2:21" s="1" customFormat="1" ht="50.1" hidden="1" customHeight="1" x14ac:dyDescent="0.25">
      <c r="B155" s="21" t="s">
        <v>29</v>
      </c>
      <c r="C155" s="16" t="s">
        <v>33</v>
      </c>
      <c r="D155" s="17">
        <v>43497</v>
      </c>
      <c r="E155" s="88" t="s">
        <v>479</v>
      </c>
      <c r="F155" s="39">
        <v>160</v>
      </c>
      <c r="G155" s="39">
        <v>160</v>
      </c>
      <c r="H155" s="184">
        <v>4</v>
      </c>
      <c r="I155" s="184">
        <v>4</v>
      </c>
      <c r="J155" s="75"/>
      <c r="K155" s="79"/>
      <c r="L155" s="76"/>
      <c r="M155" s="79"/>
      <c r="N155" s="79"/>
      <c r="O155" s="79"/>
      <c r="P155" s="76"/>
      <c r="Q155" s="76"/>
      <c r="R155" s="76"/>
      <c r="S155" s="76"/>
      <c r="T155" s="77"/>
      <c r="U155" s="181">
        <f t="shared" ref="U155:U218" si="3">SUM(J155:M155)</f>
        <v>0</v>
      </c>
    </row>
    <row r="156" spans="2:21" s="1" customFormat="1" ht="50.1" hidden="1" customHeight="1" x14ac:dyDescent="0.25">
      <c r="B156" s="21" t="s">
        <v>7</v>
      </c>
      <c r="C156" s="16" t="s">
        <v>10</v>
      </c>
      <c r="D156" s="17">
        <v>43497</v>
      </c>
      <c r="E156" s="22" t="s">
        <v>116</v>
      </c>
      <c r="F156" s="39">
        <v>3016.5</v>
      </c>
      <c r="G156" s="39">
        <v>3016.5</v>
      </c>
      <c r="H156" s="184">
        <v>21</v>
      </c>
      <c r="I156" s="184">
        <v>21</v>
      </c>
      <c r="J156" s="78"/>
      <c r="K156" s="79"/>
      <c r="L156" s="79"/>
      <c r="M156" s="79"/>
      <c r="N156" s="79"/>
      <c r="O156" s="79"/>
      <c r="P156" s="79"/>
      <c r="Q156" s="79"/>
      <c r="R156" s="79"/>
      <c r="S156" s="79"/>
      <c r="T156" s="80"/>
      <c r="U156" s="181">
        <f t="shared" si="3"/>
        <v>0</v>
      </c>
    </row>
    <row r="157" spans="2:21" s="1" customFormat="1" ht="50.1" hidden="1" customHeight="1" x14ac:dyDescent="0.25">
      <c r="B157" s="21" t="s">
        <v>7</v>
      </c>
      <c r="C157" s="16" t="s">
        <v>10</v>
      </c>
      <c r="D157" s="17">
        <v>43497</v>
      </c>
      <c r="E157" s="88" t="s">
        <v>479</v>
      </c>
      <c r="F157" s="39">
        <v>0</v>
      </c>
      <c r="G157" s="39">
        <v>0</v>
      </c>
      <c r="H157" s="184">
        <v>0</v>
      </c>
      <c r="I157" s="184">
        <v>0</v>
      </c>
      <c r="J157" s="75"/>
      <c r="K157" s="79"/>
      <c r="L157" s="76"/>
      <c r="M157" s="79"/>
      <c r="N157" s="79"/>
      <c r="O157" s="79"/>
      <c r="P157" s="76"/>
      <c r="Q157" s="76"/>
      <c r="R157" s="76"/>
      <c r="S157" s="76"/>
      <c r="T157" s="77"/>
      <c r="U157" s="181">
        <f t="shared" si="3"/>
        <v>0</v>
      </c>
    </row>
    <row r="158" spans="2:21" s="1" customFormat="1" ht="50.1" hidden="1" customHeight="1" x14ac:dyDescent="0.25">
      <c r="B158" s="21" t="s">
        <v>15</v>
      </c>
      <c r="C158" s="16" t="s">
        <v>19</v>
      </c>
      <c r="D158" s="17">
        <v>43497</v>
      </c>
      <c r="E158" s="22" t="s">
        <v>116</v>
      </c>
      <c r="F158" s="39">
        <v>34619.5</v>
      </c>
      <c r="G158" s="39">
        <v>34619.5</v>
      </c>
      <c r="H158" s="184">
        <v>235</v>
      </c>
      <c r="I158" s="184">
        <v>235</v>
      </c>
      <c r="J158" s="78"/>
      <c r="K158" s="79"/>
      <c r="L158" s="79"/>
      <c r="M158" s="79"/>
      <c r="N158" s="79"/>
      <c r="O158" s="79">
        <v>1</v>
      </c>
      <c r="P158" s="79"/>
      <c r="Q158" s="79"/>
      <c r="R158" s="79"/>
      <c r="S158" s="79"/>
      <c r="T158" s="80"/>
      <c r="U158" s="181">
        <f t="shared" si="3"/>
        <v>0</v>
      </c>
    </row>
    <row r="159" spans="2:21" s="1" customFormat="1" ht="50.1" hidden="1" customHeight="1" x14ac:dyDescent="0.25">
      <c r="B159" s="21" t="s">
        <v>15</v>
      </c>
      <c r="C159" s="16" t="s">
        <v>19</v>
      </c>
      <c r="D159" s="17">
        <v>43497</v>
      </c>
      <c r="E159" s="88" t="s">
        <v>479</v>
      </c>
      <c r="F159" s="39">
        <v>16457</v>
      </c>
      <c r="G159" s="39">
        <v>16457</v>
      </c>
      <c r="H159" s="184">
        <v>116</v>
      </c>
      <c r="I159" s="184">
        <v>116</v>
      </c>
      <c r="J159" s="75"/>
      <c r="K159" s="79"/>
      <c r="L159" s="76"/>
      <c r="M159" s="79"/>
      <c r="N159" s="79"/>
      <c r="O159" s="79"/>
      <c r="P159" s="76"/>
      <c r="Q159" s="76"/>
      <c r="R159" s="76"/>
      <c r="S159" s="76"/>
      <c r="T159" s="77"/>
      <c r="U159" s="181">
        <f t="shared" si="3"/>
        <v>0</v>
      </c>
    </row>
    <row r="160" spans="2:21" s="1" customFormat="1" ht="50.1" hidden="1" customHeight="1" x14ac:dyDescent="0.25">
      <c r="B160" s="21" t="s">
        <v>7</v>
      </c>
      <c r="C160" s="16" t="s">
        <v>9</v>
      </c>
      <c r="D160" s="17">
        <v>43497</v>
      </c>
      <c r="E160" s="22" t="s">
        <v>116</v>
      </c>
      <c r="F160" s="39">
        <v>360</v>
      </c>
      <c r="G160" s="39">
        <v>360</v>
      </c>
      <c r="H160" s="184">
        <v>2</v>
      </c>
      <c r="I160" s="184">
        <v>2</v>
      </c>
      <c r="J160" s="78"/>
      <c r="K160" s="79"/>
      <c r="L160" s="79"/>
      <c r="M160" s="79"/>
      <c r="N160" s="79"/>
      <c r="O160" s="79"/>
      <c r="P160" s="79"/>
      <c r="Q160" s="79"/>
      <c r="R160" s="79"/>
      <c r="S160" s="79"/>
      <c r="T160" s="80"/>
      <c r="U160" s="181">
        <f t="shared" si="3"/>
        <v>0</v>
      </c>
    </row>
    <row r="161" spans="2:21" s="1" customFormat="1" ht="50.1" hidden="1" customHeight="1" x14ac:dyDescent="0.25">
      <c r="B161" s="21" t="s">
        <v>7</v>
      </c>
      <c r="C161" s="16" t="s">
        <v>9</v>
      </c>
      <c r="D161" s="17">
        <v>43497</v>
      </c>
      <c r="E161" s="88" t="s">
        <v>479</v>
      </c>
      <c r="F161" s="39">
        <v>0</v>
      </c>
      <c r="G161" s="39">
        <v>0</v>
      </c>
      <c r="H161" s="184">
        <v>0</v>
      </c>
      <c r="I161" s="184">
        <v>0</v>
      </c>
      <c r="J161" s="75"/>
      <c r="K161" s="79"/>
      <c r="L161" s="76"/>
      <c r="M161" s="79"/>
      <c r="N161" s="79"/>
      <c r="O161" s="79"/>
      <c r="P161" s="76"/>
      <c r="Q161" s="76"/>
      <c r="R161" s="76"/>
      <c r="S161" s="76"/>
      <c r="T161" s="77"/>
      <c r="U161" s="181">
        <f t="shared" si="3"/>
        <v>0</v>
      </c>
    </row>
    <row r="162" spans="2:21" s="1" customFormat="1" ht="50.1" hidden="1" customHeight="1" x14ac:dyDescent="0.25">
      <c r="B162" s="21" t="s">
        <v>46</v>
      </c>
      <c r="C162" s="16" t="s">
        <v>46</v>
      </c>
      <c r="D162" s="17">
        <v>43497</v>
      </c>
      <c r="E162" s="22" t="s">
        <v>116</v>
      </c>
      <c r="F162" s="39">
        <v>1123.5</v>
      </c>
      <c r="G162" s="39">
        <v>1123.5</v>
      </c>
      <c r="H162" s="184">
        <v>6</v>
      </c>
      <c r="I162" s="184">
        <v>6</v>
      </c>
      <c r="J162" s="78"/>
      <c r="K162" s="79"/>
      <c r="L162" s="79"/>
      <c r="M162" s="79"/>
      <c r="N162" s="79"/>
      <c r="O162" s="79"/>
      <c r="P162" s="79"/>
      <c r="Q162" s="79"/>
      <c r="R162" s="79"/>
      <c r="S162" s="79"/>
      <c r="T162" s="80"/>
      <c r="U162" s="181">
        <f t="shared" si="3"/>
        <v>0</v>
      </c>
    </row>
    <row r="163" spans="2:21" s="1" customFormat="1" ht="50.1" hidden="1" customHeight="1" x14ac:dyDescent="0.25">
      <c r="B163" s="21" t="s">
        <v>46</v>
      </c>
      <c r="C163" s="16" t="s">
        <v>46</v>
      </c>
      <c r="D163" s="17">
        <v>43497</v>
      </c>
      <c r="E163" s="88" t="s">
        <v>479</v>
      </c>
      <c r="F163" s="39">
        <v>28868</v>
      </c>
      <c r="G163" s="39">
        <v>28868</v>
      </c>
      <c r="H163" s="184">
        <v>138</v>
      </c>
      <c r="I163" s="184">
        <v>138</v>
      </c>
      <c r="J163" s="75"/>
      <c r="K163" s="79"/>
      <c r="L163" s="76"/>
      <c r="M163" s="79"/>
      <c r="N163" s="79"/>
      <c r="O163" s="79"/>
      <c r="P163" s="76"/>
      <c r="Q163" s="76"/>
      <c r="R163" s="76"/>
      <c r="S163" s="76"/>
      <c r="T163" s="77"/>
      <c r="U163" s="181">
        <f t="shared" si="3"/>
        <v>0</v>
      </c>
    </row>
    <row r="164" spans="2:21" s="1" customFormat="1" ht="50.1" hidden="1" customHeight="1" x14ac:dyDescent="0.25">
      <c r="B164" s="21" t="s">
        <v>21</v>
      </c>
      <c r="C164" s="16" t="s">
        <v>22</v>
      </c>
      <c r="D164" s="17">
        <v>43497</v>
      </c>
      <c r="E164" s="22" t="s">
        <v>116</v>
      </c>
      <c r="F164" s="39">
        <v>2856</v>
      </c>
      <c r="G164" s="39">
        <v>2856</v>
      </c>
      <c r="H164" s="184">
        <v>15</v>
      </c>
      <c r="I164" s="184">
        <v>15</v>
      </c>
      <c r="J164" s="78"/>
      <c r="K164" s="79"/>
      <c r="L164" s="79"/>
      <c r="M164" s="79"/>
      <c r="N164" s="79"/>
      <c r="O164" s="79"/>
      <c r="P164" s="79"/>
      <c r="Q164" s="79"/>
      <c r="R164" s="79"/>
      <c r="S164" s="79"/>
      <c r="T164" s="80"/>
      <c r="U164" s="181">
        <f t="shared" si="3"/>
        <v>0</v>
      </c>
    </row>
    <row r="165" spans="2:21" s="1" customFormat="1" ht="50.1" hidden="1" customHeight="1" x14ac:dyDescent="0.25">
      <c r="B165" s="21" t="s">
        <v>21</v>
      </c>
      <c r="C165" s="16" t="s">
        <v>22</v>
      </c>
      <c r="D165" s="17">
        <v>43497</v>
      </c>
      <c r="E165" s="88" t="s">
        <v>479</v>
      </c>
      <c r="F165" s="39">
        <v>1596</v>
      </c>
      <c r="G165" s="39">
        <v>1596</v>
      </c>
      <c r="H165" s="184">
        <v>11</v>
      </c>
      <c r="I165" s="184">
        <v>11</v>
      </c>
      <c r="J165" s="75"/>
      <c r="K165" s="79"/>
      <c r="L165" s="76"/>
      <c r="M165" s="79"/>
      <c r="N165" s="79"/>
      <c r="O165" s="79"/>
      <c r="P165" s="76"/>
      <c r="Q165" s="76"/>
      <c r="R165" s="76"/>
      <c r="S165" s="76"/>
      <c r="T165" s="77"/>
      <c r="U165" s="181">
        <f t="shared" si="3"/>
        <v>0</v>
      </c>
    </row>
    <row r="166" spans="2:21" s="1" customFormat="1" ht="50.1" hidden="1" customHeight="1" x14ac:dyDescent="0.25">
      <c r="B166" s="21" t="s">
        <v>42</v>
      </c>
      <c r="C166" s="16" t="s">
        <v>45</v>
      </c>
      <c r="D166" s="17">
        <v>43497</v>
      </c>
      <c r="E166" s="22" t="s">
        <v>116</v>
      </c>
      <c r="F166" s="39">
        <v>13674</v>
      </c>
      <c r="G166" s="39">
        <v>13674</v>
      </c>
      <c r="H166" s="184">
        <v>102</v>
      </c>
      <c r="I166" s="184">
        <v>102</v>
      </c>
      <c r="J166" s="78"/>
      <c r="K166" s="79"/>
      <c r="L166" s="79"/>
      <c r="M166" s="79"/>
      <c r="N166" s="79"/>
      <c r="O166" s="79"/>
      <c r="P166" s="79"/>
      <c r="Q166" s="79"/>
      <c r="R166" s="79"/>
      <c r="S166" s="79"/>
      <c r="T166" s="80"/>
      <c r="U166" s="181">
        <f t="shared" si="3"/>
        <v>0</v>
      </c>
    </row>
    <row r="167" spans="2:21" s="1" customFormat="1" ht="50.1" hidden="1" customHeight="1" x14ac:dyDescent="0.25">
      <c r="B167" s="21" t="s">
        <v>42</v>
      </c>
      <c r="C167" s="16" t="s">
        <v>45</v>
      </c>
      <c r="D167" s="17">
        <v>43497</v>
      </c>
      <c r="E167" s="88" t="s">
        <v>479</v>
      </c>
      <c r="F167" s="39">
        <v>0</v>
      </c>
      <c r="G167" s="39">
        <v>0</v>
      </c>
      <c r="H167" s="184">
        <v>0</v>
      </c>
      <c r="I167" s="184">
        <v>0</v>
      </c>
      <c r="J167" s="75"/>
      <c r="K167" s="79"/>
      <c r="L167" s="76"/>
      <c r="M167" s="79"/>
      <c r="N167" s="79"/>
      <c r="O167" s="79"/>
      <c r="P167" s="76"/>
      <c r="Q167" s="76"/>
      <c r="R167" s="76"/>
      <c r="S167" s="76"/>
      <c r="T167" s="77"/>
      <c r="U167" s="181">
        <f t="shared" si="3"/>
        <v>0</v>
      </c>
    </row>
    <row r="168" spans="2:21" s="1" customFormat="1" ht="50.1" hidden="1" customHeight="1" x14ac:dyDescent="0.25">
      <c r="B168" s="21" t="s">
        <v>24</v>
      </c>
      <c r="C168" s="16" t="s">
        <v>26</v>
      </c>
      <c r="D168" s="17">
        <v>43497</v>
      </c>
      <c r="E168" s="22" t="s">
        <v>116</v>
      </c>
      <c r="F168" s="39">
        <v>5208</v>
      </c>
      <c r="G168" s="39">
        <v>5208</v>
      </c>
      <c r="H168" s="184">
        <v>32</v>
      </c>
      <c r="I168" s="184">
        <v>32</v>
      </c>
      <c r="J168" s="78"/>
      <c r="K168" s="79"/>
      <c r="L168" s="79"/>
      <c r="M168" s="79"/>
      <c r="N168" s="79"/>
      <c r="O168" s="79"/>
      <c r="P168" s="79"/>
      <c r="Q168" s="79"/>
      <c r="R168" s="79"/>
      <c r="S168" s="79"/>
      <c r="T168" s="80"/>
      <c r="U168" s="181">
        <f t="shared" si="3"/>
        <v>0</v>
      </c>
    </row>
    <row r="169" spans="2:21" s="1" customFormat="1" ht="50.1" hidden="1" customHeight="1" x14ac:dyDescent="0.25">
      <c r="B169" s="21" t="s">
        <v>24</v>
      </c>
      <c r="C169" s="16" t="s">
        <v>26</v>
      </c>
      <c r="D169" s="17">
        <v>43497</v>
      </c>
      <c r="E169" s="88" t="s">
        <v>479</v>
      </c>
      <c r="F169" s="39">
        <v>9672</v>
      </c>
      <c r="G169" s="39">
        <v>9672</v>
      </c>
      <c r="H169" s="184">
        <v>56</v>
      </c>
      <c r="I169" s="184">
        <v>56</v>
      </c>
      <c r="J169" s="75"/>
      <c r="K169" s="79"/>
      <c r="L169" s="76"/>
      <c r="M169" s="79"/>
      <c r="N169" s="79"/>
      <c r="O169" s="79"/>
      <c r="P169" s="76"/>
      <c r="Q169" s="76"/>
      <c r="R169" s="76"/>
      <c r="S169" s="76"/>
      <c r="T169" s="77"/>
      <c r="U169" s="181">
        <f t="shared" si="3"/>
        <v>0</v>
      </c>
    </row>
    <row r="170" spans="2:21" s="1" customFormat="1" ht="50.1" hidden="1" customHeight="1" x14ac:dyDescent="0.25">
      <c r="B170" s="21" t="s">
        <v>29</v>
      </c>
      <c r="C170" s="16" t="s">
        <v>34</v>
      </c>
      <c r="D170" s="17">
        <v>43497</v>
      </c>
      <c r="E170" s="22" t="s">
        <v>116</v>
      </c>
      <c r="F170" s="39">
        <v>4618.5</v>
      </c>
      <c r="G170" s="39">
        <v>4618.5</v>
      </c>
      <c r="H170" s="184">
        <v>27</v>
      </c>
      <c r="I170" s="184">
        <v>27</v>
      </c>
      <c r="J170" s="78"/>
      <c r="K170" s="79"/>
      <c r="L170" s="79"/>
      <c r="M170" s="79"/>
      <c r="N170" s="79"/>
      <c r="O170" s="79"/>
      <c r="P170" s="79"/>
      <c r="Q170" s="79"/>
      <c r="R170" s="79"/>
      <c r="S170" s="79"/>
      <c r="T170" s="80"/>
      <c r="U170" s="181">
        <f t="shared" si="3"/>
        <v>0</v>
      </c>
    </row>
    <row r="171" spans="2:21" s="1" customFormat="1" ht="50.1" hidden="1" customHeight="1" x14ac:dyDescent="0.25">
      <c r="B171" s="21" t="s">
        <v>29</v>
      </c>
      <c r="C171" s="16" t="s">
        <v>34</v>
      </c>
      <c r="D171" s="17">
        <v>43497</v>
      </c>
      <c r="E171" s="88" t="s">
        <v>479</v>
      </c>
      <c r="F171" s="39">
        <v>0</v>
      </c>
      <c r="G171" s="39">
        <v>0</v>
      </c>
      <c r="H171" s="184">
        <v>0</v>
      </c>
      <c r="I171" s="184">
        <v>0</v>
      </c>
      <c r="J171" s="75"/>
      <c r="K171" s="79"/>
      <c r="L171" s="76"/>
      <c r="M171" s="79"/>
      <c r="N171" s="79"/>
      <c r="O171" s="79"/>
      <c r="P171" s="76"/>
      <c r="Q171" s="76"/>
      <c r="R171" s="76"/>
      <c r="S171" s="76"/>
      <c r="T171" s="77"/>
      <c r="U171" s="181">
        <f t="shared" si="3"/>
        <v>0</v>
      </c>
    </row>
    <row r="172" spans="2:21" s="1" customFormat="1" ht="50.1" hidden="1" customHeight="1" x14ac:dyDescent="0.25">
      <c r="B172" s="21" t="s">
        <v>15</v>
      </c>
      <c r="C172" s="16" t="s">
        <v>178</v>
      </c>
      <c r="D172" s="17">
        <v>43497</v>
      </c>
      <c r="E172" s="22" t="s">
        <v>116</v>
      </c>
      <c r="F172" s="39">
        <v>14395.5</v>
      </c>
      <c r="G172" s="39">
        <v>14395.5</v>
      </c>
      <c r="H172" s="184">
        <v>88</v>
      </c>
      <c r="I172" s="184">
        <v>88</v>
      </c>
      <c r="J172" s="78"/>
      <c r="K172" s="79"/>
      <c r="L172" s="79"/>
      <c r="M172" s="79"/>
      <c r="N172" s="79"/>
      <c r="O172" s="79"/>
      <c r="P172" s="79"/>
      <c r="Q172" s="79"/>
      <c r="R172" s="79"/>
      <c r="S172" s="79"/>
      <c r="T172" s="80"/>
      <c r="U172" s="181">
        <f t="shared" si="3"/>
        <v>0</v>
      </c>
    </row>
    <row r="173" spans="2:21" s="1" customFormat="1" ht="50.1" hidden="1" customHeight="1" x14ac:dyDescent="0.25">
      <c r="B173" s="21" t="s">
        <v>15</v>
      </c>
      <c r="C173" s="16" t="s">
        <v>178</v>
      </c>
      <c r="D173" s="17">
        <v>43497</v>
      </c>
      <c r="E173" s="88" t="s">
        <v>479</v>
      </c>
      <c r="F173" s="39">
        <v>48798</v>
      </c>
      <c r="G173" s="39">
        <v>48798</v>
      </c>
      <c r="H173" s="184">
        <v>254</v>
      </c>
      <c r="I173" s="184">
        <v>254</v>
      </c>
      <c r="J173" s="75"/>
      <c r="K173" s="79"/>
      <c r="L173" s="76"/>
      <c r="M173" s="79"/>
      <c r="N173" s="79"/>
      <c r="O173" s="79"/>
      <c r="P173" s="76"/>
      <c r="Q173" s="76"/>
      <c r="R173" s="76"/>
      <c r="S173" s="76"/>
      <c r="T173" s="77"/>
      <c r="U173" s="181">
        <f t="shared" si="3"/>
        <v>0</v>
      </c>
    </row>
    <row r="174" spans="2:21" s="1" customFormat="1" ht="50.1" hidden="1" customHeight="1" x14ac:dyDescent="0.25">
      <c r="B174" s="21" t="s">
        <v>29</v>
      </c>
      <c r="C174" s="16" t="s">
        <v>35</v>
      </c>
      <c r="D174" s="17">
        <v>43497</v>
      </c>
      <c r="E174" s="22" t="s">
        <v>116</v>
      </c>
      <c r="F174" s="39">
        <v>1377</v>
      </c>
      <c r="G174" s="39">
        <v>1377</v>
      </c>
      <c r="H174" s="184">
        <v>9</v>
      </c>
      <c r="I174" s="184">
        <v>9</v>
      </c>
      <c r="J174" s="78"/>
      <c r="K174" s="79"/>
      <c r="L174" s="79"/>
      <c r="M174" s="79"/>
      <c r="N174" s="79"/>
      <c r="O174" s="79"/>
      <c r="P174" s="79"/>
      <c r="Q174" s="79"/>
      <c r="R174" s="79"/>
      <c r="S174" s="79"/>
      <c r="T174" s="80"/>
      <c r="U174" s="181">
        <f t="shared" si="3"/>
        <v>0</v>
      </c>
    </row>
    <row r="175" spans="2:21" s="1" customFormat="1" ht="50.1" hidden="1" customHeight="1" x14ac:dyDescent="0.25">
      <c r="B175" s="21" t="s">
        <v>29</v>
      </c>
      <c r="C175" s="16" t="s">
        <v>35</v>
      </c>
      <c r="D175" s="17">
        <v>43497</v>
      </c>
      <c r="E175" s="88" t="s">
        <v>479</v>
      </c>
      <c r="F175" s="39">
        <v>0</v>
      </c>
      <c r="G175" s="39">
        <v>0</v>
      </c>
      <c r="H175" s="184">
        <v>0</v>
      </c>
      <c r="I175" s="184">
        <v>0</v>
      </c>
      <c r="J175" s="75"/>
      <c r="K175" s="79"/>
      <c r="L175" s="76"/>
      <c r="M175" s="79"/>
      <c r="N175" s="79"/>
      <c r="O175" s="79"/>
      <c r="P175" s="76"/>
      <c r="Q175" s="76"/>
      <c r="R175" s="76"/>
      <c r="S175" s="76"/>
      <c r="T175" s="77"/>
      <c r="U175" s="181">
        <f t="shared" si="3"/>
        <v>0</v>
      </c>
    </row>
    <row r="176" spans="2:21" s="1" customFormat="1" ht="50.1" hidden="1" customHeight="1" x14ac:dyDescent="0.25">
      <c r="B176" s="21" t="s">
        <v>37</v>
      </c>
      <c r="C176" s="16" t="s">
        <v>38</v>
      </c>
      <c r="D176" s="17">
        <v>43497</v>
      </c>
      <c r="E176" s="22" t="s">
        <v>116</v>
      </c>
      <c r="F176" s="39">
        <v>3375</v>
      </c>
      <c r="G176" s="39">
        <v>3375</v>
      </c>
      <c r="H176" s="184">
        <v>21</v>
      </c>
      <c r="I176" s="184">
        <v>21</v>
      </c>
      <c r="J176" s="78"/>
      <c r="K176" s="79"/>
      <c r="L176" s="79"/>
      <c r="M176" s="79"/>
      <c r="N176" s="79"/>
      <c r="O176" s="79"/>
      <c r="P176" s="79"/>
      <c r="Q176" s="79"/>
      <c r="R176" s="79"/>
      <c r="S176" s="79"/>
      <c r="T176" s="80"/>
      <c r="U176" s="181">
        <f t="shared" si="3"/>
        <v>0</v>
      </c>
    </row>
    <row r="177" spans="2:21" s="1" customFormat="1" ht="50.1" hidden="1" customHeight="1" x14ac:dyDescent="0.25">
      <c r="B177" s="21" t="s">
        <v>37</v>
      </c>
      <c r="C177" s="16" t="s">
        <v>38</v>
      </c>
      <c r="D177" s="17">
        <v>43497</v>
      </c>
      <c r="E177" s="88" t="s">
        <v>479</v>
      </c>
      <c r="F177" s="39">
        <v>190</v>
      </c>
      <c r="G177" s="39">
        <v>190</v>
      </c>
      <c r="H177" s="184">
        <v>1</v>
      </c>
      <c r="I177" s="184">
        <v>1</v>
      </c>
      <c r="J177" s="75"/>
      <c r="K177" s="79"/>
      <c r="L177" s="76"/>
      <c r="M177" s="79"/>
      <c r="N177" s="79"/>
      <c r="O177" s="79"/>
      <c r="P177" s="76"/>
      <c r="Q177" s="76"/>
      <c r="R177" s="76"/>
      <c r="S177" s="76"/>
      <c r="T177" s="77"/>
      <c r="U177" s="181">
        <f t="shared" si="3"/>
        <v>0</v>
      </c>
    </row>
    <row r="178" spans="2:21" s="1" customFormat="1" ht="50.1" hidden="1" customHeight="1" x14ac:dyDescent="0.25">
      <c r="B178" s="21" t="s">
        <v>40</v>
      </c>
      <c r="C178" s="16" t="s">
        <v>40</v>
      </c>
      <c r="D178" s="17">
        <v>43497</v>
      </c>
      <c r="E178" s="22" t="s">
        <v>116</v>
      </c>
      <c r="F178" s="39">
        <v>726</v>
      </c>
      <c r="G178" s="39">
        <v>726</v>
      </c>
      <c r="H178" s="184">
        <v>4</v>
      </c>
      <c r="I178" s="184">
        <v>4</v>
      </c>
      <c r="J178" s="78"/>
      <c r="K178" s="79"/>
      <c r="L178" s="79"/>
      <c r="M178" s="79"/>
      <c r="N178" s="79"/>
      <c r="O178" s="79"/>
      <c r="P178" s="79"/>
      <c r="Q178" s="79"/>
      <c r="R178" s="79"/>
      <c r="S178" s="79"/>
      <c r="T178" s="80"/>
      <c r="U178" s="181">
        <f t="shared" si="3"/>
        <v>0</v>
      </c>
    </row>
    <row r="179" spans="2:21" s="1" customFormat="1" ht="50.1" hidden="1" customHeight="1" x14ac:dyDescent="0.25">
      <c r="B179" s="21" t="s">
        <v>40</v>
      </c>
      <c r="C179" s="16" t="s">
        <v>40</v>
      </c>
      <c r="D179" s="17">
        <v>43497</v>
      </c>
      <c r="E179" s="88" t="s">
        <v>479</v>
      </c>
      <c r="F179" s="39">
        <v>0</v>
      </c>
      <c r="G179" s="39">
        <v>0</v>
      </c>
      <c r="H179" s="184">
        <v>0</v>
      </c>
      <c r="I179" s="184">
        <v>0</v>
      </c>
      <c r="J179" s="75"/>
      <c r="K179" s="79"/>
      <c r="L179" s="76"/>
      <c r="M179" s="79"/>
      <c r="N179" s="79"/>
      <c r="O179" s="79"/>
      <c r="P179" s="76"/>
      <c r="Q179" s="76"/>
      <c r="R179" s="76"/>
      <c r="S179" s="76"/>
      <c r="T179" s="77"/>
      <c r="U179" s="181">
        <f t="shared" si="3"/>
        <v>0</v>
      </c>
    </row>
    <row r="180" spans="2:21" s="1" customFormat="1" ht="50.1" hidden="1" customHeight="1" x14ac:dyDescent="0.25">
      <c r="B180" s="21" t="s">
        <v>3</v>
      </c>
      <c r="C180" s="16" t="s">
        <v>3</v>
      </c>
      <c r="D180" s="17">
        <v>43497</v>
      </c>
      <c r="E180" s="22" t="s">
        <v>116</v>
      </c>
      <c r="F180" s="39">
        <v>915</v>
      </c>
      <c r="G180" s="39">
        <v>915</v>
      </c>
      <c r="H180" s="184">
        <v>6</v>
      </c>
      <c r="I180" s="184">
        <v>6</v>
      </c>
      <c r="J180" s="78"/>
      <c r="K180" s="79"/>
      <c r="L180" s="79"/>
      <c r="M180" s="79"/>
      <c r="N180" s="79"/>
      <c r="O180" s="79"/>
      <c r="P180" s="79"/>
      <c r="Q180" s="79"/>
      <c r="R180" s="79"/>
      <c r="S180" s="79"/>
      <c r="T180" s="80"/>
      <c r="U180" s="181">
        <f t="shared" si="3"/>
        <v>0</v>
      </c>
    </row>
    <row r="181" spans="2:21" s="1" customFormat="1" ht="50.1" hidden="1" customHeight="1" x14ac:dyDescent="0.25">
      <c r="B181" s="21" t="s">
        <v>3</v>
      </c>
      <c r="C181" s="16" t="s">
        <v>3</v>
      </c>
      <c r="D181" s="17">
        <v>43497</v>
      </c>
      <c r="E181" s="88" t="s">
        <v>479</v>
      </c>
      <c r="F181" s="39">
        <v>0</v>
      </c>
      <c r="G181" s="39">
        <v>0</v>
      </c>
      <c r="H181" s="184">
        <v>0</v>
      </c>
      <c r="I181" s="184">
        <v>0</v>
      </c>
      <c r="J181" s="75"/>
      <c r="K181" s="79"/>
      <c r="L181" s="76"/>
      <c r="M181" s="79"/>
      <c r="N181" s="79"/>
      <c r="O181" s="79"/>
      <c r="P181" s="76"/>
      <c r="Q181" s="76"/>
      <c r="R181" s="76"/>
      <c r="S181" s="76"/>
      <c r="T181" s="77"/>
      <c r="U181" s="181">
        <f t="shared" si="3"/>
        <v>0</v>
      </c>
    </row>
    <row r="182" spans="2:21" s="1" customFormat="1" ht="50.1" hidden="1" customHeight="1" x14ac:dyDescent="0.25">
      <c r="B182" s="21" t="s">
        <v>37</v>
      </c>
      <c r="C182" s="16" t="s">
        <v>39</v>
      </c>
      <c r="D182" s="17">
        <v>43497</v>
      </c>
      <c r="E182" s="22" t="s">
        <v>116</v>
      </c>
      <c r="F182" s="39">
        <v>3745.5</v>
      </c>
      <c r="G182" s="39">
        <v>3745.5</v>
      </c>
      <c r="H182" s="184">
        <v>22</v>
      </c>
      <c r="I182" s="184">
        <v>22</v>
      </c>
      <c r="J182" s="78"/>
      <c r="K182" s="79"/>
      <c r="L182" s="79"/>
      <c r="M182" s="79"/>
      <c r="N182" s="79"/>
      <c r="O182" s="79"/>
      <c r="P182" s="79"/>
      <c r="Q182" s="79"/>
      <c r="R182" s="79"/>
      <c r="S182" s="79"/>
      <c r="T182" s="80"/>
      <c r="U182" s="181">
        <f t="shared" si="3"/>
        <v>0</v>
      </c>
    </row>
    <row r="183" spans="2:21" s="1" customFormat="1" ht="50.1" hidden="1" customHeight="1" x14ac:dyDescent="0.25">
      <c r="B183" s="21" t="s">
        <v>37</v>
      </c>
      <c r="C183" s="16" t="s">
        <v>39</v>
      </c>
      <c r="D183" s="17">
        <v>43497</v>
      </c>
      <c r="E183" s="88" t="s">
        <v>479</v>
      </c>
      <c r="F183" s="39">
        <v>11022.5</v>
      </c>
      <c r="G183" s="39">
        <v>11022.5</v>
      </c>
      <c r="H183" s="184">
        <v>57</v>
      </c>
      <c r="I183" s="184">
        <v>57</v>
      </c>
      <c r="J183" s="75"/>
      <c r="K183" s="79"/>
      <c r="L183" s="76"/>
      <c r="M183" s="79"/>
      <c r="N183" s="79"/>
      <c r="O183" s="79"/>
      <c r="P183" s="76"/>
      <c r="Q183" s="76"/>
      <c r="R183" s="76"/>
      <c r="S183" s="76"/>
      <c r="T183" s="77"/>
      <c r="U183" s="181">
        <f t="shared" si="3"/>
        <v>0</v>
      </c>
    </row>
    <row r="184" spans="2:21" s="1" customFormat="1" ht="50.1" hidden="1" customHeight="1" x14ac:dyDescent="0.25">
      <c r="B184" s="21" t="s">
        <v>4</v>
      </c>
      <c r="C184" s="16" t="s">
        <v>4</v>
      </c>
      <c r="D184" s="17">
        <v>43497</v>
      </c>
      <c r="E184" s="22" t="s">
        <v>116</v>
      </c>
      <c r="F184" s="39">
        <v>1326</v>
      </c>
      <c r="G184" s="39">
        <v>1326</v>
      </c>
      <c r="H184" s="184">
        <v>9</v>
      </c>
      <c r="I184" s="184">
        <v>9</v>
      </c>
      <c r="J184" s="78"/>
      <c r="K184" s="79"/>
      <c r="L184" s="79"/>
      <c r="M184" s="79"/>
      <c r="N184" s="79"/>
      <c r="O184" s="79"/>
      <c r="P184" s="79"/>
      <c r="Q184" s="79"/>
      <c r="R184" s="79"/>
      <c r="S184" s="79"/>
      <c r="T184" s="80"/>
      <c r="U184" s="181">
        <f t="shared" si="3"/>
        <v>0</v>
      </c>
    </row>
    <row r="185" spans="2:21" s="1" customFormat="1" ht="50.1" hidden="1" customHeight="1" x14ac:dyDescent="0.25">
      <c r="B185" s="21" t="s">
        <v>4</v>
      </c>
      <c r="C185" s="16" t="s">
        <v>4</v>
      </c>
      <c r="D185" s="17">
        <v>43497</v>
      </c>
      <c r="E185" s="88" t="s">
        <v>479</v>
      </c>
      <c r="F185" s="39">
        <v>0</v>
      </c>
      <c r="G185" s="39">
        <v>0</v>
      </c>
      <c r="H185" s="184">
        <v>0</v>
      </c>
      <c r="I185" s="184">
        <v>0</v>
      </c>
      <c r="J185" s="75"/>
      <c r="K185" s="79"/>
      <c r="L185" s="76"/>
      <c r="M185" s="79"/>
      <c r="N185" s="79"/>
      <c r="O185" s="79"/>
      <c r="P185" s="76"/>
      <c r="Q185" s="76"/>
      <c r="R185" s="76"/>
      <c r="S185" s="76"/>
      <c r="T185" s="77"/>
      <c r="U185" s="181">
        <f t="shared" si="3"/>
        <v>0</v>
      </c>
    </row>
    <row r="186" spans="2:21" s="1" customFormat="1" ht="50.1" hidden="1" customHeight="1" x14ac:dyDescent="0.25">
      <c r="B186" s="21" t="s">
        <v>7</v>
      </c>
      <c r="C186" s="16" t="s">
        <v>7</v>
      </c>
      <c r="D186" s="17">
        <v>43497</v>
      </c>
      <c r="E186" s="22" t="s">
        <v>116</v>
      </c>
      <c r="F186" s="39">
        <v>450</v>
      </c>
      <c r="G186" s="39">
        <v>450</v>
      </c>
      <c r="H186" s="184">
        <v>3</v>
      </c>
      <c r="I186" s="184">
        <v>3</v>
      </c>
      <c r="J186" s="78"/>
      <c r="K186" s="79"/>
      <c r="L186" s="79"/>
      <c r="M186" s="79"/>
      <c r="N186" s="79"/>
      <c r="O186" s="79"/>
      <c r="P186" s="79"/>
      <c r="Q186" s="79"/>
      <c r="R186" s="79"/>
      <c r="S186" s="79"/>
      <c r="T186" s="80"/>
      <c r="U186" s="181">
        <f t="shared" si="3"/>
        <v>0</v>
      </c>
    </row>
    <row r="187" spans="2:21" s="1" customFormat="1" ht="50.1" hidden="1" customHeight="1" x14ac:dyDescent="0.25">
      <c r="B187" s="21" t="s">
        <v>7</v>
      </c>
      <c r="C187" s="16" t="s">
        <v>7</v>
      </c>
      <c r="D187" s="17">
        <v>43497</v>
      </c>
      <c r="E187" s="88" t="s">
        <v>479</v>
      </c>
      <c r="F187" s="39">
        <v>0</v>
      </c>
      <c r="G187" s="39">
        <v>0</v>
      </c>
      <c r="H187" s="184">
        <v>0</v>
      </c>
      <c r="I187" s="184">
        <v>0</v>
      </c>
      <c r="J187" s="75"/>
      <c r="K187" s="79"/>
      <c r="L187" s="76"/>
      <c r="M187" s="79"/>
      <c r="N187" s="79"/>
      <c r="O187" s="79"/>
      <c r="P187" s="76"/>
      <c r="Q187" s="76"/>
      <c r="R187" s="76"/>
      <c r="S187" s="76"/>
      <c r="T187" s="77"/>
      <c r="U187" s="181">
        <f t="shared" si="3"/>
        <v>0</v>
      </c>
    </row>
    <row r="188" spans="2:21" s="1" customFormat="1" ht="50.1" hidden="1" customHeight="1" x14ac:dyDescent="0.25">
      <c r="B188" s="21" t="s">
        <v>11</v>
      </c>
      <c r="C188" s="16" t="s">
        <v>11</v>
      </c>
      <c r="D188" s="17">
        <v>43497</v>
      </c>
      <c r="E188" s="22" t="s">
        <v>116</v>
      </c>
      <c r="F188" s="39">
        <v>540</v>
      </c>
      <c r="G188" s="39">
        <v>540</v>
      </c>
      <c r="H188" s="184">
        <v>3</v>
      </c>
      <c r="I188" s="184">
        <v>3</v>
      </c>
      <c r="J188" s="78"/>
      <c r="K188" s="79"/>
      <c r="L188" s="79"/>
      <c r="M188" s="79"/>
      <c r="N188" s="79"/>
      <c r="O188" s="79"/>
      <c r="P188" s="79"/>
      <c r="Q188" s="79"/>
      <c r="R188" s="79"/>
      <c r="S188" s="79"/>
      <c r="T188" s="80"/>
      <c r="U188" s="181">
        <f t="shared" si="3"/>
        <v>0</v>
      </c>
    </row>
    <row r="189" spans="2:21" s="1" customFormat="1" ht="50.1" hidden="1" customHeight="1" x14ac:dyDescent="0.25">
      <c r="B189" s="21" t="s">
        <v>11</v>
      </c>
      <c r="C189" s="16" t="s">
        <v>11</v>
      </c>
      <c r="D189" s="17">
        <v>43497</v>
      </c>
      <c r="E189" s="88" t="s">
        <v>479</v>
      </c>
      <c r="F189" s="39">
        <v>0</v>
      </c>
      <c r="G189" s="39">
        <v>0</v>
      </c>
      <c r="H189" s="184">
        <v>0</v>
      </c>
      <c r="I189" s="184">
        <v>0</v>
      </c>
      <c r="J189" s="75"/>
      <c r="K189" s="79"/>
      <c r="L189" s="76"/>
      <c r="M189" s="79"/>
      <c r="N189" s="79"/>
      <c r="O189" s="79"/>
      <c r="P189" s="76"/>
      <c r="Q189" s="76"/>
      <c r="R189" s="76"/>
      <c r="S189" s="76"/>
      <c r="T189" s="77"/>
      <c r="U189" s="181">
        <f t="shared" si="3"/>
        <v>0</v>
      </c>
    </row>
    <row r="190" spans="2:21" s="1" customFormat="1" ht="50.1" hidden="1" customHeight="1" x14ac:dyDescent="0.25">
      <c r="B190" s="21" t="s">
        <v>27</v>
      </c>
      <c r="C190" s="16" t="s">
        <v>27</v>
      </c>
      <c r="D190" s="17">
        <v>43497</v>
      </c>
      <c r="E190" s="22" t="s">
        <v>116</v>
      </c>
      <c r="F190" s="39">
        <v>720</v>
      </c>
      <c r="G190" s="39">
        <v>720</v>
      </c>
      <c r="H190" s="184">
        <v>4</v>
      </c>
      <c r="I190" s="184">
        <v>4</v>
      </c>
      <c r="J190" s="78"/>
      <c r="K190" s="79"/>
      <c r="L190" s="79"/>
      <c r="M190" s="79"/>
      <c r="N190" s="79"/>
      <c r="O190" s="79"/>
      <c r="P190" s="79"/>
      <c r="Q190" s="79"/>
      <c r="R190" s="79"/>
      <c r="S190" s="79"/>
      <c r="T190" s="80"/>
      <c r="U190" s="181">
        <f t="shared" si="3"/>
        <v>0</v>
      </c>
    </row>
    <row r="191" spans="2:21" s="1" customFormat="1" ht="50.1" hidden="1" customHeight="1" x14ac:dyDescent="0.25">
      <c r="B191" s="21" t="s">
        <v>27</v>
      </c>
      <c r="C191" s="16" t="s">
        <v>27</v>
      </c>
      <c r="D191" s="17">
        <v>43497</v>
      </c>
      <c r="E191" s="88" t="s">
        <v>479</v>
      </c>
      <c r="F191" s="39">
        <v>0</v>
      </c>
      <c r="G191" s="39">
        <v>0</v>
      </c>
      <c r="H191" s="184">
        <v>0</v>
      </c>
      <c r="I191" s="184">
        <v>0</v>
      </c>
      <c r="J191" s="75"/>
      <c r="K191" s="79"/>
      <c r="L191" s="76"/>
      <c r="M191" s="79"/>
      <c r="N191" s="79"/>
      <c r="O191" s="79"/>
      <c r="P191" s="76"/>
      <c r="Q191" s="76"/>
      <c r="R191" s="76"/>
      <c r="S191" s="76"/>
      <c r="T191" s="77"/>
      <c r="U191" s="181">
        <f t="shared" si="3"/>
        <v>0</v>
      </c>
    </row>
    <row r="192" spans="2:21" s="1" customFormat="1" ht="50.1" hidden="1" customHeight="1" x14ac:dyDescent="0.25">
      <c r="B192" s="21" t="s">
        <v>29</v>
      </c>
      <c r="C192" s="16" t="s">
        <v>29</v>
      </c>
      <c r="D192" s="17">
        <v>43497</v>
      </c>
      <c r="E192" s="22" t="s">
        <v>116</v>
      </c>
      <c r="F192" s="39">
        <v>540</v>
      </c>
      <c r="G192" s="39">
        <v>540</v>
      </c>
      <c r="H192" s="184">
        <v>3</v>
      </c>
      <c r="I192" s="184">
        <v>3</v>
      </c>
      <c r="J192" s="78"/>
      <c r="K192" s="79"/>
      <c r="L192" s="79"/>
      <c r="M192" s="79"/>
      <c r="N192" s="79"/>
      <c r="O192" s="79"/>
      <c r="P192" s="79"/>
      <c r="Q192" s="79"/>
      <c r="R192" s="79"/>
      <c r="S192" s="79"/>
      <c r="T192" s="80"/>
      <c r="U192" s="181">
        <f t="shared" si="3"/>
        <v>0</v>
      </c>
    </row>
    <row r="193" spans="1:21" s="1" customFormat="1" ht="50.1" hidden="1" customHeight="1" x14ac:dyDescent="0.25">
      <c r="B193" s="21" t="s">
        <v>29</v>
      </c>
      <c r="C193" s="16" t="s">
        <v>29</v>
      </c>
      <c r="D193" s="17">
        <v>43497</v>
      </c>
      <c r="E193" s="88" t="s">
        <v>479</v>
      </c>
      <c r="F193" s="39">
        <v>0</v>
      </c>
      <c r="G193" s="39">
        <v>0</v>
      </c>
      <c r="H193" s="184">
        <v>0</v>
      </c>
      <c r="I193" s="184">
        <v>0</v>
      </c>
      <c r="J193" s="75"/>
      <c r="K193" s="79"/>
      <c r="L193" s="76"/>
      <c r="M193" s="79"/>
      <c r="N193" s="79"/>
      <c r="O193" s="79"/>
      <c r="P193" s="76"/>
      <c r="Q193" s="76"/>
      <c r="R193" s="76"/>
      <c r="S193" s="76"/>
      <c r="T193" s="77"/>
      <c r="U193" s="181">
        <f t="shared" si="3"/>
        <v>0</v>
      </c>
    </row>
    <row r="194" spans="1:21" s="1" customFormat="1" ht="50.1" hidden="1" customHeight="1" x14ac:dyDescent="0.25">
      <c r="B194" s="21" t="s">
        <v>36</v>
      </c>
      <c r="C194" s="16" t="s">
        <v>36</v>
      </c>
      <c r="D194" s="17">
        <v>43497</v>
      </c>
      <c r="E194" s="22" t="s">
        <v>116</v>
      </c>
      <c r="F194" s="39">
        <v>3100</v>
      </c>
      <c r="G194" s="39">
        <v>3100</v>
      </c>
      <c r="H194" s="184">
        <v>19</v>
      </c>
      <c r="I194" s="184">
        <v>19</v>
      </c>
      <c r="J194" s="78"/>
      <c r="K194" s="79"/>
      <c r="L194" s="79"/>
      <c r="M194" s="79"/>
      <c r="N194" s="79"/>
      <c r="O194" s="79"/>
      <c r="P194" s="79"/>
      <c r="Q194" s="79"/>
      <c r="R194" s="79"/>
      <c r="S194" s="79"/>
      <c r="T194" s="80"/>
      <c r="U194" s="181">
        <f t="shared" si="3"/>
        <v>0</v>
      </c>
    </row>
    <row r="195" spans="1:21" s="1" customFormat="1" ht="50.1" hidden="1" customHeight="1" x14ac:dyDescent="0.25">
      <c r="B195" s="21" t="s">
        <v>36</v>
      </c>
      <c r="C195" s="16" t="s">
        <v>36</v>
      </c>
      <c r="D195" s="17">
        <v>43497</v>
      </c>
      <c r="E195" s="88" t="s">
        <v>479</v>
      </c>
      <c r="F195" s="39">
        <v>0</v>
      </c>
      <c r="G195" s="39">
        <v>0</v>
      </c>
      <c r="H195" s="184">
        <v>0</v>
      </c>
      <c r="I195" s="184">
        <v>0</v>
      </c>
      <c r="J195" s="75"/>
      <c r="K195" s="79"/>
      <c r="L195" s="76"/>
      <c r="M195" s="79"/>
      <c r="N195" s="79"/>
      <c r="O195" s="79"/>
      <c r="P195" s="76"/>
      <c r="Q195" s="76"/>
      <c r="R195" s="76"/>
      <c r="S195" s="76"/>
      <c r="T195" s="77"/>
      <c r="U195" s="181">
        <f t="shared" si="3"/>
        <v>0</v>
      </c>
    </row>
    <row r="196" spans="1:21" s="1" customFormat="1" ht="50.1" hidden="1" customHeight="1" x14ac:dyDescent="0.25">
      <c r="B196" s="21" t="s">
        <v>15</v>
      </c>
      <c r="C196" s="16" t="s">
        <v>15</v>
      </c>
      <c r="D196" s="17">
        <v>43497</v>
      </c>
      <c r="E196" s="22" t="s">
        <v>116</v>
      </c>
      <c r="F196" s="39">
        <v>399</v>
      </c>
      <c r="G196" s="39">
        <v>399</v>
      </c>
      <c r="H196" s="184">
        <v>2</v>
      </c>
      <c r="I196" s="184">
        <v>2</v>
      </c>
      <c r="J196" s="78"/>
      <c r="K196" s="79"/>
      <c r="L196" s="79"/>
      <c r="M196" s="79"/>
      <c r="N196" s="79"/>
      <c r="O196" s="79"/>
      <c r="P196" s="79"/>
      <c r="Q196" s="79"/>
      <c r="R196" s="79"/>
      <c r="S196" s="79"/>
      <c r="T196" s="80"/>
      <c r="U196" s="181">
        <f t="shared" si="3"/>
        <v>0</v>
      </c>
    </row>
    <row r="197" spans="1:21" s="1" customFormat="1" ht="50.1" hidden="1" customHeight="1" x14ac:dyDescent="0.25">
      <c r="B197" s="21" t="s">
        <v>15</v>
      </c>
      <c r="C197" s="16" t="s">
        <v>15</v>
      </c>
      <c r="D197" s="17">
        <v>43497</v>
      </c>
      <c r="E197" s="88" t="s">
        <v>479</v>
      </c>
      <c r="F197" s="39">
        <v>0</v>
      </c>
      <c r="G197" s="39">
        <v>0</v>
      </c>
      <c r="H197" s="184">
        <v>0</v>
      </c>
      <c r="I197" s="184">
        <v>0</v>
      </c>
      <c r="J197" s="75"/>
      <c r="K197" s="79"/>
      <c r="L197" s="76"/>
      <c r="M197" s="79"/>
      <c r="N197" s="79"/>
      <c r="O197" s="79"/>
      <c r="P197" s="76"/>
      <c r="Q197" s="76"/>
      <c r="R197" s="76"/>
      <c r="S197" s="76"/>
      <c r="T197" s="77"/>
      <c r="U197" s="181">
        <f t="shared" si="3"/>
        <v>0</v>
      </c>
    </row>
    <row r="198" spans="1:21" s="1" customFormat="1" ht="50.1" hidden="1" customHeight="1" x14ac:dyDescent="0.25">
      <c r="B198" s="21" t="s">
        <v>20</v>
      </c>
      <c r="C198" s="16" t="s">
        <v>20</v>
      </c>
      <c r="D198" s="17">
        <v>43497</v>
      </c>
      <c r="E198" s="22" t="s">
        <v>116</v>
      </c>
      <c r="F198" s="39">
        <v>6552</v>
      </c>
      <c r="G198" s="39">
        <v>6552</v>
      </c>
      <c r="H198" s="184">
        <v>37</v>
      </c>
      <c r="I198" s="184">
        <v>37</v>
      </c>
      <c r="J198" s="78"/>
      <c r="K198" s="79"/>
      <c r="L198" s="79"/>
      <c r="M198" s="79"/>
      <c r="N198" s="79"/>
      <c r="O198" s="79"/>
      <c r="P198" s="79"/>
      <c r="Q198" s="79"/>
      <c r="R198" s="79"/>
      <c r="S198" s="79"/>
      <c r="T198" s="80"/>
      <c r="U198" s="181">
        <f t="shared" si="3"/>
        <v>0</v>
      </c>
    </row>
    <row r="199" spans="1:21" s="1" customFormat="1" ht="50.1" hidden="1" customHeight="1" x14ac:dyDescent="0.25">
      <c r="B199" s="21" t="s">
        <v>20</v>
      </c>
      <c r="C199" s="16" t="s">
        <v>20</v>
      </c>
      <c r="D199" s="17">
        <v>43497</v>
      </c>
      <c r="E199" s="88" t="s">
        <v>479</v>
      </c>
      <c r="F199" s="39">
        <v>328877</v>
      </c>
      <c r="G199" s="39">
        <v>328877</v>
      </c>
      <c r="H199" s="184">
        <v>2007</v>
      </c>
      <c r="I199" s="184">
        <v>2007</v>
      </c>
      <c r="J199" s="75"/>
      <c r="K199" s="79"/>
      <c r="L199" s="76"/>
      <c r="M199" s="79"/>
      <c r="N199" s="79">
        <v>1</v>
      </c>
      <c r="O199" s="79">
        <v>2</v>
      </c>
      <c r="P199" s="76"/>
      <c r="Q199" s="76"/>
      <c r="R199" s="76"/>
      <c r="S199" s="76"/>
      <c r="T199" s="77"/>
      <c r="U199" s="181">
        <f t="shared" si="3"/>
        <v>0</v>
      </c>
    </row>
    <row r="200" spans="1:21" s="1" customFormat="1" ht="50.1" hidden="1" customHeight="1" x14ac:dyDescent="0.25">
      <c r="B200" s="21" t="s">
        <v>21</v>
      </c>
      <c r="C200" s="16" t="s">
        <v>21</v>
      </c>
      <c r="D200" s="17">
        <v>43497</v>
      </c>
      <c r="E200" s="22" t="s">
        <v>116</v>
      </c>
      <c r="F200" s="39">
        <v>495</v>
      </c>
      <c r="G200" s="39">
        <v>495</v>
      </c>
      <c r="H200" s="184">
        <v>3</v>
      </c>
      <c r="I200" s="184">
        <v>3</v>
      </c>
      <c r="J200" s="78"/>
      <c r="K200" s="79"/>
      <c r="L200" s="79"/>
      <c r="M200" s="79"/>
      <c r="N200" s="79"/>
      <c r="O200" s="79"/>
      <c r="P200" s="79"/>
      <c r="Q200" s="79"/>
      <c r="R200" s="79"/>
      <c r="S200" s="79"/>
      <c r="T200" s="80"/>
      <c r="U200" s="181">
        <f t="shared" si="3"/>
        <v>0</v>
      </c>
    </row>
    <row r="201" spans="1:21" s="1" customFormat="1" ht="50.1" hidden="1" customHeight="1" x14ac:dyDescent="0.25">
      <c r="B201" s="21" t="s">
        <v>21</v>
      </c>
      <c r="C201" s="16" t="s">
        <v>21</v>
      </c>
      <c r="D201" s="17">
        <v>43497</v>
      </c>
      <c r="E201" s="88" t="s">
        <v>479</v>
      </c>
      <c r="F201" s="39">
        <v>0</v>
      </c>
      <c r="G201" s="39">
        <v>0</v>
      </c>
      <c r="H201" s="184">
        <v>0</v>
      </c>
      <c r="I201" s="184">
        <v>0</v>
      </c>
      <c r="J201" s="75"/>
      <c r="K201" s="79"/>
      <c r="L201" s="76"/>
      <c r="M201" s="79"/>
      <c r="N201" s="79"/>
      <c r="O201" s="79"/>
      <c r="P201" s="76"/>
      <c r="Q201" s="76"/>
      <c r="R201" s="76"/>
      <c r="S201" s="76"/>
      <c r="T201" s="77"/>
      <c r="U201" s="181">
        <f t="shared" si="3"/>
        <v>0</v>
      </c>
    </row>
    <row r="202" spans="1:21" s="1" customFormat="1" ht="50.1" hidden="1" customHeight="1" x14ac:dyDescent="0.25">
      <c r="B202" s="21" t="s">
        <v>42</v>
      </c>
      <c r="C202" s="16" t="s">
        <v>42</v>
      </c>
      <c r="D202" s="17">
        <v>43497</v>
      </c>
      <c r="E202" s="22" t="s">
        <v>116</v>
      </c>
      <c r="F202" s="39">
        <v>180</v>
      </c>
      <c r="G202" s="39">
        <v>180</v>
      </c>
      <c r="H202" s="184">
        <v>1</v>
      </c>
      <c r="I202" s="184">
        <v>1</v>
      </c>
      <c r="J202" s="78"/>
      <c r="K202" s="79"/>
      <c r="L202" s="79"/>
      <c r="M202" s="79"/>
      <c r="N202" s="79"/>
      <c r="O202" s="79"/>
      <c r="P202" s="79"/>
      <c r="Q202" s="79"/>
      <c r="R202" s="79"/>
      <c r="S202" s="79"/>
      <c r="T202" s="80"/>
      <c r="U202" s="181">
        <f t="shared" si="3"/>
        <v>0</v>
      </c>
    </row>
    <row r="203" spans="1:21" s="1" customFormat="1" ht="50.1" hidden="1" customHeight="1" x14ac:dyDescent="0.25">
      <c r="B203" s="21" t="s">
        <v>42</v>
      </c>
      <c r="C203" s="16" t="s">
        <v>42</v>
      </c>
      <c r="D203" s="17">
        <v>43497</v>
      </c>
      <c r="E203" s="88" t="s">
        <v>479</v>
      </c>
      <c r="F203" s="39">
        <v>0</v>
      </c>
      <c r="G203" s="39">
        <v>0</v>
      </c>
      <c r="H203" s="184">
        <v>0</v>
      </c>
      <c r="I203" s="184">
        <v>0</v>
      </c>
      <c r="J203" s="75"/>
      <c r="K203" s="79"/>
      <c r="L203" s="76"/>
      <c r="M203" s="79"/>
      <c r="N203" s="79"/>
      <c r="O203" s="79"/>
      <c r="P203" s="76"/>
      <c r="Q203" s="76"/>
      <c r="R203" s="76"/>
      <c r="S203" s="76"/>
      <c r="T203" s="77"/>
      <c r="U203" s="181">
        <f t="shared" si="3"/>
        <v>0</v>
      </c>
    </row>
    <row r="204" spans="1:21" s="1" customFormat="1" ht="50.1" hidden="1" customHeight="1" x14ac:dyDescent="0.25">
      <c r="B204" s="21" t="s">
        <v>24</v>
      </c>
      <c r="C204" s="16" t="s">
        <v>24</v>
      </c>
      <c r="D204" s="17">
        <v>43497</v>
      </c>
      <c r="E204" s="22" t="s">
        <v>116</v>
      </c>
      <c r="F204" s="39">
        <v>379.5</v>
      </c>
      <c r="G204" s="39">
        <v>379.5</v>
      </c>
      <c r="H204" s="184">
        <v>2</v>
      </c>
      <c r="I204" s="184">
        <v>2</v>
      </c>
      <c r="J204" s="78"/>
      <c r="K204" s="79"/>
      <c r="L204" s="79"/>
      <c r="M204" s="79"/>
      <c r="N204" s="79"/>
      <c r="O204" s="79"/>
      <c r="P204" s="79"/>
      <c r="Q204" s="79"/>
      <c r="R204" s="79"/>
      <c r="S204" s="79"/>
      <c r="T204" s="80"/>
      <c r="U204" s="181">
        <f t="shared" si="3"/>
        <v>0</v>
      </c>
    </row>
    <row r="205" spans="1:21" s="1" customFormat="1" ht="50.1" hidden="1" customHeight="1" x14ac:dyDescent="0.25">
      <c r="A205" s="1">
        <v>26</v>
      </c>
      <c r="B205" s="21" t="s">
        <v>24</v>
      </c>
      <c r="C205" s="16" t="s">
        <v>24</v>
      </c>
      <c r="D205" s="17">
        <v>43497</v>
      </c>
      <c r="E205" s="88" t="s">
        <v>479</v>
      </c>
      <c r="F205" s="39">
        <v>0</v>
      </c>
      <c r="G205" s="39">
        <v>0</v>
      </c>
      <c r="H205" s="184">
        <v>0</v>
      </c>
      <c r="I205" s="184">
        <v>0</v>
      </c>
      <c r="J205" s="75"/>
      <c r="K205" s="79"/>
      <c r="L205" s="76"/>
      <c r="M205" s="79"/>
      <c r="N205" s="79"/>
      <c r="O205" s="79"/>
      <c r="P205" s="76"/>
      <c r="Q205" s="76"/>
      <c r="R205" s="76"/>
      <c r="S205" s="76"/>
      <c r="T205" s="77"/>
      <c r="U205" s="181">
        <f t="shared" si="3"/>
        <v>0</v>
      </c>
    </row>
    <row r="206" spans="1:21" s="1" customFormat="1" ht="50.1" hidden="1" customHeight="1" x14ac:dyDescent="0.25">
      <c r="B206" s="20" t="s">
        <v>42</v>
      </c>
      <c r="C206" s="16" t="s">
        <v>43</v>
      </c>
      <c r="D206" s="17">
        <v>43525</v>
      </c>
      <c r="E206" s="22" t="s">
        <v>116</v>
      </c>
      <c r="F206" s="11">
        <v>1659</v>
      </c>
      <c r="G206" s="11">
        <v>1659</v>
      </c>
      <c r="H206" s="37">
        <v>9</v>
      </c>
      <c r="I206" s="37">
        <v>9</v>
      </c>
      <c r="J206" s="81"/>
      <c r="K206" s="82"/>
      <c r="L206" s="82"/>
      <c r="M206" s="82"/>
      <c r="N206" s="82"/>
      <c r="O206" s="82"/>
      <c r="P206" s="82"/>
      <c r="Q206" s="82"/>
      <c r="R206" s="82"/>
      <c r="S206" s="82"/>
      <c r="T206" s="83"/>
      <c r="U206" s="181">
        <f t="shared" si="3"/>
        <v>0</v>
      </c>
    </row>
    <row r="207" spans="1:21" s="1" customFormat="1" ht="50.1" hidden="1" customHeight="1" x14ac:dyDescent="0.25">
      <c r="B207" s="20" t="s">
        <v>42</v>
      </c>
      <c r="C207" s="16" t="s">
        <v>43</v>
      </c>
      <c r="D207" s="17">
        <v>43525</v>
      </c>
      <c r="E207" s="88" t="s">
        <v>479</v>
      </c>
      <c r="F207" s="11">
        <v>0</v>
      </c>
      <c r="G207" s="11">
        <v>0</v>
      </c>
      <c r="H207" s="37">
        <v>0</v>
      </c>
      <c r="I207" s="37">
        <v>0</v>
      </c>
      <c r="J207" s="75"/>
      <c r="K207" s="82"/>
      <c r="L207" s="76"/>
      <c r="M207" s="82"/>
      <c r="N207" s="82"/>
      <c r="O207" s="82"/>
      <c r="P207" s="76"/>
      <c r="Q207" s="76"/>
      <c r="R207" s="76"/>
      <c r="S207" s="76"/>
      <c r="T207" s="77"/>
      <c r="U207" s="181">
        <f t="shared" si="3"/>
        <v>0</v>
      </c>
    </row>
    <row r="208" spans="1:21" s="1" customFormat="1" ht="50.1" hidden="1" customHeight="1" x14ac:dyDescent="0.25">
      <c r="B208" s="20" t="s">
        <v>27</v>
      </c>
      <c r="C208" s="16" t="s">
        <v>28</v>
      </c>
      <c r="D208" s="17">
        <v>43525</v>
      </c>
      <c r="E208" s="22" t="s">
        <v>116</v>
      </c>
      <c r="F208" s="11">
        <v>810</v>
      </c>
      <c r="G208" s="11">
        <v>810</v>
      </c>
      <c r="H208" s="37">
        <v>4</v>
      </c>
      <c r="I208" s="37">
        <v>4</v>
      </c>
      <c r="J208" s="81"/>
      <c r="K208" s="82"/>
      <c r="L208" s="82"/>
      <c r="M208" s="82"/>
      <c r="N208" s="82"/>
      <c r="O208" s="82"/>
      <c r="P208" s="82"/>
      <c r="Q208" s="82"/>
      <c r="R208" s="82"/>
      <c r="S208" s="82"/>
      <c r="T208" s="83"/>
      <c r="U208" s="181">
        <f t="shared" si="3"/>
        <v>0</v>
      </c>
    </row>
    <row r="209" spans="2:21" s="1" customFormat="1" ht="50.1" hidden="1" customHeight="1" x14ac:dyDescent="0.25">
      <c r="B209" s="20" t="s">
        <v>27</v>
      </c>
      <c r="C209" s="16" t="s">
        <v>28</v>
      </c>
      <c r="D209" s="17">
        <v>43525</v>
      </c>
      <c r="E209" s="88" t="s">
        <v>479</v>
      </c>
      <c r="F209" s="11">
        <v>0</v>
      </c>
      <c r="G209" s="11">
        <v>0</v>
      </c>
      <c r="H209" s="37">
        <v>0</v>
      </c>
      <c r="I209" s="37">
        <v>0</v>
      </c>
      <c r="J209" s="75"/>
      <c r="K209" s="82"/>
      <c r="L209" s="76"/>
      <c r="M209" s="82"/>
      <c r="N209" s="82"/>
      <c r="O209" s="82"/>
      <c r="P209" s="76"/>
      <c r="Q209" s="76"/>
      <c r="R209" s="76"/>
      <c r="S209" s="76"/>
      <c r="T209" s="77"/>
      <c r="U209" s="181">
        <f t="shared" si="3"/>
        <v>0</v>
      </c>
    </row>
    <row r="210" spans="2:21" s="1" customFormat="1" ht="50.1" hidden="1" customHeight="1" x14ac:dyDescent="0.25">
      <c r="B210" s="20" t="s">
        <v>11</v>
      </c>
      <c r="C210" s="16" t="s">
        <v>12</v>
      </c>
      <c r="D210" s="17">
        <v>43525</v>
      </c>
      <c r="E210" s="22" t="s">
        <v>116</v>
      </c>
      <c r="F210" s="11">
        <v>378</v>
      </c>
      <c r="G210" s="11">
        <v>378</v>
      </c>
      <c r="H210" s="37">
        <v>2</v>
      </c>
      <c r="I210" s="37">
        <v>2</v>
      </c>
      <c r="J210" s="81"/>
      <c r="K210" s="82"/>
      <c r="L210" s="82"/>
      <c r="M210" s="82"/>
      <c r="N210" s="82"/>
      <c r="O210" s="82"/>
      <c r="P210" s="82"/>
      <c r="Q210" s="82"/>
      <c r="R210" s="82"/>
      <c r="S210" s="82"/>
      <c r="T210" s="83"/>
      <c r="U210" s="181">
        <f t="shared" si="3"/>
        <v>0</v>
      </c>
    </row>
    <row r="211" spans="2:21" s="1" customFormat="1" ht="50.1" hidden="1" customHeight="1" x14ac:dyDescent="0.25">
      <c r="B211" s="20" t="s">
        <v>11</v>
      </c>
      <c r="C211" s="16" t="s">
        <v>12</v>
      </c>
      <c r="D211" s="17">
        <v>43525</v>
      </c>
      <c r="E211" s="88" t="s">
        <v>479</v>
      </c>
      <c r="F211" s="11">
        <v>0</v>
      </c>
      <c r="G211" s="11">
        <v>0</v>
      </c>
      <c r="H211" s="37">
        <v>0</v>
      </c>
      <c r="I211" s="37">
        <v>0</v>
      </c>
      <c r="J211" s="75"/>
      <c r="K211" s="82"/>
      <c r="L211" s="76"/>
      <c r="M211" s="82"/>
      <c r="N211" s="82"/>
      <c r="O211" s="82"/>
      <c r="P211" s="76"/>
      <c r="Q211" s="76"/>
      <c r="R211" s="76"/>
      <c r="S211" s="76"/>
      <c r="T211" s="77"/>
      <c r="U211" s="181">
        <f t="shared" si="3"/>
        <v>0</v>
      </c>
    </row>
    <row r="212" spans="2:21" s="1" customFormat="1" ht="50.1" hidden="1" customHeight="1" x14ac:dyDescent="0.25">
      <c r="B212" s="20" t="s">
        <v>11</v>
      </c>
      <c r="C212" s="16" t="s">
        <v>13</v>
      </c>
      <c r="D212" s="17">
        <v>43525</v>
      </c>
      <c r="E212" s="22" t="s">
        <v>116</v>
      </c>
      <c r="F212" s="11">
        <v>1155</v>
      </c>
      <c r="G212" s="11">
        <v>1155</v>
      </c>
      <c r="H212" s="37">
        <v>6</v>
      </c>
      <c r="I212" s="37">
        <v>6</v>
      </c>
      <c r="J212" s="81"/>
      <c r="K212" s="82"/>
      <c r="L212" s="82"/>
      <c r="M212" s="82"/>
      <c r="N212" s="82"/>
      <c r="O212" s="82"/>
      <c r="P212" s="82"/>
      <c r="Q212" s="82"/>
      <c r="R212" s="82"/>
      <c r="S212" s="82"/>
      <c r="T212" s="83"/>
      <c r="U212" s="181">
        <f t="shared" si="3"/>
        <v>0</v>
      </c>
    </row>
    <row r="213" spans="2:21" s="1" customFormat="1" ht="50.1" hidden="1" customHeight="1" x14ac:dyDescent="0.25">
      <c r="B213" s="20" t="s">
        <v>11</v>
      </c>
      <c r="C213" s="16" t="s">
        <v>13</v>
      </c>
      <c r="D213" s="17">
        <v>43525</v>
      </c>
      <c r="E213" s="88" t="s">
        <v>479</v>
      </c>
      <c r="F213" s="11">
        <v>0</v>
      </c>
      <c r="G213" s="11">
        <v>0</v>
      </c>
      <c r="H213" s="37">
        <v>0</v>
      </c>
      <c r="I213" s="37">
        <v>0</v>
      </c>
      <c r="J213" s="75"/>
      <c r="K213" s="82"/>
      <c r="L213" s="76"/>
      <c r="M213" s="82"/>
      <c r="N213" s="82"/>
      <c r="O213" s="82"/>
      <c r="P213" s="76"/>
      <c r="Q213" s="76"/>
      <c r="R213" s="76"/>
      <c r="S213" s="76"/>
      <c r="T213" s="77"/>
      <c r="U213" s="181">
        <f t="shared" si="3"/>
        <v>0</v>
      </c>
    </row>
    <row r="214" spans="2:21" s="1" customFormat="1" ht="50.1" hidden="1" customHeight="1" x14ac:dyDescent="0.25">
      <c r="B214" s="20" t="s">
        <v>29</v>
      </c>
      <c r="C214" s="16" t="s">
        <v>30</v>
      </c>
      <c r="D214" s="17">
        <v>43525</v>
      </c>
      <c r="E214" s="22" t="s">
        <v>116</v>
      </c>
      <c r="F214" s="11">
        <v>1806</v>
      </c>
      <c r="G214" s="11">
        <v>1806</v>
      </c>
      <c r="H214" s="37">
        <v>10</v>
      </c>
      <c r="I214" s="37">
        <v>10</v>
      </c>
      <c r="J214" s="81"/>
      <c r="K214" s="82"/>
      <c r="L214" s="82"/>
      <c r="M214" s="82"/>
      <c r="N214" s="82"/>
      <c r="O214" s="82"/>
      <c r="P214" s="82"/>
      <c r="Q214" s="82"/>
      <c r="R214" s="82"/>
      <c r="S214" s="82"/>
      <c r="T214" s="83"/>
      <c r="U214" s="181">
        <f t="shared" si="3"/>
        <v>0</v>
      </c>
    </row>
    <row r="215" spans="2:21" s="1" customFormat="1" ht="50.1" hidden="1" customHeight="1" x14ac:dyDescent="0.25">
      <c r="B215" s="20" t="s">
        <v>29</v>
      </c>
      <c r="C215" s="16" t="s">
        <v>30</v>
      </c>
      <c r="D215" s="17">
        <v>43525</v>
      </c>
      <c r="E215" s="88" t="s">
        <v>479</v>
      </c>
      <c r="F215" s="11">
        <v>0</v>
      </c>
      <c r="G215" s="11">
        <v>0</v>
      </c>
      <c r="H215" s="37">
        <v>0</v>
      </c>
      <c r="I215" s="37">
        <v>0</v>
      </c>
      <c r="J215" s="75"/>
      <c r="K215" s="82"/>
      <c r="L215" s="76"/>
      <c r="M215" s="82"/>
      <c r="N215" s="82"/>
      <c r="O215" s="82"/>
      <c r="P215" s="76"/>
      <c r="Q215" s="76"/>
      <c r="R215" s="76"/>
      <c r="S215" s="76"/>
      <c r="T215" s="77"/>
      <c r="U215" s="181">
        <f t="shared" si="3"/>
        <v>0</v>
      </c>
    </row>
    <row r="216" spans="2:21" s="1" customFormat="1" ht="50.1" hidden="1" customHeight="1" x14ac:dyDescent="0.25">
      <c r="B216" s="20" t="s">
        <v>11</v>
      </c>
      <c r="C216" s="16" t="s">
        <v>14</v>
      </c>
      <c r="D216" s="17">
        <v>43525</v>
      </c>
      <c r="E216" s="22" t="s">
        <v>116</v>
      </c>
      <c r="F216" s="11">
        <v>2656.5</v>
      </c>
      <c r="G216" s="11">
        <v>2656.5</v>
      </c>
      <c r="H216" s="37">
        <v>14</v>
      </c>
      <c r="I216" s="37">
        <v>14</v>
      </c>
      <c r="J216" s="81"/>
      <c r="K216" s="82"/>
      <c r="L216" s="82"/>
      <c r="M216" s="82"/>
      <c r="N216" s="82"/>
      <c r="O216" s="82"/>
      <c r="P216" s="82"/>
      <c r="Q216" s="82"/>
      <c r="R216" s="82"/>
      <c r="S216" s="82"/>
      <c r="T216" s="83"/>
      <c r="U216" s="181">
        <f t="shared" si="3"/>
        <v>0</v>
      </c>
    </row>
    <row r="217" spans="2:21" s="1" customFormat="1" ht="50.1" hidden="1" customHeight="1" x14ac:dyDescent="0.25">
      <c r="B217" s="20" t="s">
        <v>11</v>
      </c>
      <c r="C217" s="16" t="s">
        <v>14</v>
      </c>
      <c r="D217" s="17">
        <v>43525</v>
      </c>
      <c r="E217" s="88" t="s">
        <v>479</v>
      </c>
      <c r="F217" s="11">
        <v>0</v>
      </c>
      <c r="G217" s="11">
        <v>0</v>
      </c>
      <c r="H217" s="37">
        <v>0</v>
      </c>
      <c r="I217" s="37">
        <v>0</v>
      </c>
      <c r="J217" s="75"/>
      <c r="K217" s="82"/>
      <c r="L217" s="76"/>
      <c r="M217" s="82"/>
      <c r="N217" s="82"/>
      <c r="O217" s="82"/>
      <c r="P217" s="76"/>
      <c r="Q217" s="76"/>
      <c r="R217" s="76"/>
      <c r="S217" s="76"/>
      <c r="T217" s="77"/>
      <c r="U217" s="181">
        <f t="shared" si="3"/>
        <v>0</v>
      </c>
    </row>
    <row r="218" spans="2:21" s="1" customFormat="1" ht="50.1" hidden="1" customHeight="1" x14ac:dyDescent="0.25">
      <c r="B218" s="20" t="s">
        <v>7</v>
      </c>
      <c r="C218" s="16" t="s">
        <v>8</v>
      </c>
      <c r="D218" s="17">
        <v>43525</v>
      </c>
      <c r="E218" s="22" t="s">
        <v>116</v>
      </c>
      <c r="F218" s="11">
        <v>2457</v>
      </c>
      <c r="G218" s="11">
        <v>2457</v>
      </c>
      <c r="H218" s="37">
        <v>14</v>
      </c>
      <c r="I218" s="37">
        <v>14</v>
      </c>
      <c r="J218" s="81"/>
      <c r="K218" s="82"/>
      <c r="L218" s="82"/>
      <c r="M218" s="82"/>
      <c r="N218" s="82"/>
      <c r="O218" s="82"/>
      <c r="P218" s="82"/>
      <c r="Q218" s="82"/>
      <c r="R218" s="82"/>
      <c r="S218" s="82"/>
      <c r="T218" s="83"/>
      <c r="U218" s="181">
        <f t="shared" si="3"/>
        <v>0</v>
      </c>
    </row>
    <row r="219" spans="2:21" s="1" customFormat="1" ht="50.1" hidden="1" customHeight="1" x14ac:dyDescent="0.25">
      <c r="B219" s="20" t="s">
        <v>7</v>
      </c>
      <c r="C219" s="16" t="s">
        <v>8</v>
      </c>
      <c r="D219" s="17">
        <v>43525</v>
      </c>
      <c r="E219" s="88" t="s">
        <v>479</v>
      </c>
      <c r="F219" s="11">
        <v>0</v>
      </c>
      <c r="G219" s="11">
        <v>0</v>
      </c>
      <c r="H219" s="37">
        <v>0</v>
      </c>
      <c r="I219" s="37">
        <v>0</v>
      </c>
      <c r="J219" s="75"/>
      <c r="K219" s="82"/>
      <c r="L219" s="76"/>
      <c r="M219" s="82"/>
      <c r="N219" s="82"/>
      <c r="O219" s="82"/>
      <c r="P219" s="76"/>
      <c r="Q219" s="76"/>
      <c r="R219" s="76"/>
      <c r="S219" s="76"/>
      <c r="T219" s="77"/>
      <c r="U219" s="181">
        <f t="shared" ref="U219:U282" si="4">SUM(J219:M219)</f>
        <v>0</v>
      </c>
    </row>
    <row r="220" spans="2:21" s="1" customFormat="1" ht="50.1" hidden="1" customHeight="1" x14ac:dyDescent="0.25">
      <c r="B220" s="20" t="s">
        <v>29</v>
      </c>
      <c r="C220" s="16" t="s">
        <v>31</v>
      </c>
      <c r="D220" s="17">
        <v>43525</v>
      </c>
      <c r="E220" s="22" t="s">
        <v>116</v>
      </c>
      <c r="F220" s="11">
        <v>5856.5</v>
      </c>
      <c r="G220" s="11">
        <v>5856.5</v>
      </c>
      <c r="H220" s="37">
        <v>32</v>
      </c>
      <c r="I220" s="37">
        <v>32</v>
      </c>
      <c r="J220" s="81"/>
      <c r="K220" s="82"/>
      <c r="L220" s="82"/>
      <c r="M220" s="82"/>
      <c r="N220" s="82"/>
      <c r="O220" s="82">
        <v>1</v>
      </c>
      <c r="P220" s="82"/>
      <c r="Q220" s="82"/>
      <c r="R220" s="82"/>
      <c r="S220" s="82"/>
      <c r="T220" s="83"/>
      <c r="U220" s="181">
        <f t="shared" si="4"/>
        <v>0</v>
      </c>
    </row>
    <row r="221" spans="2:21" s="1" customFormat="1" ht="50.1" hidden="1" customHeight="1" x14ac:dyDescent="0.25">
      <c r="B221" s="20" t="s">
        <v>29</v>
      </c>
      <c r="C221" s="16" t="s">
        <v>31</v>
      </c>
      <c r="D221" s="17">
        <v>43525</v>
      </c>
      <c r="E221" s="88" t="s">
        <v>479</v>
      </c>
      <c r="F221" s="11">
        <v>32988</v>
      </c>
      <c r="G221" s="11">
        <v>32988</v>
      </c>
      <c r="H221" s="37">
        <v>183</v>
      </c>
      <c r="I221" s="37">
        <v>183</v>
      </c>
      <c r="J221" s="75"/>
      <c r="K221" s="82"/>
      <c r="L221" s="76"/>
      <c r="M221" s="82"/>
      <c r="N221" s="82"/>
      <c r="O221" s="82"/>
      <c r="P221" s="76"/>
      <c r="Q221" s="76"/>
      <c r="R221" s="76"/>
      <c r="S221" s="76"/>
      <c r="T221" s="77"/>
      <c r="U221" s="181">
        <f t="shared" si="4"/>
        <v>0</v>
      </c>
    </row>
    <row r="222" spans="2:21" s="1" customFormat="1" ht="50.1" hidden="1" customHeight="1" x14ac:dyDescent="0.25">
      <c r="B222" s="20" t="s">
        <v>42</v>
      </c>
      <c r="C222" s="16" t="s">
        <v>44</v>
      </c>
      <c r="D222" s="17">
        <v>43525</v>
      </c>
      <c r="E222" s="22" t="s">
        <v>116</v>
      </c>
      <c r="F222" s="11">
        <v>0</v>
      </c>
      <c r="G222" s="11">
        <v>0</v>
      </c>
      <c r="H222" s="37">
        <v>0</v>
      </c>
      <c r="I222" s="37">
        <v>0</v>
      </c>
      <c r="J222" s="81"/>
      <c r="K222" s="82"/>
      <c r="L222" s="82"/>
      <c r="M222" s="82"/>
      <c r="N222" s="82"/>
      <c r="O222" s="82"/>
      <c r="P222" s="82"/>
      <c r="Q222" s="82"/>
      <c r="R222" s="82"/>
      <c r="S222" s="82"/>
      <c r="T222" s="83"/>
      <c r="U222" s="181">
        <f t="shared" si="4"/>
        <v>0</v>
      </c>
    </row>
    <row r="223" spans="2:21" s="1" customFormat="1" ht="50.1" hidden="1" customHeight="1" x14ac:dyDescent="0.25">
      <c r="B223" s="20" t="s">
        <v>42</v>
      </c>
      <c r="C223" s="16" t="s">
        <v>44</v>
      </c>
      <c r="D223" s="17">
        <v>43525</v>
      </c>
      <c r="E223" s="88" t="s">
        <v>479</v>
      </c>
      <c r="F223" s="11">
        <v>0</v>
      </c>
      <c r="G223" s="11">
        <v>0</v>
      </c>
      <c r="H223" s="37">
        <v>0</v>
      </c>
      <c r="I223" s="37">
        <v>0</v>
      </c>
      <c r="J223" s="75"/>
      <c r="K223" s="82"/>
      <c r="L223" s="76"/>
      <c r="M223" s="82"/>
      <c r="N223" s="82"/>
      <c r="O223" s="82"/>
      <c r="P223" s="76"/>
      <c r="Q223" s="76"/>
      <c r="R223" s="76"/>
      <c r="S223" s="76"/>
      <c r="T223" s="77"/>
      <c r="U223" s="181">
        <f t="shared" si="4"/>
        <v>0</v>
      </c>
    </row>
    <row r="224" spans="2:21" s="1" customFormat="1" ht="50.1" hidden="1" customHeight="1" x14ac:dyDescent="0.25">
      <c r="B224" s="20" t="s">
        <v>21</v>
      </c>
      <c r="C224" s="16" t="s">
        <v>23</v>
      </c>
      <c r="D224" s="17">
        <v>43525</v>
      </c>
      <c r="E224" s="22" t="s">
        <v>116</v>
      </c>
      <c r="F224" s="11">
        <v>2514.681818181818</v>
      </c>
      <c r="G224" s="11">
        <v>2514.681818181818</v>
      </c>
      <c r="H224" s="37">
        <v>14</v>
      </c>
      <c r="I224" s="37">
        <v>14</v>
      </c>
      <c r="J224" s="81"/>
      <c r="K224" s="82"/>
      <c r="L224" s="82"/>
      <c r="M224" s="82"/>
      <c r="N224" s="82"/>
      <c r="O224" s="82"/>
      <c r="P224" s="82"/>
      <c r="Q224" s="82"/>
      <c r="R224" s="82"/>
      <c r="S224" s="82"/>
      <c r="T224" s="83"/>
      <c r="U224" s="181">
        <f t="shared" si="4"/>
        <v>0</v>
      </c>
    </row>
    <row r="225" spans="2:21" s="1" customFormat="1" ht="50.1" hidden="1" customHeight="1" x14ac:dyDescent="0.25">
      <c r="B225" s="20" t="s">
        <v>21</v>
      </c>
      <c r="C225" s="16" t="s">
        <v>23</v>
      </c>
      <c r="D225" s="17">
        <v>43525</v>
      </c>
      <c r="E225" s="88" t="s">
        <v>479</v>
      </c>
      <c r="F225" s="11">
        <v>0</v>
      </c>
      <c r="G225" s="11">
        <v>0</v>
      </c>
      <c r="H225" s="37">
        <v>0</v>
      </c>
      <c r="I225" s="37">
        <v>0</v>
      </c>
      <c r="J225" s="75"/>
      <c r="K225" s="82"/>
      <c r="L225" s="76"/>
      <c r="M225" s="82"/>
      <c r="N225" s="82"/>
      <c r="O225" s="82"/>
      <c r="P225" s="76"/>
      <c r="Q225" s="76"/>
      <c r="R225" s="76"/>
      <c r="S225" s="76"/>
      <c r="T225" s="77"/>
      <c r="U225" s="181">
        <f t="shared" si="4"/>
        <v>0</v>
      </c>
    </row>
    <row r="226" spans="2:21" s="1" customFormat="1" ht="50.1" hidden="1" customHeight="1" x14ac:dyDescent="0.25">
      <c r="B226" s="20" t="s">
        <v>20</v>
      </c>
      <c r="C226" s="16" t="s">
        <v>32</v>
      </c>
      <c r="D226" s="17">
        <v>43525</v>
      </c>
      <c r="E226" s="22" t="s">
        <v>116</v>
      </c>
      <c r="F226" s="11">
        <v>1953</v>
      </c>
      <c r="G226" s="11">
        <v>1953</v>
      </c>
      <c r="H226" s="37">
        <v>10</v>
      </c>
      <c r="I226" s="37">
        <v>10</v>
      </c>
      <c r="J226" s="81"/>
      <c r="K226" s="82"/>
      <c r="L226" s="82"/>
      <c r="M226" s="82"/>
      <c r="N226" s="82"/>
      <c r="O226" s="82"/>
      <c r="P226" s="82"/>
      <c r="Q226" s="82"/>
      <c r="R226" s="82"/>
      <c r="S226" s="82"/>
      <c r="T226" s="83"/>
      <c r="U226" s="181">
        <f t="shared" si="4"/>
        <v>0</v>
      </c>
    </row>
    <row r="227" spans="2:21" s="1" customFormat="1" ht="50.1" hidden="1" customHeight="1" x14ac:dyDescent="0.25">
      <c r="B227" s="20" t="s">
        <v>20</v>
      </c>
      <c r="C227" s="16" t="s">
        <v>32</v>
      </c>
      <c r="D227" s="17">
        <v>43525</v>
      </c>
      <c r="E227" s="88" t="s">
        <v>479</v>
      </c>
      <c r="F227" s="11">
        <v>0</v>
      </c>
      <c r="G227" s="11">
        <v>0</v>
      </c>
      <c r="H227" s="37">
        <v>0</v>
      </c>
      <c r="I227" s="37">
        <v>0</v>
      </c>
      <c r="J227" s="75"/>
      <c r="K227" s="82"/>
      <c r="L227" s="76"/>
      <c r="M227" s="82"/>
      <c r="N227" s="82"/>
      <c r="O227" s="82"/>
      <c r="P227" s="76"/>
      <c r="Q227" s="76"/>
      <c r="R227" s="76"/>
      <c r="S227" s="76"/>
      <c r="T227" s="77"/>
      <c r="U227" s="181">
        <f t="shared" si="4"/>
        <v>0</v>
      </c>
    </row>
    <row r="228" spans="2:21" s="1" customFormat="1" ht="50.1" hidden="1" customHeight="1" x14ac:dyDescent="0.25">
      <c r="B228" s="20" t="s">
        <v>4</v>
      </c>
      <c r="C228" s="16" t="s">
        <v>5</v>
      </c>
      <c r="D228" s="17">
        <v>43525</v>
      </c>
      <c r="E228" s="22" t="s">
        <v>116</v>
      </c>
      <c r="F228" s="11">
        <v>1458</v>
      </c>
      <c r="G228" s="11">
        <v>1458</v>
      </c>
      <c r="H228" s="37">
        <v>8</v>
      </c>
      <c r="I228" s="37">
        <v>8</v>
      </c>
      <c r="J228" s="81"/>
      <c r="K228" s="82"/>
      <c r="L228" s="82"/>
      <c r="M228" s="82"/>
      <c r="N228" s="82"/>
      <c r="O228" s="82"/>
      <c r="P228" s="82"/>
      <c r="Q228" s="82"/>
      <c r="R228" s="82"/>
      <c r="S228" s="82"/>
      <c r="T228" s="83"/>
      <c r="U228" s="181">
        <f t="shared" si="4"/>
        <v>0</v>
      </c>
    </row>
    <row r="229" spans="2:21" s="1" customFormat="1" ht="50.1" hidden="1" customHeight="1" x14ac:dyDescent="0.25">
      <c r="B229" s="20" t="s">
        <v>4</v>
      </c>
      <c r="C229" s="16" t="s">
        <v>5</v>
      </c>
      <c r="D229" s="17">
        <v>43525</v>
      </c>
      <c r="E229" s="88" t="s">
        <v>479</v>
      </c>
      <c r="F229" s="11">
        <v>0</v>
      </c>
      <c r="G229" s="11">
        <v>0</v>
      </c>
      <c r="H229" s="37">
        <v>0</v>
      </c>
      <c r="I229" s="37">
        <v>0</v>
      </c>
      <c r="J229" s="75"/>
      <c r="K229" s="82"/>
      <c r="L229" s="76"/>
      <c r="M229" s="82"/>
      <c r="N229" s="82"/>
      <c r="O229" s="82"/>
      <c r="P229" s="76"/>
      <c r="Q229" s="76"/>
      <c r="R229" s="76"/>
      <c r="S229" s="76"/>
      <c r="T229" s="77"/>
      <c r="U229" s="181">
        <f t="shared" si="4"/>
        <v>0</v>
      </c>
    </row>
    <row r="230" spans="2:21" s="1" customFormat="1" ht="50.1" hidden="1" customHeight="1" x14ac:dyDescent="0.25">
      <c r="B230" s="20" t="s">
        <v>4</v>
      </c>
      <c r="C230" s="16" t="s">
        <v>6</v>
      </c>
      <c r="D230" s="17">
        <v>43525</v>
      </c>
      <c r="E230" s="22" t="s">
        <v>116</v>
      </c>
      <c r="F230" s="11">
        <v>756</v>
      </c>
      <c r="G230" s="11">
        <v>756</v>
      </c>
      <c r="H230" s="37">
        <v>5</v>
      </c>
      <c r="I230" s="37">
        <v>5</v>
      </c>
      <c r="J230" s="81"/>
      <c r="K230" s="82"/>
      <c r="L230" s="82"/>
      <c r="M230" s="82"/>
      <c r="N230" s="82"/>
      <c r="O230" s="82"/>
      <c r="P230" s="82"/>
      <c r="Q230" s="82"/>
      <c r="R230" s="82"/>
      <c r="S230" s="82"/>
      <c r="T230" s="83"/>
      <c r="U230" s="181">
        <f t="shared" si="4"/>
        <v>0</v>
      </c>
    </row>
    <row r="231" spans="2:21" s="1" customFormat="1" ht="50.1" hidden="1" customHeight="1" x14ac:dyDescent="0.25">
      <c r="B231" s="20" t="s">
        <v>4</v>
      </c>
      <c r="C231" s="16" t="s">
        <v>6</v>
      </c>
      <c r="D231" s="17">
        <v>43525</v>
      </c>
      <c r="E231" s="88" t="s">
        <v>479</v>
      </c>
      <c r="F231" s="11">
        <v>0</v>
      </c>
      <c r="G231" s="11">
        <v>0</v>
      </c>
      <c r="H231" s="37">
        <v>0</v>
      </c>
      <c r="I231" s="37">
        <v>0</v>
      </c>
      <c r="J231" s="75"/>
      <c r="K231" s="82"/>
      <c r="L231" s="76"/>
      <c r="M231" s="82"/>
      <c r="N231" s="82"/>
      <c r="O231" s="82"/>
      <c r="P231" s="76"/>
      <c r="Q231" s="76"/>
      <c r="R231" s="76"/>
      <c r="S231" s="76"/>
      <c r="T231" s="77"/>
      <c r="U231" s="181">
        <f t="shared" si="4"/>
        <v>0</v>
      </c>
    </row>
    <row r="232" spans="2:21" s="1" customFormat="1" ht="50.1" hidden="1" customHeight="1" x14ac:dyDescent="0.25">
      <c r="B232" s="20" t="s">
        <v>29</v>
      </c>
      <c r="C232" s="16" t="s">
        <v>16</v>
      </c>
      <c r="D232" s="17">
        <v>43525</v>
      </c>
      <c r="E232" s="22" t="s">
        <v>116</v>
      </c>
      <c r="F232" s="11">
        <v>210</v>
      </c>
      <c r="G232" s="11">
        <v>210</v>
      </c>
      <c r="H232" s="37">
        <v>1</v>
      </c>
      <c r="I232" s="37">
        <v>1</v>
      </c>
      <c r="J232" s="81"/>
      <c r="K232" s="82"/>
      <c r="L232" s="82"/>
      <c r="M232" s="82"/>
      <c r="N232" s="82"/>
      <c r="O232" s="82"/>
      <c r="P232" s="82"/>
      <c r="Q232" s="82"/>
      <c r="R232" s="82"/>
      <c r="S232" s="82"/>
      <c r="T232" s="83"/>
      <c r="U232" s="181">
        <f t="shared" si="4"/>
        <v>0</v>
      </c>
    </row>
    <row r="233" spans="2:21" s="1" customFormat="1" ht="50.1" hidden="1" customHeight="1" x14ac:dyDescent="0.25">
      <c r="B233" s="20" t="s">
        <v>29</v>
      </c>
      <c r="C233" s="16" t="s">
        <v>16</v>
      </c>
      <c r="D233" s="17">
        <v>43525</v>
      </c>
      <c r="E233" s="88" t="s">
        <v>479</v>
      </c>
      <c r="F233" s="11">
        <v>84245</v>
      </c>
      <c r="G233" s="11">
        <v>20225</v>
      </c>
      <c r="H233" s="37">
        <v>384</v>
      </c>
      <c r="I233" s="37">
        <v>96</v>
      </c>
      <c r="J233" s="75"/>
      <c r="K233" s="82"/>
      <c r="L233" s="76"/>
      <c r="M233" s="82"/>
      <c r="N233" s="82"/>
      <c r="O233" s="82"/>
      <c r="P233" s="76"/>
      <c r="Q233" s="76"/>
      <c r="R233" s="76"/>
      <c r="S233" s="76"/>
      <c r="T233" s="77"/>
      <c r="U233" s="181">
        <f t="shared" si="4"/>
        <v>0</v>
      </c>
    </row>
    <row r="234" spans="2:21" s="1" customFormat="1" ht="50.1" hidden="1" customHeight="1" x14ac:dyDescent="0.25">
      <c r="B234" s="20" t="s">
        <v>41</v>
      </c>
      <c r="C234" s="16" t="s">
        <v>41</v>
      </c>
      <c r="D234" s="17">
        <v>43525</v>
      </c>
      <c r="E234" s="22" t="s">
        <v>116</v>
      </c>
      <c r="F234" s="11">
        <v>12397</v>
      </c>
      <c r="G234" s="11">
        <v>12397</v>
      </c>
      <c r="H234" s="37">
        <v>70</v>
      </c>
      <c r="I234" s="37">
        <v>70</v>
      </c>
      <c r="J234" s="81"/>
      <c r="K234" s="82"/>
      <c r="L234" s="82"/>
      <c r="M234" s="82"/>
      <c r="N234" s="82"/>
      <c r="O234" s="82">
        <v>1</v>
      </c>
      <c r="P234" s="82"/>
      <c r="Q234" s="82"/>
      <c r="R234" s="82"/>
      <c r="S234" s="82"/>
      <c r="T234" s="83"/>
      <c r="U234" s="181">
        <f t="shared" si="4"/>
        <v>0</v>
      </c>
    </row>
    <row r="235" spans="2:21" s="1" customFormat="1" ht="50.1" hidden="1" customHeight="1" x14ac:dyDescent="0.25">
      <c r="B235" s="20" t="s">
        <v>41</v>
      </c>
      <c r="C235" s="16" t="s">
        <v>41</v>
      </c>
      <c r="D235" s="17">
        <v>43525</v>
      </c>
      <c r="E235" s="88" t="s">
        <v>479</v>
      </c>
      <c r="F235" s="11">
        <v>412706.48330000002</v>
      </c>
      <c r="G235" s="11">
        <v>182795</v>
      </c>
      <c r="H235" s="37">
        <v>2489</v>
      </c>
      <c r="I235" s="37">
        <v>2311</v>
      </c>
      <c r="J235" s="75"/>
      <c r="K235" s="82"/>
      <c r="L235" s="76"/>
      <c r="M235" s="82"/>
      <c r="N235" s="82"/>
      <c r="O235" s="82">
        <v>2</v>
      </c>
      <c r="P235" s="76"/>
      <c r="Q235" s="76"/>
      <c r="R235" s="76"/>
      <c r="S235" s="76"/>
      <c r="T235" s="77"/>
      <c r="U235" s="181">
        <f t="shared" si="4"/>
        <v>0</v>
      </c>
    </row>
    <row r="236" spans="2:21" s="1" customFormat="1" ht="50.1" hidden="1" customHeight="1" x14ac:dyDescent="0.25">
      <c r="B236" s="20" t="s">
        <v>15</v>
      </c>
      <c r="C236" s="16" t="s">
        <v>513</v>
      </c>
      <c r="D236" s="17">
        <v>43525</v>
      </c>
      <c r="E236" s="22" t="s">
        <v>116</v>
      </c>
      <c r="F236" s="11">
        <v>21071.75</v>
      </c>
      <c r="G236" s="11">
        <v>21071.75</v>
      </c>
      <c r="H236" s="37">
        <v>127</v>
      </c>
      <c r="I236" s="37">
        <v>127</v>
      </c>
      <c r="J236" s="81"/>
      <c r="K236" s="82"/>
      <c r="L236" s="82"/>
      <c r="M236" s="82"/>
      <c r="N236" s="82"/>
      <c r="O236" s="82"/>
      <c r="P236" s="82"/>
      <c r="Q236" s="82"/>
      <c r="R236" s="82"/>
      <c r="S236" s="82"/>
      <c r="T236" s="83"/>
      <c r="U236" s="181">
        <f t="shared" si="4"/>
        <v>0</v>
      </c>
    </row>
    <row r="237" spans="2:21" s="1" customFormat="1" ht="50.1" hidden="1" customHeight="1" x14ac:dyDescent="0.25">
      <c r="B237" s="20" t="s">
        <v>15</v>
      </c>
      <c r="C237" s="16" t="s">
        <v>513</v>
      </c>
      <c r="D237" s="17">
        <v>43525</v>
      </c>
      <c r="E237" s="88" t="s">
        <v>479</v>
      </c>
      <c r="F237" s="11">
        <v>180893</v>
      </c>
      <c r="G237" s="11">
        <v>180893</v>
      </c>
      <c r="H237" s="37">
        <v>1039</v>
      </c>
      <c r="I237" s="37">
        <v>1039</v>
      </c>
      <c r="J237" s="75"/>
      <c r="K237" s="82"/>
      <c r="L237" s="76"/>
      <c r="M237" s="82"/>
      <c r="N237" s="82"/>
      <c r="O237" s="82">
        <v>1</v>
      </c>
      <c r="P237" s="76"/>
      <c r="Q237" s="76"/>
      <c r="R237" s="76"/>
      <c r="S237" s="76"/>
      <c r="T237" s="77"/>
      <c r="U237" s="181">
        <f t="shared" si="4"/>
        <v>0</v>
      </c>
    </row>
    <row r="238" spans="2:21" s="1" customFormat="1" ht="50.1" hidden="1" customHeight="1" x14ac:dyDescent="0.25">
      <c r="B238" s="20" t="s">
        <v>15</v>
      </c>
      <c r="C238" s="16" t="s">
        <v>513</v>
      </c>
      <c r="D238" s="17">
        <v>43525</v>
      </c>
      <c r="E238" s="22" t="s">
        <v>116</v>
      </c>
      <c r="F238" s="11">
        <v>30641.5</v>
      </c>
      <c r="G238" s="11">
        <v>30641.5</v>
      </c>
      <c r="H238" s="37">
        <v>184</v>
      </c>
      <c r="I238" s="37">
        <v>184</v>
      </c>
      <c r="J238" s="81"/>
      <c r="K238" s="82"/>
      <c r="L238" s="82"/>
      <c r="M238" s="82"/>
      <c r="N238" s="82"/>
      <c r="O238" s="82"/>
      <c r="P238" s="82"/>
      <c r="Q238" s="82"/>
      <c r="R238" s="82"/>
      <c r="S238" s="82"/>
      <c r="T238" s="83"/>
      <c r="U238" s="181">
        <f t="shared" si="4"/>
        <v>0</v>
      </c>
    </row>
    <row r="239" spans="2:21" s="1" customFormat="1" ht="50.1" hidden="1" customHeight="1" x14ac:dyDescent="0.25">
      <c r="B239" s="20" t="s">
        <v>15</v>
      </c>
      <c r="C239" s="16" t="s">
        <v>513</v>
      </c>
      <c r="D239" s="17">
        <v>43525</v>
      </c>
      <c r="E239" s="88" t="s">
        <v>479</v>
      </c>
      <c r="F239" s="11">
        <v>52176</v>
      </c>
      <c r="G239" s="11">
        <v>52176</v>
      </c>
      <c r="H239" s="37">
        <v>315</v>
      </c>
      <c r="I239" s="37">
        <v>315</v>
      </c>
      <c r="J239" s="75"/>
      <c r="K239" s="82"/>
      <c r="L239" s="76"/>
      <c r="M239" s="82"/>
      <c r="N239" s="82"/>
      <c r="O239" s="82">
        <v>1</v>
      </c>
      <c r="P239" s="76"/>
      <c r="Q239" s="76"/>
      <c r="R239" s="76"/>
      <c r="S239" s="76"/>
      <c r="T239" s="77"/>
      <c r="U239" s="181">
        <f t="shared" si="4"/>
        <v>0</v>
      </c>
    </row>
    <row r="240" spans="2:21" s="1" customFormat="1" ht="50.1" hidden="1" customHeight="1" x14ac:dyDescent="0.25">
      <c r="B240" s="20" t="s">
        <v>24</v>
      </c>
      <c r="C240" s="16" t="s">
        <v>25</v>
      </c>
      <c r="D240" s="17">
        <v>43525</v>
      </c>
      <c r="E240" s="22" t="s">
        <v>116</v>
      </c>
      <c r="F240" s="11">
        <v>2835</v>
      </c>
      <c r="G240" s="11">
        <v>2835</v>
      </c>
      <c r="H240" s="37">
        <v>15</v>
      </c>
      <c r="I240" s="37">
        <v>15</v>
      </c>
      <c r="J240" s="81"/>
      <c r="K240" s="82"/>
      <c r="L240" s="82"/>
      <c r="M240" s="82"/>
      <c r="N240" s="82"/>
      <c r="O240" s="82"/>
      <c r="P240" s="82"/>
      <c r="Q240" s="82"/>
      <c r="R240" s="82"/>
      <c r="S240" s="82"/>
      <c r="T240" s="83"/>
      <c r="U240" s="181">
        <f t="shared" si="4"/>
        <v>0</v>
      </c>
    </row>
    <row r="241" spans="2:21" s="1" customFormat="1" ht="50.1" hidden="1" customHeight="1" x14ac:dyDescent="0.25">
      <c r="B241" s="20" t="s">
        <v>24</v>
      </c>
      <c r="C241" s="16" t="s">
        <v>25</v>
      </c>
      <c r="D241" s="17">
        <v>43525</v>
      </c>
      <c r="E241" s="88" t="s">
        <v>479</v>
      </c>
      <c r="F241" s="11">
        <v>1368</v>
      </c>
      <c r="G241" s="11">
        <v>1368</v>
      </c>
      <c r="H241" s="37">
        <v>6</v>
      </c>
      <c r="I241" s="37">
        <v>6</v>
      </c>
      <c r="J241" s="75"/>
      <c r="K241" s="82"/>
      <c r="L241" s="76"/>
      <c r="M241" s="82"/>
      <c r="N241" s="82"/>
      <c r="O241" s="82"/>
      <c r="P241" s="76"/>
      <c r="Q241" s="76"/>
      <c r="R241" s="76"/>
      <c r="S241" s="76"/>
      <c r="T241" s="77"/>
      <c r="U241" s="181">
        <f t="shared" si="4"/>
        <v>0</v>
      </c>
    </row>
    <row r="242" spans="2:21" s="1" customFormat="1" ht="50.1" hidden="1" customHeight="1" x14ac:dyDescent="0.25">
      <c r="B242" s="20" t="s">
        <v>15</v>
      </c>
      <c r="C242" s="16" t="s">
        <v>115</v>
      </c>
      <c r="D242" s="17">
        <v>43525</v>
      </c>
      <c r="E242" s="22" t="s">
        <v>116</v>
      </c>
      <c r="F242" s="11">
        <v>125990.25</v>
      </c>
      <c r="G242" s="11">
        <v>125990.25</v>
      </c>
      <c r="H242" s="37">
        <v>743</v>
      </c>
      <c r="I242" s="37">
        <v>743</v>
      </c>
      <c r="J242" s="81"/>
      <c r="K242" s="82"/>
      <c r="L242" s="82"/>
      <c r="M242" s="82"/>
      <c r="N242" s="82"/>
      <c r="O242" s="46">
        <v>4</v>
      </c>
      <c r="P242" s="82"/>
      <c r="Q242" s="82"/>
      <c r="R242" s="82"/>
      <c r="S242" s="82"/>
      <c r="T242" s="83"/>
      <c r="U242" s="181">
        <f t="shared" si="4"/>
        <v>0</v>
      </c>
    </row>
    <row r="243" spans="2:21" s="1" customFormat="1" ht="50.1" hidden="1" customHeight="1" x14ac:dyDescent="0.25">
      <c r="B243" s="20" t="s">
        <v>15</v>
      </c>
      <c r="C243" s="16" t="s">
        <v>115</v>
      </c>
      <c r="D243" s="17">
        <v>43525</v>
      </c>
      <c r="E243" s="88" t="s">
        <v>479</v>
      </c>
      <c r="F243" s="11">
        <v>72381</v>
      </c>
      <c r="G243" s="11">
        <v>72381</v>
      </c>
      <c r="H243" s="37">
        <v>374</v>
      </c>
      <c r="I243" s="37">
        <v>374</v>
      </c>
      <c r="J243" s="75"/>
      <c r="K243" s="82"/>
      <c r="L243" s="76"/>
      <c r="M243" s="82"/>
      <c r="N243" s="82"/>
      <c r="O243" s="46"/>
      <c r="P243" s="76"/>
      <c r="Q243" s="76"/>
      <c r="R243" s="76"/>
      <c r="S243" s="76"/>
      <c r="T243" s="77"/>
      <c r="U243" s="181">
        <f t="shared" si="4"/>
        <v>0</v>
      </c>
    </row>
    <row r="244" spans="2:21" s="1" customFormat="1" ht="50.1" hidden="1" customHeight="1" x14ac:dyDescent="0.25">
      <c r="B244" s="20" t="s">
        <v>29</v>
      </c>
      <c r="C244" s="16" t="s">
        <v>33</v>
      </c>
      <c r="D244" s="17">
        <v>43525</v>
      </c>
      <c r="E244" s="22" t="s">
        <v>116</v>
      </c>
      <c r="F244" s="11">
        <v>1354.5</v>
      </c>
      <c r="G244" s="11">
        <v>1354.5</v>
      </c>
      <c r="H244" s="37">
        <v>7</v>
      </c>
      <c r="I244" s="37">
        <v>7</v>
      </c>
      <c r="J244" s="81"/>
      <c r="K244" s="82"/>
      <c r="L244" s="82"/>
      <c r="M244" s="82"/>
      <c r="N244" s="82"/>
      <c r="O244" s="82"/>
      <c r="P244" s="82"/>
      <c r="Q244" s="82"/>
      <c r="R244" s="82"/>
      <c r="S244" s="82"/>
      <c r="T244" s="83"/>
      <c r="U244" s="181">
        <f t="shared" si="4"/>
        <v>0</v>
      </c>
    </row>
    <row r="245" spans="2:21" s="1" customFormat="1" ht="50.1" hidden="1" customHeight="1" x14ac:dyDescent="0.25">
      <c r="B245" s="20" t="s">
        <v>29</v>
      </c>
      <c r="C245" s="16" t="s">
        <v>33</v>
      </c>
      <c r="D245" s="17">
        <v>43525</v>
      </c>
      <c r="E245" s="88" t="s">
        <v>479</v>
      </c>
      <c r="F245" s="11">
        <v>0</v>
      </c>
      <c r="G245" s="11">
        <v>0</v>
      </c>
      <c r="H245" s="37">
        <v>0</v>
      </c>
      <c r="I245" s="37">
        <v>0</v>
      </c>
      <c r="J245" s="75"/>
      <c r="K245" s="82"/>
      <c r="L245" s="76"/>
      <c r="M245" s="82"/>
      <c r="N245" s="82"/>
      <c r="O245" s="82"/>
      <c r="P245" s="76"/>
      <c r="Q245" s="76"/>
      <c r="R245" s="76"/>
      <c r="S245" s="76"/>
      <c r="T245" s="77"/>
      <c r="U245" s="181">
        <f t="shared" si="4"/>
        <v>0</v>
      </c>
    </row>
    <row r="246" spans="2:21" s="1" customFormat="1" ht="50.1" hidden="1" customHeight="1" x14ac:dyDescent="0.25">
      <c r="B246" s="20" t="s">
        <v>7</v>
      </c>
      <c r="C246" s="16" t="s">
        <v>10</v>
      </c>
      <c r="D246" s="17">
        <v>43525</v>
      </c>
      <c r="E246" s="22" t="s">
        <v>116</v>
      </c>
      <c r="F246" s="11">
        <v>4631.75</v>
      </c>
      <c r="G246" s="11">
        <v>4631.75</v>
      </c>
      <c r="H246" s="37">
        <v>26</v>
      </c>
      <c r="I246" s="37">
        <v>26</v>
      </c>
      <c r="J246" s="81"/>
      <c r="K246" s="82"/>
      <c r="L246" s="82"/>
      <c r="M246" s="82"/>
      <c r="N246" s="82"/>
      <c r="O246" s="82">
        <v>2</v>
      </c>
      <c r="P246" s="82"/>
      <c r="Q246" s="82"/>
      <c r="R246" s="82"/>
      <c r="S246" s="82"/>
      <c r="T246" s="83"/>
      <c r="U246" s="181">
        <f t="shared" si="4"/>
        <v>0</v>
      </c>
    </row>
    <row r="247" spans="2:21" s="1" customFormat="1" ht="50.1" hidden="1" customHeight="1" x14ac:dyDescent="0.25">
      <c r="B247" s="20" t="s">
        <v>7</v>
      </c>
      <c r="C247" s="16" t="s">
        <v>10</v>
      </c>
      <c r="D247" s="17">
        <v>43525</v>
      </c>
      <c r="E247" s="88" t="s">
        <v>479</v>
      </c>
      <c r="F247" s="11">
        <v>0</v>
      </c>
      <c r="G247" s="11">
        <v>0</v>
      </c>
      <c r="H247" s="37">
        <v>0</v>
      </c>
      <c r="I247" s="37">
        <v>0</v>
      </c>
      <c r="J247" s="75"/>
      <c r="K247" s="82"/>
      <c r="L247" s="76"/>
      <c r="M247" s="82"/>
      <c r="N247" s="82"/>
      <c r="O247" s="82">
        <v>1</v>
      </c>
      <c r="P247" s="76"/>
      <c r="Q247" s="76"/>
      <c r="R247" s="76"/>
      <c r="S247" s="76"/>
      <c r="T247" s="77"/>
      <c r="U247" s="181">
        <f t="shared" si="4"/>
        <v>0</v>
      </c>
    </row>
    <row r="248" spans="2:21" s="1" customFormat="1" ht="50.1" hidden="1" customHeight="1" x14ac:dyDescent="0.25">
      <c r="B248" s="20" t="s">
        <v>15</v>
      </c>
      <c r="C248" s="16" t="s">
        <v>19</v>
      </c>
      <c r="D248" s="17">
        <v>43525</v>
      </c>
      <c r="E248" s="22" t="s">
        <v>116</v>
      </c>
      <c r="F248" s="11">
        <v>39343.5</v>
      </c>
      <c r="G248" s="11">
        <v>39343.5</v>
      </c>
      <c r="H248" s="37">
        <v>235</v>
      </c>
      <c r="I248" s="37">
        <v>235</v>
      </c>
      <c r="J248" s="81"/>
      <c r="K248" s="82"/>
      <c r="L248" s="82"/>
      <c r="M248" s="82"/>
      <c r="N248" s="82"/>
      <c r="O248" s="82">
        <v>1</v>
      </c>
      <c r="P248" s="82"/>
      <c r="Q248" s="82"/>
      <c r="R248" s="82"/>
      <c r="S248" s="82"/>
      <c r="T248" s="83"/>
      <c r="U248" s="181">
        <f t="shared" si="4"/>
        <v>0</v>
      </c>
    </row>
    <row r="249" spans="2:21" s="1" customFormat="1" ht="50.1" hidden="1" customHeight="1" x14ac:dyDescent="0.25">
      <c r="B249" s="20" t="s">
        <v>15</v>
      </c>
      <c r="C249" s="16" t="s">
        <v>19</v>
      </c>
      <c r="D249" s="17">
        <v>43525</v>
      </c>
      <c r="E249" s="88" t="s">
        <v>479</v>
      </c>
      <c r="F249" s="11">
        <v>13089</v>
      </c>
      <c r="G249" s="11">
        <v>13089</v>
      </c>
      <c r="H249" s="37">
        <v>98</v>
      </c>
      <c r="I249" s="37">
        <v>98</v>
      </c>
      <c r="J249" s="75"/>
      <c r="K249" s="82"/>
      <c r="L249" s="76"/>
      <c r="M249" s="82"/>
      <c r="N249" s="82"/>
      <c r="O249" s="82"/>
      <c r="P249" s="76"/>
      <c r="Q249" s="76"/>
      <c r="R249" s="76"/>
      <c r="S249" s="76"/>
      <c r="T249" s="77"/>
      <c r="U249" s="181">
        <f t="shared" si="4"/>
        <v>0</v>
      </c>
    </row>
    <row r="250" spans="2:21" s="1" customFormat="1" ht="50.1" hidden="1" customHeight="1" x14ac:dyDescent="0.25">
      <c r="B250" s="20" t="s">
        <v>7</v>
      </c>
      <c r="C250" s="16" t="s">
        <v>9</v>
      </c>
      <c r="D250" s="17">
        <v>43525</v>
      </c>
      <c r="E250" s="22" t="s">
        <v>116</v>
      </c>
      <c r="F250" s="11">
        <v>378</v>
      </c>
      <c r="G250" s="11">
        <v>378</v>
      </c>
      <c r="H250" s="37">
        <v>2</v>
      </c>
      <c r="I250" s="37">
        <v>2</v>
      </c>
      <c r="J250" s="81"/>
      <c r="K250" s="82"/>
      <c r="L250" s="82"/>
      <c r="M250" s="82"/>
      <c r="N250" s="82"/>
      <c r="O250" s="82"/>
      <c r="P250" s="82"/>
      <c r="Q250" s="82"/>
      <c r="R250" s="82"/>
      <c r="S250" s="82"/>
      <c r="T250" s="83"/>
      <c r="U250" s="181">
        <f t="shared" si="4"/>
        <v>0</v>
      </c>
    </row>
    <row r="251" spans="2:21" s="1" customFormat="1" ht="50.1" hidden="1" customHeight="1" x14ac:dyDescent="0.25">
      <c r="B251" s="20" t="s">
        <v>7</v>
      </c>
      <c r="C251" s="16" t="s">
        <v>9</v>
      </c>
      <c r="D251" s="17">
        <v>43525</v>
      </c>
      <c r="E251" s="88" t="s">
        <v>479</v>
      </c>
      <c r="F251" s="11">
        <v>0</v>
      </c>
      <c r="G251" s="11">
        <v>0</v>
      </c>
      <c r="H251" s="37">
        <v>0</v>
      </c>
      <c r="I251" s="37">
        <v>0</v>
      </c>
      <c r="J251" s="75"/>
      <c r="K251" s="82"/>
      <c r="L251" s="76"/>
      <c r="M251" s="82"/>
      <c r="N251" s="82"/>
      <c r="O251" s="82"/>
      <c r="P251" s="76"/>
      <c r="Q251" s="76"/>
      <c r="R251" s="76"/>
      <c r="S251" s="76"/>
      <c r="T251" s="77"/>
      <c r="U251" s="181">
        <f t="shared" si="4"/>
        <v>0</v>
      </c>
    </row>
    <row r="252" spans="2:21" s="1" customFormat="1" ht="50.1" hidden="1" customHeight="1" x14ac:dyDescent="0.25">
      <c r="B252" s="20" t="s">
        <v>46</v>
      </c>
      <c r="C252" s="16" t="s">
        <v>46</v>
      </c>
      <c r="D252" s="17">
        <v>43525</v>
      </c>
      <c r="E252" s="22" t="s">
        <v>116</v>
      </c>
      <c r="F252" s="11">
        <v>1428</v>
      </c>
      <c r="G252" s="11">
        <v>1428</v>
      </c>
      <c r="H252" s="37">
        <v>8</v>
      </c>
      <c r="I252" s="37">
        <v>8</v>
      </c>
      <c r="J252" s="81"/>
      <c r="K252" s="82"/>
      <c r="L252" s="82"/>
      <c r="M252" s="82"/>
      <c r="N252" s="82"/>
      <c r="O252" s="82"/>
      <c r="P252" s="82"/>
      <c r="Q252" s="82"/>
      <c r="R252" s="82"/>
      <c r="S252" s="82"/>
      <c r="T252" s="83"/>
      <c r="U252" s="181">
        <f t="shared" si="4"/>
        <v>0</v>
      </c>
    </row>
    <row r="253" spans="2:21" s="1" customFormat="1" ht="50.1" hidden="1" customHeight="1" x14ac:dyDescent="0.25">
      <c r="B253" s="20" t="s">
        <v>46</v>
      </c>
      <c r="C253" s="16" t="s">
        <v>46</v>
      </c>
      <c r="D253" s="17">
        <v>43525</v>
      </c>
      <c r="E253" s="88" t="s">
        <v>479</v>
      </c>
      <c r="F253" s="11">
        <v>28868</v>
      </c>
      <c r="G253" s="11">
        <v>28868</v>
      </c>
      <c r="H253" s="37">
        <v>138</v>
      </c>
      <c r="I253" s="37">
        <v>138</v>
      </c>
      <c r="J253" s="75"/>
      <c r="K253" s="82"/>
      <c r="L253" s="76"/>
      <c r="M253" s="82"/>
      <c r="N253" s="82"/>
      <c r="O253" s="82"/>
      <c r="P253" s="76"/>
      <c r="Q253" s="76"/>
      <c r="R253" s="76"/>
      <c r="S253" s="76"/>
      <c r="T253" s="77"/>
      <c r="U253" s="181">
        <f t="shared" si="4"/>
        <v>0</v>
      </c>
    </row>
    <row r="254" spans="2:21" s="1" customFormat="1" ht="50.1" hidden="1" customHeight="1" x14ac:dyDescent="0.25">
      <c r="B254" s="20" t="s">
        <v>21</v>
      </c>
      <c r="C254" s="16" t="s">
        <v>22</v>
      </c>
      <c r="D254" s="17">
        <v>43525</v>
      </c>
      <c r="E254" s="22" t="s">
        <v>116</v>
      </c>
      <c r="F254" s="11">
        <v>2614.5</v>
      </c>
      <c r="G254" s="11">
        <v>2614.5</v>
      </c>
      <c r="H254" s="37">
        <v>14</v>
      </c>
      <c r="I254" s="37">
        <v>14</v>
      </c>
      <c r="J254" s="81"/>
      <c r="K254" s="82"/>
      <c r="L254" s="82"/>
      <c r="M254" s="82"/>
      <c r="N254" s="82"/>
      <c r="O254" s="82"/>
      <c r="P254" s="82"/>
      <c r="Q254" s="82"/>
      <c r="R254" s="82"/>
      <c r="S254" s="82"/>
      <c r="T254" s="83"/>
      <c r="U254" s="181">
        <f t="shared" si="4"/>
        <v>0</v>
      </c>
    </row>
    <row r="255" spans="2:21" s="1" customFormat="1" ht="50.1" hidden="1" customHeight="1" x14ac:dyDescent="0.25">
      <c r="B255" s="20" t="s">
        <v>21</v>
      </c>
      <c r="C255" s="16" t="s">
        <v>22</v>
      </c>
      <c r="D255" s="17">
        <v>43525</v>
      </c>
      <c r="E255" s="88" t="s">
        <v>479</v>
      </c>
      <c r="F255" s="11">
        <v>682</v>
      </c>
      <c r="G255" s="11">
        <v>682</v>
      </c>
      <c r="H255" s="37">
        <v>2</v>
      </c>
      <c r="I255" s="37">
        <v>2</v>
      </c>
      <c r="J255" s="75"/>
      <c r="K255" s="82"/>
      <c r="L255" s="76"/>
      <c r="M255" s="82"/>
      <c r="N255" s="82"/>
      <c r="O255" s="82"/>
      <c r="P255" s="76"/>
      <c r="Q255" s="76"/>
      <c r="R255" s="76"/>
      <c r="S255" s="76"/>
      <c r="T255" s="77"/>
      <c r="U255" s="181">
        <f t="shared" si="4"/>
        <v>0</v>
      </c>
    </row>
    <row r="256" spans="2:21" s="1" customFormat="1" ht="50.1" hidden="1" customHeight="1" x14ac:dyDescent="0.25">
      <c r="B256" s="20" t="s">
        <v>42</v>
      </c>
      <c r="C256" s="16" t="s">
        <v>45</v>
      </c>
      <c r="D256" s="17">
        <v>43525</v>
      </c>
      <c r="E256" s="22" t="s">
        <v>116</v>
      </c>
      <c r="F256" s="11">
        <v>18369.15625</v>
      </c>
      <c r="G256" s="11">
        <v>18369.15625</v>
      </c>
      <c r="H256" s="37">
        <v>95</v>
      </c>
      <c r="I256" s="37">
        <v>95</v>
      </c>
      <c r="J256" s="81"/>
      <c r="K256" s="82"/>
      <c r="L256" s="82"/>
      <c r="M256" s="82"/>
      <c r="N256" s="82"/>
      <c r="O256" s="82"/>
      <c r="P256" s="82"/>
      <c r="Q256" s="82"/>
      <c r="R256" s="82"/>
      <c r="S256" s="82"/>
      <c r="T256" s="83"/>
      <c r="U256" s="181">
        <f t="shared" si="4"/>
        <v>0</v>
      </c>
    </row>
    <row r="257" spans="2:21" s="1" customFormat="1" ht="50.1" hidden="1" customHeight="1" x14ac:dyDescent="0.25">
      <c r="B257" s="20" t="s">
        <v>42</v>
      </c>
      <c r="C257" s="16" t="s">
        <v>45</v>
      </c>
      <c r="D257" s="17">
        <v>43525</v>
      </c>
      <c r="E257" s="88" t="s">
        <v>479</v>
      </c>
      <c r="F257" s="11">
        <v>0</v>
      </c>
      <c r="G257" s="11">
        <v>0</v>
      </c>
      <c r="H257" s="37">
        <v>0</v>
      </c>
      <c r="I257" s="37">
        <v>0</v>
      </c>
      <c r="J257" s="75"/>
      <c r="K257" s="82"/>
      <c r="L257" s="76"/>
      <c r="M257" s="82"/>
      <c r="N257" s="82"/>
      <c r="O257" s="82"/>
      <c r="P257" s="76"/>
      <c r="Q257" s="76"/>
      <c r="R257" s="76"/>
      <c r="S257" s="76"/>
      <c r="T257" s="77"/>
      <c r="U257" s="181">
        <f t="shared" si="4"/>
        <v>0</v>
      </c>
    </row>
    <row r="258" spans="2:21" s="1" customFormat="1" ht="50.1" hidden="1" customHeight="1" x14ac:dyDescent="0.25">
      <c r="B258" s="20" t="s">
        <v>24</v>
      </c>
      <c r="C258" s="16" t="s">
        <v>26</v>
      </c>
      <c r="D258" s="17">
        <v>43525</v>
      </c>
      <c r="E258" s="22" t="s">
        <v>116</v>
      </c>
      <c r="F258" s="11">
        <v>6268.5</v>
      </c>
      <c r="G258" s="11">
        <v>6268.5</v>
      </c>
      <c r="H258" s="37">
        <v>33</v>
      </c>
      <c r="I258" s="37">
        <v>33</v>
      </c>
      <c r="J258" s="81"/>
      <c r="K258" s="82"/>
      <c r="L258" s="82"/>
      <c r="M258" s="82"/>
      <c r="N258" s="82"/>
      <c r="O258" s="82"/>
      <c r="P258" s="82"/>
      <c r="Q258" s="82"/>
      <c r="R258" s="82"/>
      <c r="S258" s="82"/>
      <c r="T258" s="83"/>
      <c r="U258" s="181">
        <f t="shared" si="4"/>
        <v>0</v>
      </c>
    </row>
    <row r="259" spans="2:21" s="1" customFormat="1" ht="50.1" hidden="1" customHeight="1" x14ac:dyDescent="0.25">
      <c r="B259" s="20" t="s">
        <v>24</v>
      </c>
      <c r="C259" s="16" t="s">
        <v>26</v>
      </c>
      <c r="D259" s="17">
        <v>43525</v>
      </c>
      <c r="E259" s="88" t="s">
        <v>479</v>
      </c>
      <c r="F259" s="11">
        <v>10056</v>
      </c>
      <c r="G259" s="11">
        <v>10056</v>
      </c>
      <c r="H259" s="37">
        <v>58</v>
      </c>
      <c r="I259" s="37">
        <v>58</v>
      </c>
      <c r="J259" s="75"/>
      <c r="K259" s="82"/>
      <c r="L259" s="76"/>
      <c r="M259" s="82"/>
      <c r="N259" s="82"/>
      <c r="O259" s="82"/>
      <c r="P259" s="76"/>
      <c r="Q259" s="76"/>
      <c r="R259" s="76"/>
      <c r="S259" s="76"/>
      <c r="T259" s="77"/>
      <c r="U259" s="181">
        <f t="shared" si="4"/>
        <v>0</v>
      </c>
    </row>
    <row r="260" spans="2:21" s="1" customFormat="1" ht="50.1" hidden="1" customHeight="1" x14ac:dyDescent="0.25">
      <c r="B260" s="20" t="s">
        <v>29</v>
      </c>
      <c r="C260" s="16" t="s">
        <v>34</v>
      </c>
      <c r="D260" s="17">
        <v>43525</v>
      </c>
      <c r="E260" s="22" t="s">
        <v>116</v>
      </c>
      <c r="F260" s="11">
        <v>5409</v>
      </c>
      <c r="G260" s="11">
        <v>5409</v>
      </c>
      <c r="H260" s="37">
        <v>27</v>
      </c>
      <c r="I260" s="37">
        <v>27</v>
      </c>
      <c r="J260" s="81"/>
      <c r="K260" s="82"/>
      <c r="L260" s="82"/>
      <c r="M260" s="82"/>
      <c r="N260" s="82"/>
      <c r="O260" s="82"/>
      <c r="P260" s="82"/>
      <c r="Q260" s="82"/>
      <c r="R260" s="82"/>
      <c r="S260" s="82"/>
      <c r="T260" s="83"/>
      <c r="U260" s="181">
        <f t="shared" si="4"/>
        <v>0</v>
      </c>
    </row>
    <row r="261" spans="2:21" s="1" customFormat="1" ht="50.1" hidden="1" customHeight="1" x14ac:dyDescent="0.25">
      <c r="B261" s="20" t="s">
        <v>29</v>
      </c>
      <c r="C261" s="16" t="s">
        <v>34</v>
      </c>
      <c r="D261" s="17">
        <v>43525</v>
      </c>
      <c r="E261" s="88" t="s">
        <v>479</v>
      </c>
      <c r="F261" s="11">
        <v>0</v>
      </c>
      <c r="G261" s="11">
        <v>0</v>
      </c>
      <c r="H261" s="37">
        <v>0</v>
      </c>
      <c r="I261" s="37">
        <v>0</v>
      </c>
      <c r="J261" s="75"/>
      <c r="K261" s="82"/>
      <c r="L261" s="76"/>
      <c r="M261" s="82"/>
      <c r="N261" s="82"/>
      <c r="O261" s="82"/>
      <c r="P261" s="76"/>
      <c r="Q261" s="76"/>
      <c r="R261" s="76"/>
      <c r="S261" s="76"/>
      <c r="T261" s="77"/>
      <c r="U261" s="181">
        <f t="shared" si="4"/>
        <v>0</v>
      </c>
    </row>
    <row r="262" spans="2:21" s="1" customFormat="1" ht="50.1" hidden="1" customHeight="1" x14ac:dyDescent="0.25">
      <c r="B262" s="20" t="s">
        <v>15</v>
      </c>
      <c r="C262" s="16" t="s">
        <v>178</v>
      </c>
      <c r="D262" s="17">
        <v>43525</v>
      </c>
      <c r="E262" s="22" t="s">
        <v>116</v>
      </c>
      <c r="F262" s="11">
        <v>15923</v>
      </c>
      <c r="G262" s="11">
        <v>15923</v>
      </c>
      <c r="H262" s="37">
        <v>88</v>
      </c>
      <c r="I262" s="37">
        <v>88</v>
      </c>
      <c r="J262" s="81"/>
      <c r="K262" s="82"/>
      <c r="L262" s="82"/>
      <c r="M262" s="82"/>
      <c r="N262" s="82"/>
      <c r="O262" s="82">
        <v>1</v>
      </c>
      <c r="P262" s="82"/>
      <c r="Q262" s="82"/>
      <c r="R262" s="82"/>
      <c r="S262" s="82"/>
      <c r="T262" s="83"/>
      <c r="U262" s="181">
        <f t="shared" si="4"/>
        <v>0</v>
      </c>
    </row>
    <row r="263" spans="2:21" s="1" customFormat="1" ht="50.1" hidden="1" customHeight="1" x14ac:dyDescent="0.25">
      <c r="B263" s="20" t="s">
        <v>15</v>
      </c>
      <c r="C263" s="16" t="s">
        <v>178</v>
      </c>
      <c r="D263" s="17">
        <v>43525</v>
      </c>
      <c r="E263" s="88" t="s">
        <v>479</v>
      </c>
      <c r="F263" s="11">
        <v>34102</v>
      </c>
      <c r="G263" s="11">
        <v>34102</v>
      </c>
      <c r="H263" s="37">
        <v>179</v>
      </c>
      <c r="I263" s="37">
        <v>179</v>
      </c>
      <c r="J263" s="75"/>
      <c r="K263" s="82"/>
      <c r="L263" s="76"/>
      <c r="M263" s="82"/>
      <c r="N263" s="82"/>
      <c r="O263" s="82"/>
      <c r="P263" s="76"/>
      <c r="Q263" s="76"/>
      <c r="R263" s="76"/>
      <c r="S263" s="76"/>
      <c r="T263" s="77"/>
      <c r="U263" s="181">
        <f t="shared" si="4"/>
        <v>0</v>
      </c>
    </row>
    <row r="264" spans="2:21" s="1" customFormat="1" ht="50.1" hidden="1" customHeight="1" x14ac:dyDescent="0.25">
      <c r="B264" s="20" t="s">
        <v>29</v>
      </c>
      <c r="C264" s="16" t="s">
        <v>35</v>
      </c>
      <c r="D264" s="17">
        <v>43525</v>
      </c>
      <c r="E264" s="22" t="s">
        <v>116</v>
      </c>
      <c r="F264" s="11">
        <v>2421</v>
      </c>
      <c r="G264" s="11">
        <v>2421</v>
      </c>
      <c r="H264" s="37">
        <v>15</v>
      </c>
      <c r="I264" s="37">
        <v>15</v>
      </c>
      <c r="J264" s="81"/>
      <c r="K264" s="82"/>
      <c r="L264" s="82"/>
      <c r="M264" s="82"/>
      <c r="N264" s="82"/>
      <c r="O264" s="82"/>
      <c r="P264" s="82"/>
      <c r="Q264" s="82"/>
      <c r="R264" s="82"/>
      <c r="S264" s="82"/>
      <c r="T264" s="83"/>
      <c r="U264" s="181">
        <f t="shared" si="4"/>
        <v>0</v>
      </c>
    </row>
    <row r="265" spans="2:21" s="1" customFormat="1" ht="50.1" hidden="1" customHeight="1" x14ac:dyDescent="0.25">
      <c r="B265" s="20" t="s">
        <v>29</v>
      </c>
      <c r="C265" s="16" t="s">
        <v>35</v>
      </c>
      <c r="D265" s="17">
        <v>43525</v>
      </c>
      <c r="E265" s="88" t="s">
        <v>479</v>
      </c>
      <c r="F265" s="11">
        <v>0</v>
      </c>
      <c r="G265" s="11">
        <v>0</v>
      </c>
      <c r="H265" s="37">
        <v>0</v>
      </c>
      <c r="I265" s="37">
        <v>0</v>
      </c>
      <c r="J265" s="75"/>
      <c r="K265" s="82"/>
      <c r="L265" s="76"/>
      <c r="M265" s="82"/>
      <c r="N265" s="82"/>
      <c r="O265" s="82"/>
      <c r="P265" s="76"/>
      <c r="Q265" s="76"/>
      <c r="R265" s="76"/>
      <c r="S265" s="76"/>
      <c r="T265" s="77"/>
      <c r="U265" s="181">
        <f t="shared" si="4"/>
        <v>0</v>
      </c>
    </row>
    <row r="266" spans="2:21" s="1" customFormat="1" ht="50.1" hidden="1" customHeight="1" x14ac:dyDescent="0.25">
      <c r="B266" s="20" t="s">
        <v>37</v>
      </c>
      <c r="C266" s="16" t="s">
        <v>38</v>
      </c>
      <c r="D266" s="17">
        <v>43525</v>
      </c>
      <c r="E266" s="22" t="s">
        <v>116</v>
      </c>
      <c r="F266" s="11">
        <v>3987</v>
      </c>
      <c r="G266" s="11">
        <v>3987</v>
      </c>
      <c r="H266" s="37">
        <v>24</v>
      </c>
      <c r="I266" s="37">
        <v>24</v>
      </c>
      <c r="J266" s="81"/>
      <c r="K266" s="82"/>
      <c r="L266" s="82"/>
      <c r="M266" s="82"/>
      <c r="N266" s="82"/>
      <c r="O266" s="82"/>
      <c r="P266" s="82"/>
      <c r="Q266" s="82"/>
      <c r="R266" s="82"/>
      <c r="S266" s="82"/>
      <c r="T266" s="83"/>
      <c r="U266" s="181">
        <f t="shared" si="4"/>
        <v>0</v>
      </c>
    </row>
    <row r="267" spans="2:21" s="1" customFormat="1" ht="50.1" hidden="1" customHeight="1" x14ac:dyDescent="0.25">
      <c r="B267" s="20" t="s">
        <v>37</v>
      </c>
      <c r="C267" s="16" t="s">
        <v>38</v>
      </c>
      <c r="D267" s="17">
        <v>43525</v>
      </c>
      <c r="E267" s="88" t="s">
        <v>479</v>
      </c>
      <c r="F267" s="11">
        <v>0</v>
      </c>
      <c r="G267" s="11">
        <v>0</v>
      </c>
      <c r="H267" s="37">
        <v>0</v>
      </c>
      <c r="I267" s="37">
        <v>0</v>
      </c>
      <c r="J267" s="75"/>
      <c r="K267" s="82"/>
      <c r="L267" s="76"/>
      <c r="M267" s="82"/>
      <c r="N267" s="82"/>
      <c r="O267" s="82"/>
      <c r="P267" s="76"/>
      <c r="Q267" s="76"/>
      <c r="R267" s="76"/>
      <c r="S267" s="76"/>
      <c r="T267" s="77"/>
      <c r="U267" s="181">
        <f t="shared" si="4"/>
        <v>0</v>
      </c>
    </row>
    <row r="268" spans="2:21" s="1" customFormat="1" ht="50.1" hidden="1" customHeight="1" x14ac:dyDescent="0.25">
      <c r="B268" s="20" t="s">
        <v>40</v>
      </c>
      <c r="C268" s="16" t="s">
        <v>40</v>
      </c>
      <c r="D268" s="17">
        <v>43525</v>
      </c>
      <c r="E268" s="22" t="s">
        <v>116</v>
      </c>
      <c r="F268" s="11">
        <v>661.5</v>
      </c>
      <c r="G268" s="11">
        <v>661.5</v>
      </c>
      <c r="H268" s="37">
        <v>3</v>
      </c>
      <c r="I268" s="37">
        <v>3</v>
      </c>
      <c r="J268" s="81"/>
      <c r="K268" s="82"/>
      <c r="L268" s="82"/>
      <c r="M268" s="82"/>
      <c r="N268" s="82"/>
      <c r="O268" s="82"/>
      <c r="P268" s="82"/>
      <c r="Q268" s="82"/>
      <c r="R268" s="82"/>
      <c r="S268" s="82"/>
      <c r="T268" s="83"/>
      <c r="U268" s="181">
        <f t="shared" si="4"/>
        <v>0</v>
      </c>
    </row>
    <row r="269" spans="2:21" s="1" customFormat="1" ht="50.1" hidden="1" customHeight="1" x14ac:dyDescent="0.25">
      <c r="B269" s="20" t="s">
        <v>40</v>
      </c>
      <c r="C269" s="16" t="s">
        <v>40</v>
      </c>
      <c r="D269" s="17">
        <v>43525</v>
      </c>
      <c r="E269" s="88" t="s">
        <v>479</v>
      </c>
      <c r="F269" s="11">
        <v>0</v>
      </c>
      <c r="G269" s="11">
        <v>0</v>
      </c>
      <c r="H269" s="37">
        <v>0</v>
      </c>
      <c r="I269" s="37">
        <v>0</v>
      </c>
      <c r="J269" s="75"/>
      <c r="K269" s="82"/>
      <c r="L269" s="76"/>
      <c r="M269" s="82"/>
      <c r="N269" s="82"/>
      <c r="O269" s="82"/>
      <c r="P269" s="76"/>
      <c r="Q269" s="76"/>
      <c r="R269" s="76"/>
      <c r="S269" s="76"/>
      <c r="T269" s="77"/>
      <c r="U269" s="181">
        <f t="shared" si="4"/>
        <v>0</v>
      </c>
    </row>
    <row r="270" spans="2:21" s="1" customFormat="1" ht="50.1" hidden="1" customHeight="1" x14ac:dyDescent="0.25">
      <c r="B270" s="20" t="s">
        <v>3</v>
      </c>
      <c r="C270" s="16" t="s">
        <v>3</v>
      </c>
      <c r="D270" s="17">
        <v>43525</v>
      </c>
      <c r="E270" s="22" t="s">
        <v>116</v>
      </c>
      <c r="F270" s="11">
        <v>585</v>
      </c>
      <c r="G270" s="11">
        <v>585</v>
      </c>
      <c r="H270" s="37">
        <v>6</v>
      </c>
      <c r="I270" s="37">
        <v>6</v>
      </c>
      <c r="J270" s="81"/>
      <c r="K270" s="82"/>
      <c r="L270" s="82"/>
      <c r="M270" s="82"/>
      <c r="N270" s="82"/>
      <c r="O270" s="82"/>
      <c r="P270" s="82"/>
      <c r="Q270" s="82"/>
      <c r="R270" s="82"/>
      <c r="S270" s="82"/>
      <c r="T270" s="83"/>
      <c r="U270" s="181">
        <f t="shared" si="4"/>
        <v>0</v>
      </c>
    </row>
    <row r="271" spans="2:21" s="1" customFormat="1" ht="50.1" hidden="1" customHeight="1" x14ac:dyDescent="0.25">
      <c r="B271" s="20" t="s">
        <v>3</v>
      </c>
      <c r="C271" s="16" t="s">
        <v>3</v>
      </c>
      <c r="D271" s="17">
        <v>43525</v>
      </c>
      <c r="E271" s="88" t="s">
        <v>479</v>
      </c>
      <c r="F271" s="11">
        <v>0</v>
      </c>
      <c r="G271" s="11">
        <v>0</v>
      </c>
      <c r="H271" s="37">
        <v>0</v>
      </c>
      <c r="I271" s="37">
        <v>0</v>
      </c>
      <c r="J271" s="75"/>
      <c r="K271" s="82"/>
      <c r="L271" s="76"/>
      <c r="M271" s="82"/>
      <c r="N271" s="82"/>
      <c r="O271" s="82"/>
      <c r="P271" s="76"/>
      <c r="Q271" s="76"/>
      <c r="R271" s="76"/>
      <c r="S271" s="76"/>
      <c r="T271" s="77"/>
      <c r="U271" s="181">
        <f t="shared" si="4"/>
        <v>0</v>
      </c>
    </row>
    <row r="272" spans="2:21" s="1" customFormat="1" ht="50.1" hidden="1" customHeight="1" x14ac:dyDescent="0.25">
      <c r="B272" s="20" t="s">
        <v>37</v>
      </c>
      <c r="C272" s="16" t="s">
        <v>39</v>
      </c>
      <c r="D272" s="17">
        <v>43525</v>
      </c>
      <c r="E272" s="22" t="s">
        <v>116</v>
      </c>
      <c r="F272" s="11">
        <v>4042.5</v>
      </c>
      <c r="G272" s="11">
        <v>4042.5</v>
      </c>
      <c r="H272" s="37">
        <v>22</v>
      </c>
      <c r="I272" s="37">
        <v>22</v>
      </c>
      <c r="J272" s="81"/>
      <c r="K272" s="82"/>
      <c r="L272" s="82"/>
      <c r="M272" s="82"/>
      <c r="N272" s="82"/>
      <c r="O272" s="82"/>
      <c r="P272" s="82"/>
      <c r="Q272" s="82"/>
      <c r="R272" s="82"/>
      <c r="S272" s="82"/>
      <c r="T272" s="83"/>
      <c r="U272" s="181">
        <f t="shared" si="4"/>
        <v>0</v>
      </c>
    </row>
    <row r="273" spans="2:21" s="1" customFormat="1" ht="50.1" hidden="1" customHeight="1" x14ac:dyDescent="0.25">
      <c r="B273" s="20" t="s">
        <v>37</v>
      </c>
      <c r="C273" s="16" t="s">
        <v>39</v>
      </c>
      <c r="D273" s="17">
        <v>43525</v>
      </c>
      <c r="E273" s="88" t="s">
        <v>479</v>
      </c>
      <c r="F273" s="11">
        <v>8728</v>
      </c>
      <c r="G273" s="11">
        <v>8728</v>
      </c>
      <c r="H273" s="37">
        <v>52</v>
      </c>
      <c r="I273" s="37">
        <v>52</v>
      </c>
      <c r="J273" s="75"/>
      <c r="K273" s="82"/>
      <c r="L273" s="76"/>
      <c r="M273" s="82"/>
      <c r="N273" s="82"/>
      <c r="O273" s="82"/>
      <c r="P273" s="76"/>
      <c r="Q273" s="76"/>
      <c r="R273" s="76"/>
      <c r="S273" s="76"/>
      <c r="T273" s="77"/>
      <c r="U273" s="181">
        <f t="shared" si="4"/>
        <v>0</v>
      </c>
    </row>
    <row r="274" spans="2:21" s="1" customFormat="1" ht="50.1" hidden="1" customHeight="1" x14ac:dyDescent="0.25">
      <c r="B274" s="20" t="s">
        <v>4</v>
      </c>
      <c r="C274" s="16" t="s">
        <v>4</v>
      </c>
      <c r="D274" s="17">
        <v>43525</v>
      </c>
      <c r="E274" s="22" t="s">
        <v>116</v>
      </c>
      <c r="F274" s="11">
        <v>1732.5</v>
      </c>
      <c r="G274" s="11">
        <v>1732.5</v>
      </c>
      <c r="H274" s="37">
        <v>9</v>
      </c>
      <c r="I274" s="37">
        <v>9</v>
      </c>
      <c r="J274" s="81"/>
      <c r="K274" s="82"/>
      <c r="L274" s="82"/>
      <c r="M274" s="82"/>
      <c r="N274" s="82"/>
      <c r="O274" s="82"/>
      <c r="P274" s="82"/>
      <c r="Q274" s="82"/>
      <c r="R274" s="82"/>
      <c r="S274" s="82"/>
      <c r="T274" s="83"/>
      <c r="U274" s="181">
        <f t="shared" si="4"/>
        <v>0</v>
      </c>
    </row>
    <row r="275" spans="2:21" s="1" customFormat="1" ht="50.1" hidden="1" customHeight="1" x14ac:dyDescent="0.25">
      <c r="B275" s="20" t="s">
        <v>4</v>
      </c>
      <c r="C275" s="16" t="s">
        <v>4</v>
      </c>
      <c r="D275" s="17">
        <v>43525</v>
      </c>
      <c r="E275" s="88" t="s">
        <v>479</v>
      </c>
      <c r="F275" s="11">
        <v>0</v>
      </c>
      <c r="G275" s="11">
        <v>0</v>
      </c>
      <c r="H275" s="37">
        <v>0</v>
      </c>
      <c r="I275" s="37">
        <v>0</v>
      </c>
      <c r="J275" s="75"/>
      <c r="K275" s="82"/>
      <c r="L275" s="76"/>
      <c r="M275" s="82"/>
      <c r="N275" s="82"/>
      <c r="O275" s="82"/>
      <c r="P275" s="76"/>
      <c r="Q275" s="76"/>
      <c r="R275" s="76"/>
      <c r="S275" s="76"/>
      <c r="T275" s="77"/>
      <c r="U275" s="181">
        <f t="shared" si="4"/>
        <v>0</v>
      </c>
    </row>
    <row r="276" spans="2:21" s="1" customFormat="1" ht="50.1" hidden="1" customHeight="1" x14ac:dyDescent="0.25">
      <c r="B276" s="20" t="s">
        <v>7</v>
      </c>
      <c r="C276" s="16" t="s">
        <v>7</v>
      </c>
      <c r="D276" s="17">
        <v>43525</v>
      </c>
      <c r="E276" s="22" t="s">
        <v>116</v>
      </c>
      <c r="F276" s="11">
        <v>567</v>
      </c>
      <c r="G276" s="11">
        <v>567</v>
      </c>
      <c r="H276" s="37">
        <v>3</v>
      </c>
      <c r="I276" s="37">
        <v>3</v>
      </c>
      <c r="J276" s="81"/>
      <c r="K276" s="82"/>
      <c r="L276" s="82"/>
      <c r="M276" s="82"/>
      <c r="N276" s="82"/>
      <c r="O276" s="82"/>
      <c r="P276" s="82"/>
      <c r="Q276" s="82"/>
      <c r="R276" s="82"/>
      <c r="S276" s="82"/>
      <c r="T276" s="83"/>
      <c r="U276" s="181">
        <f t="shared" si="4"/>
        <v>0</v>
      </c>
    </row>
    <row r="277" spans="2:21" s="1" customFormat="1" ht="50.1" hidden="1" customHeight="1" x14ac:dyDescent="0.25">
      <c r="B277" s="20" t="s">
        <v>7</v>
      </c>
      <c r="C277" s="16" t="s">
        <v>7</v>
      </c>
      <c r="D277" s="17">
        <v>43525</v>
      </c>
      <c r="E277" s="88" t="s">
        <v>479</v>
      </c>
      <c r="F277" s="11">
        <v>0</v>
      </c>
      <c r="G277" s="11">
        <v>0</v>
      </c>
      <c r="H277" s="37">
        <v>0</v>
      </c>
      <c r="I277" s="37">
        <v>0</v>
      </c>
      <c r="J277" s="75"/>
      <c r="K277" s="82"/>
      <c r="L277" s="76"/>
      <c r="M277" s="82"/>
      <c r="N277" s="82"/>
      <c r="O277" s="82"/>
      <c r="P277" s="76"/>
      <c r="Q277" s="76"/>
      <c r="R277" s="76"/>
      <c r="S277" s="76"/>
      <c r="T277" s="77"/>
      <c r="U277" s="181">
        <f t="shared" si="4"/>
        <v>0</v>
      </c>
    </row>
    <row r="278" spans="2:21" s="1" customFormat="1" ht="50.1" hidden="1" customHeight="1" x14ac:dyDescent="0.25">
      <c r="B278" s="20" t="s">
        <v>11</v>
      </c>
      <c r="C278" s="16" t="s">
        <v>11</v>
      </c>
      <c r="D278" s="17">
        <v>43525</v>
      </c>
      <c r="E278" s="22" t="s">
        <v>116</v>
      </c>
      <c r="F278" s="11">
        <v>567</v>
      </c>
      <c r="G278" s="11">
        <v>567</v>
      </c>
      <c r="H278" s="37">
        <v>3</v>
      </c>
      <c r="I278" s="37">
        <v>3</v>
      </c>
      <c r="J278" s="81"/>
      <c r="K278" s="82"/>
      <c r="L278" s="82"/>
      <c r="M278" s="82"/>
      <c r="N278" s="82"/>
      <c r="O278" s="82"/>
      <c r="P278" s="82"/>
      <c r="Q278" s="82"/>
      <c r="R278" s="82"/>
      <c r="S278" s="82"/>
      <c r="T278" s="83"/>
      <c r="U278" s="181">
        <f t="shared" si="4"/>
        <v>0</v>
      </c>
    </row>
    <row r="279" spans="2:21" s="1" customFormat="1" ht="50.1" hidden="1" customHeight="1" x14ac:dyDescent="0.25">
      <c r="B279" s="20" t="s">
        <v>11</v>
      </c>
      <c r="C279" s="16" t="s">
        <v>11</v>
      </c>
      <c r="D279" s="17">
        <v>43525</v>
      </c>
      <c r="E279" s="88" t="s">
        <v>479</v>
      </c>
      <c r="F279" s="11">
        <v>0</v>
      </c>
      <c r="G279" s="11">
        <v>0</v>
      </c>
      <c r="H279" s="37">
        <v>0</v>
      </c>
      <c r="I279" s="37">
        <v>0</v>
      </c>
      <c r="J279" s="75"/>
      <c r="K279" s="82"/>
      <c r="L279" s="76"/>
      <c r="M279" s="82"/>
      <c r="N279" s="82"/>
      <c r="O279" s="82"/>
      <c r="P279" s="76"/>
      <c r="Q279" s="76"/>
      <c r="R279" s="76"/>
      <c r="S279" s="76"/>
      <c r="T279" s="77"/>
      <c r="U279" s="181">
        <f t="shared" si="4"/>
        <v>0</v>
      </c>
    </row>
    <row r="280" spans="2:21" s="1" customFormat="1" ht="50.1" hidden="1" customHeight="1" x14ac:dyDescent="0.25">
      <c r="B280" s="20" t="s">
        <v>27</v>
      </c>
      <c r="C280" s="16" t="s">
        <v>27</v>
      </c>
      <c r="D280" s="17">
        <v>43525</v>
      </c>
      <c r="E280" s="22" t="s">
        <v>116</v>
      </c>
      <c r="F280" s="11">
        <v>801</v>
      </c>
      <c r="G280" s="11">
        <v>801</v>
      </c>
      <c r="H280" s="37">
        <v>5</v>
      </c>
      <c r="I280" s="37">
        <v>5</v>
      </c>
      <c r="J280" s="81"/>
      <c r="K280" s="82"/>
      <c r="L280" s="82"/>
      <c r="M280" s="82"/>
      <c r="N280" s="82"/>
      <c r="O280" s="82"/>
      <c r="P280" s="82"/>
      <c r="Q280" s="82"/>
      <c r="R280" s="82"/>
      <c r="S280" s="82"/>
      <c r="T280" s="83"/>
      <c r="U280" s="181">
        <f t="shared" si="4"/>
        <v>0</v>
      </c>
    </row>
    <row r="281" spans="2:21" s="1" customFormat="1" ht="50.1" hidden="1" customHeight="1" x14ac:dyDescent="0.25">
      <c r="B281" s="20" t="s">
        <v>27</v>
      </c>
      <c r="C281" s="16" t="s">
        <v>27</v>
      </c>
      <c r="D281" s="17">
        <v>43525</v>
      </c>
      <c r="E281" s="88" t="s">
        <v>479</v>
      </c>
      <c r="F281" s="11">
        <v>0</v>
      </c>
      <c r="G281" s="11">
        <v>0</v>
      </c>
      <c r="H281" s="37">
        <v>0</v>
      </c>
      <c r="I281" s="37">
        <v>0</v>
      </c>
      <c r="J281" s="75"/>
      <c r="K281" s="82"/>
      <c r="L281" s="76"/>
      <c r="M281" s="82"/>
      <c r="N281" s="82"/>
      <c r="O281" s="82"/>
      <c r="P281" s="76"/>
      <c r="Q281" s="76"/>
      <c r="R281" s="76"/>
      <c r="S281" s="76"/>
      <c r="T281" s="77"/>
      <c r="U281" s="181">
        <f t="shared" si="4"/>
        <v>0</v>
      </c>
    </row>
    <row r="282" spans="2:21" s="1" customFormat="1" ht="50.1" hidden="1" customHeight="1" x14ac:dyDescent="0.25">
      <c r="B282" s="20" t="s">
        <v>29</v>
      </c>
      <c r="C282" s="16" t="s">
        <v>29</v>
      </c>
      <c r="D282" s="17">
        <v>43525</v>
      </c>
      <c r="E282" s="22" t="s">
        <v>116</v>
      </c>
      <c r="F282" s="11">
        <v>567</v>
      </c>
      <c r="G282" s="11">
        <v>567</v>
      </c>
      <c r="H282" s="37">
        <v>3</v>
      </c>
      <c r="I282" s="37">
        <v>3</v>
      </c>
      <c r="J282" s="81"/>
      <c r="K282" s="82"/>
      <c r="L282" s="82"/>
      <c r="M282" s="82"/>
      <c r="N282" s="82"/>
      <c r="O282" s="82"/>
      <c r="P282" s="82"/>
      <c r="Q282" s="82"/>
      <c r="R282" s="82"/>
      <c r="S282" s="82"/>
      <c r="T282" s="83"/>
      <c r="U282" s="181">
        <f t="shared" si="4"/>
        <v>0</v>
      </c>
    </row>
    <row r="283" spans="2:21" s="1" customFormat="1" ht="50.1" hidden="1" customHeight="1" x14ac:dyDescent="0.25">
      <c r="B283" s="20" t="s">
        <v>29</v>
      </c>
      <c r="C283" s="16" t="s">
        <v>29</v>
      </c>
      <c r="D283" s="17">
        <v>43525</v>
      </c>
      <c r="E283" s="88" t="s">
        <v>479</v>
      </c>
      <c r="F283" s="11">
        <v>0</v>
      </c>
      <c r="G283" s="11">
        <v>0</v>
      </c>
      <c r="H283" s="37">
        <v>0</v>
      </c>
      <c r="I283" s="37">
        <v>0</v>
      </c>
      <c r="J283" s="75"/>
      <c r="K283" s="82"/>
      <c r="L283" s="76"/>
      <c r="M283" s="82"/>
      <c r="N283" s="82"/>
      <c r="O283" s="82"/>
      <c r="P283" s="76"/>
      <c r="Q283" s="76"/>
      <c r="R283" s="76"/>
      <c r="S283" s="76"/>
      <c r="T283" s="77"/>
      <c r="U283" s="181">
        <f t="shared" ref="U283:U346" si="5">SUM(J283:M283)</f>
        <v>0</v>
      </c>
    </row>
    <row r="284" spans="2:21" s="1" customFormat="1" ht="50.1" hidden="1" customHeight="1" x14ac:dyDescent="0.25">
      <c r="B284" s="20" t="s">
        <v>36</v>
      </c>
      <c r="C284" s="16" t="s">
        <v>36</v>
      </c>
      <c r="D284" s="17">
        <v>43525</v>
      </c>
      <c r="E284" s="22" t="s">
        <v>116</v>
      </c>
      <c r="F284" s="11">
        <v>3513.4642857142858</v>
      </c>
      <c r="G284" s="11">
        <v>3513.4642857142858</v>
      </c>
      <c r="H284" s="37">
        <v>19</v>
      </c>
      <c r="I284" s="37">
        <v>19</v>
      </c>
      <c r="J284" s="81"/>
      <c r="K284" s="82"/>
      <c r="L284" s="82"/>
      <c r="M284" s="82"/>
      <c r="N284" s="82"/>
      <c r="O284" s="82"/>
      <c r="P284" s="82"/>
      <c r="Q284" s="82"/>
      <c r="R284" s="82"/>
      <c r="S284" s="82"/>
      <c r="T284" s="83"/>
      <c r="U284" s="181">
        <f t="shared" si="5"/>
        <v>0</v>
      </c>
    </row>
    <row r="285" spans="2:21" s="1" customFormat="1" ht="50.1" hidden="1" customHeight="1" x14ac:dyDescent="0.25">
      <c r="B285" s="20" t="s">
        <v>36</v>
      </c>
      <c r="C285" s="16" t="s">
        <v>36</v>
      </c>
      <c r="D285" s="17">
        <v>43525</v>
      </c>
      <c r="E285" s="88" t="s">
        <v>479</v>
      </c>
      <c r="F285" s="11">
        <v>0</v>
      </c>
      <c r="G285" s="11">
        <v>0</v>
      </c>
      <c r="H285" s="37">
        <v>0</v>
      </c>
      <c r="I285" s="37">
        <v>0</v>
      </c>
      <c r="J285" s="75"/>
      <c r="K285" s="82"/>
      <c r="L285" s="76"/>
      <c r="M285" s="82"/>
      <c r="N285" s="82"/>
      <c r="O285" s="82"/>
      <c r="P285" s="76"/>
      <c r="Q285" s="76"/>
      <c r="R285" s="76"/>
      <c r="S285" s="76"/>
      <c r="T285" s="77"/>
      <c r="U285" s="181">
        <f t="shared" si="5"/>
        <v>0</v>
      </c>
    </row>
    <row r="286" spans="2:21" s="1" customFormat="1" ht="50.1" hidden="1" customHeight="1" x14ac:dyDescent="0.25">
      <c r="B286" s="20" t="s">
        <v>15</v>
      </c>
      <c r="C286" s="16" t="s">
        <v>15</v>
      </c>
      <c r="D286" s="17">
        <v>43525</v>
      </c>
      <c r="E286" s="22" t="s">
        <v>116</v>
      </c>
      <c r="F286" s="11">
        <v>420</v>
      </c>
      <c r="G286" s="11">
        <v>420</v>
      </c>
      <c r="H286" s="37">
        <v>2</v>
      </c>
      <c r="I286" s="37">
        <v>2</v>
      </c>
      <c r="J286" s="81"/>
      <c r="K286" s="82"/>
      <c r="L286" s="82"/>
      <c r="M286" s="82"/>
      <c r="N286" s="82"/>
      <c r="O286" s="82"/>
      <c r="P286" s="82"/>
      <c r="Q286" s="82"/>
      <c r="R286" s="82"/>
      <c r="S286" s="82"/>
      <c r="T286" s="83"/>
      <c r="U286" s="181">
        <f t="shared" si="5"/>
        <v>0</v>
      </c>
    </row>
    <row r="287" spans="2:21" s="1" customFormat="1" ht="50.1" hidden="1" customHeight="1" x14ac:dyDescent="0.25">
      <c r="B287" s="20" t="s">
        <v>15</v>
      </c>
      <c r="C287" s="16" t="s">
        <v>15</v>
      </c>
      <c r="D287" s="17">
        <v>43525</v>
      </c>
      <c r="E287" s="88" t="s">
        <v>479</v>
      </c>
      <c r="F287" s="11">
        <v>0</v>
      </c>
      <c r="G287" s="11">
        <v>0</v>
      </c>
      <c r="H287" s="37">
        <v>0</v>
      </c>
      <c r="I287" s="37">
        <v>0</v>
      </c>
      <c r="J287" s="75"/>
      <c r="K287" s="82"/>
      <c r="L287" s="76"/>
      <c r="M287" s="82"/>
      <c r="N287" s="82"/>
      <c r="O287" s="82"/>
      <c r="P287" s="76"/>
      <c r="Q287" s="76"/>
      <c r="R287" s="76"/>
      <c r="S287" s="76"/>
      <c r="T287" s="77"/>
      <c r="U287" s="181">
        <f t="shared" si="5"/>
        <v>0</v>
      </c>
    </row>
    <row r="288" spans="2:21" s="1" customFormat="1" ht="50.1" hidden="1" customHeight="1" x14ac:dyDescent="0.25">
      <c r="B288" s="20" t="s">
        <v>20</v>
      </c>
      <c r="C288" s="16" t="s">
        <v>20</v>
      </c>
      <c r="D288" s="17">
        <v>43525</v>
      </c>
      <c r="E288" s="22" t="s">
        <v>116</v>
      </c>
      <c r="F288" s="11">
        <v>7279.5</v>
      </c>
      <c r="G288" s="11">
        <v>7279.5</v>
      </c>
      <c r="H288" s="37">
        <v>37</v>
      </c>
      <c r="I288" s="37">
        <v>37</v>
      </c>
      <c r="J288" s="81"/>
      <c r="K288" s="82"/>
      <c r="L288" s="82"/>
      <c r="M288" s="82"/>
      <c r="N288" s="82"/>
      <c r="O288" s="82"/>
      <c r="P288" s="82"/>
      <c r="Q288" s="82"/>
      <c r="R288" s="82"/>
      <c r="S288" s="82"/>
      <c r="T288" s="83"/>
      <c r="U288" s="181">
        <f t="shared" si="5"/>
        <v>0</v>
      </c>
    </row>
    <row r="289" spans="2:21" s="1" customFormat="1" ht="50.1" hidden="1" customHeight="1" x14ac:dyDescent="0.25">
      <c r="B289" s="20" t="s">
        <v>20</v>
      </c>
      <c r="C289" s="16" t="s">
        <v>20</v>
      </c>
      <c r="D289" s="17">
        <v>43525</v>
      </c>
      <c r="E289" s="88" t="s">
        <v>479</v>
      </c>
      <c r="F289" s="11">
        <v>251382.5</v>
      </c>
      <c r="G289" s="11">
        <v>251382.5</v>
      </c>
      <c r="H289" s="37">
        <v>1784</v>
      </c>
      <c r="I289" s="37">
        <v>1784</v>
      </c>
      <c r="J289" s="75"/>
      <c r="K289" s="82"/>
      <c r="L289" s="76"/>
      <c r="M289" s="82"/>
      <c r="N289" s="82"/>
      <c r="O289" s="84">
        <v>2</v>
      </c>
      <c r="P289" s="76"/>
      <c r="Q289" s="76"/>
      <c r="R289" s="76"/>
      <c r="S289" s="76"/>
      <c r="T289" s="77"/>
      <c r="U289" s="181">
        <f t="shared" si="5"/>
        <v>0</v>
      </c>
    </row>
    <row r="290" spans="2:21" s="1" customFormat="1" ht="50.1" hidden="1" customHeight="1" x14ac:dyDescent="0.25">
      <c r="B290" s="20" t="s">
        <v>21</v>
      </c>
      <c r="C290" s="16" t="s">
        <v>21</v>
      </c>
      <c r="D290" s="17">
        <v>43525</v>
      </c>
      <c r="E290" s="22" t="s">
        <v>116</v>
      </c>
      <c r="F290" s="11">
        <v>567</v>
      </c>
      <c r="G290" s="11">
        <v>567</v>
      </c>
      <c r="H290" s="37">
        <v>3</v>
      </c>
      <c r="I290" s="37">
        <v>3</v>
      </c>
      <c r="J290" s="81"/>
      <c r="K290" s="82"/>
      <c r="L290" s="82"/>
      <c r="M290" s="82"/>
      <c r="N290" s="82"/>
      <c r="O290" s="82"/>
      <c r="P290" s="82"/>
      <c r="Q290" s="82"/>
      <c r="R290" s="82"/>
      <c r="S290" s="82"/>
      <c r="T290" s="83"/>
      <c r="U290" s="181">
        <f t="shared" si="5"/>
        <v>0</v>
      </c>
    </row>
    <row r="291" spans="2:21" s="1" customFormat="1" ht="50.1" hidden="1" customHeight="1" x14ac:dyDescent="0.25">
      <c r="B291" s="20" t="s">
        <v>21</v>
      </c>
      <c r="C291" s="16" t="s">
        <v>21</v>
      </c>
      <c r="D291" s="17">
        <v>43525</v>
      </c>
      <c r="E291" s="88" t="s">
        <v>479</v>
      </c>
      <c r="F291" s="11">
        <v>0</v>
      </c>
      <c r="G291" s="11">
        <v>0</v>
      </c>
      <c r="H291" s="37">
        <v>0</v>
      </c>
      <c r="I291" s="37">
        <v>0</v>
      </c>
      <c r="J291" s="75"/>
      <c r="K291" s="82"/>
      <c r="L291" s="76"/>
      <c r="M291" s="82"/>
      <c r="N291" s="82"/>
      <c r="O291" s="82"/>
      <c r="P291" s="76"/>
      <c r="Q291" s="76"/>
      <c r="R291" s="76"/>
      <c r="S291" s="76"/>
      <c r="T291" s="77"/>
      <c r="U291" s="181">
        <f t="shared" si="5"/>
        <v>0</v>
      </c>
    </row>
    <row r="292" spans="2:21" s="1" customFormat="1" ht="50.1" hidden="1" customHeight="1" x14ac:dyDescent="0.25">
      <c r="B292" s="20" t="s">
        <v>42</v>
      </c>
      <c r="C292" s="16" t="s">
        <v>42</v>
      </c>
      <c r="D292" s="17">
        <v>43525</v>
      </c>
      <c r="E292" s="22" t="s">
        <v>116</v>
      </c>
      <c r="F292" s="11">
        <v>2454</v>
      </c>
      <c r="G292" s="11">
        <v>2454</v>
      </c>
      <c r="H292" s="37">
        <v>14</v>
      </c>
      <c r="I292" s="37">
        <v>14</v>
      </c>
      <c r="J292" s="81"/>
      <c r="K292" s="82"/>
      <c r="L292" s="82"/>
      <c r="M292" s="82"/>
      <c r="N292" s="82"/>
      <c r="O292" s="82"/>
      <c r="P292" s="82"/>
      <c r="Q292" s="82"/>
      <c r="R292" s="82"/>
      <c r="S292" s="82"/>
      <c r="T292" s="83"/>
      <c r="U292" s="181">
        <f t="shared" si="5"/>
        <v>0</v>
      </c>
    </row>
    <row r="293" spans="2:21" s="1" customFormat="1" ht="50.1" hidden="1" customHeight="1" x14ac:dyDescent="0.25">
      <c r="B293" s="20" t="s">
        <v>42</v>
      </c>
      <c r="C293" s="16" t="s">
        <v>42</v>
      </c>
      <c r="D293" s="17">
        <v>43525</v>
      </c>
      <c r="E293" s="88" t="s">
        <v>479</v>
      </c>
      <c r="F293" s="11">
        <v>0</v>
      </c>
      <c r="G293" s="11">
        <v>0</v>
      </c>
      <c r="H293" s="37">
        <v>0</v>
      </c>
      <c r="I293" s="37">
        <v>0</v>
      </c>
      <c r="J293" s="75"/>
      <c r="K293" s="82"/>
      <c r="L293" s="76"/>
      <c r="M293" s="82"/>
      <c r="N293" s="82"/>
      <c r="O293" s="82"/>
      <c r="P293" s="76"/>
      <c r="Q293" s="76"/>
      <c r="R293" s="76"/>
      <c r="S293" s="76"/>
      <c r="T293" s="77"/>
      <c r="U293" s="181">
        <f t="shared" si="5"/>
        <v>0</v>
      </c>
    </row>
    <row r="294" spans="2:21" s="1" customFormat="1" ht="50.1" hidden="1" customHeight="1" x14ac:dyDescent="0.25">
      <c r="B294" s="20" t="s">
        <v>24</v>
      </c>
      <c r="C294" s="16" t="s">
        <v>24</v>
      </c>
      <c r="D294" s="17">
        <v>43525</v>
      </c>
      <c r="E294" s="22" t="s">
        <v>116</v>
      </c>
      <c r="F294" s="11">
        <v>162</v>
      </c>
      <c r="G294" s="11">
        <v>162</v>
      </c>
      <c r="H294" s="37">
        <v>1</v>
      </c>
      <c r="I294" s="37">
        <v>1</v>
      </c>
      <c r="J294" s="81"/>
      <c r="K294" s="82"/>
      <c r="L294" s="82"/>
      <c r="M294" s="82"/>
      <c r="N294" s="82"/>
      <c r="O294" s="82"/>
      <c r="P294" s="82"/>
      <c r="Q294" s="82"/>
      <c r="R294" s="82"/>
      <c r="S294" s="82"/>
      <c r="T294" s="83"/>
      <c r="U294" s="181">
        <f t="shared" si="5"/>
        <v>0</v>
      </c>
    </row>
    <row r="295" spans="2:21" s="1" customFormat="1" ht="50.1" hidden="1" customHeight="1" x14ac:dyDescent="0.25">
      <c r="B295" s="20" t="s">
        <v>24</v>
      </c>
      <c r="C295" s="16" t="s">
        <v>24</v>
      </c>
      <c r="D295" s="17">
        <v>43525</v>
      </c>
      <c r="E295" s="88" t="s">
        <v>479</v>
      </c>
      <c r="F295" s="11">
        <v>0</v>
      </c>
      <c r="G295" s="11">
        <v>0</v>
      </c>
      <c r="H295" s="37">
        <v>0</v>
      </c>
      <c r="I295" s="37">
        <v>0</v>
      </c>
      <c r="J295" s="75"/>
      <c r="K295" s="82"/>
      <c r="L295" s="76"/>
      <c r="M295" s="82"/>
      <c r="N295" s="82"/>
      <c r="O295" s="82"/>
      <c r="P295" s="76"/>
      <c r="Q295" s="76"/>
      <c r="R295" s="76"/>
      <c r="S295" s="76"/>
      <c r="T295" s="77"/>
      <c r="U295" s="181">
        <f t="shared" si="5"/>
        <v>0</v>
      </c>
    </row>
    <row r="296" spans="2:21" s="1" customFormat="1" ht="50.1" hidden="1" customHeight="1" x14ac:dyDescent="0.25">
      <c r="B296" s="21" t="s">
        <v>42</v>
      </c>
      <c r="C296" s="16" t="s">
        <v>43</v>
      </c>
      <c r="D296" s="17">
        <v>43556</v>
      </c>
      <c r="E296" s="22" t="s">
        <v>116</v>
      </c>
      <c r="F296" s="11">
        <v>1533</v>
      </c>
      <c r="G296" s="11">
        <v>1533</v>
      </c>
      <c r="H296" s="37">
        <v>9</v>
      </c>
      <c r="I296" s="37">
        <v>9</v>
      </c>
      <c r="J296" s="12"/>
      <c r="K296" s="3"/>
      <c r="L296" s="3"/>
      <c r="M296" s="3"/>
      <c r="N296" s="3"/>
      <c r="O296" s="3"/>
      <c r="P296" s="3"/>
      <c r="Q296" s="3"/>
      <c r="R296" s="3"/>
      <c r="S296" s="3"/>
      <c r="T296" s="13"/>
      <c r="U296" s="181">
        <f t="shared" si="5"/>
        <v>0</v>
      </c>
    </row>
    <row r="297" spans="2:21" s="1" customFormat="1" ht="50.1" hidden="1" customHeight="1" x14ac:dyDescent="0.25">
      <c r="B297" s="21" t="s">
        <v>42</v>
      </c>
      <c r="C297" s="16" t="s">
        <v>43</v>
      </c>
      <c r="D297" s="17">
        <v>43556</v>
      </c>
      <c r="E297" s="88" t="s">
        <v>479</v>
      </c>
      <c r="F297" s="11">
        <v>0</v>
      </c>
      <c r="G297" s="11">
        <v>0</v>
      </c>
      <c r="H297" s="37">
        <v>0</v>
      </c>
      <c r="I297" s="37">
        <v>0</v>
      </c>
      <c r="J297" s="75"/>
      <c r="K297" s="3"/>
      <c r="L297" s="76"/>
      <c r="M297" s="3"/>
      <c r="N297" s="3"/>
      <c r="O297" s="3"/>
      <c r="P297" s="76"/>
      <c r="Q297" s="76"/>
      <c r="R297" s="76"/>
      <c r="S297" s="76"/>
      <c r="T297" s="77"/>
      <c r="U297" s="181">
        <f t="shared" si="5"/>
        <v>0</v>
      </c>
    </row>
    <row r="298" spans="2:21" s="1" customFormat="1" ht="50.1" hidden="1" customHeight="1" x14ac:dyDescent="0.25">
      <c r="B298" s="21" t="s">
        <v>27</v>
      </c>
      <c r="C298" s="16" t="s">
        <v>28</v>
      </c>
      <c r="D298" s="17">
        <v>43556</v>
      </c>
      <c r="E298" s="22" t="s">
        <v>116</v>
      </c>
      <c r="F298" s="11">
        <v>723</v>
      </c>
      <c r="G298" s="11">
        <v>723</v>
      </c>
      <c r="H298" s="37">
        <v>4</v>
      </c>
      <c r="I298" s="37">
        <v>4</v>
      </c>
      <c r="J298" s="12"/>
      <c r="K298" s="3"/>
      <c r="L298" s="3"/>
      <c r="M298" s="3"/>
      <c r="N298" s="3"/>
      <c r="O298" s="3"/>
      <c r="P298" s="3"/>
      <c r="Q298" s="3"/>
      <c r="R298" s="3"/>
      <c r="S298" s="3"/>
      <c r="T298" s="13"/>
      <c r="U298" s="181">
        <f t="shared" si="5"/>
        <v>0</v>
      </c>
    </row>
    <row r="299" spans="2:21" s="1" customFormat="1" ht="50.1" hidden="1" customHeight="1" x14ac:dyDescent="0.25">
      <c r="B299" s="21" t="s">
        <v>27</v>
      </c>
      <c r="C299" s="16" t="s">
        <v>28</v>
      </c>
      <c r="D299" s="17">
        <v>43556</v>
      </c>
      <c r="E299" s="88" t="s">
        <v>479</v>
      </c>
      <c r="F299" s="11">
        <v>0</v>
      </c>
      <c r="G299" s="11">
        <v>0</v>
      </c>
      <c r="H299" s="37">
        <v>0</v>
      </c>
      <c r="I299" s="37">
        <v>0</v>
      </c>
      <c r="J299" s="75"/>
      <c r="K299" s="3"/>
      <c r="L299" s="76"/>
      <c r="M299" s="3"/>
      <c r="N299" s="3"/>
      <c r="O299" s="3"/>
      <c r="P299" s="76"/>
      <c r="Q299" s="76"/>
      <c r="R299" s="76"/>
      <c r="S299" s="76"/>
      <c r="T299" s="77"/>
      <c r="U299" s="181">
        <f t="shared" si="5"/>
        <v>0</v>
      </c>
    </row>
    <row r="300" spans="2:21" s="1" customFormat="1" ht="50.1" hidden="1" customHeight="1" x14ac:dyDescent="0.25">
      <c r="B300" s="21" t="s">
        <v>11</v>
      </c>
      <c r="C300" s="16" t="s">
        <v>12</v>
      </c>
      <c r="D300" s="17">
        <v>43556</v>
      </c>
      <c r="E300" s="22" t="s">
        <v>116</v>
      </c>
      <c r="F300" s="11">
        <v>351</v>
      </c>
      <c r="G300" s="11">
        <v>351</v>
      </c>
      <c r="H300" s="37">
        <v>2</v>
      </c>
      <c r="I300" s="37">
        <v>2</v>
      </c>
      <c r="J300" s="12"/>
      <c r="K300" s="3"/>
      <c r="L300" s="3"/>
      <c r="M300" s="3"/>
      <c r="N300" s="3"/>
      <c r="O300" s="3"/>
      <c r="P300" s="3"/>
      <c r="Q300" s="3"/>
      <c r="R300" s="3"/>
      <c r="S300" s="3"/>
      <c r="T300" s="13"/>
      <c r="U300" s="181">
        <f t="shared" si="5"/>
        <v>0</v>
      </c>
    </row>
    <row r="301" spans="2:21" s="1" customFormat="1" ht="50.1" hidden="1" customHeight="1" x14ac:dyDescent="0.25">
      <c r="B301" s="21" t="s">
        <v>11</v>
      </c>
      <c r="C301" s="16" t="s">
        <v>12</v>
      </c>
      <c r="D301" s="17">
        <v>43556</v>
      </c>
      <c r="E301" s="88" t="s">
        <v>479</v>
      </c>
      <c r="F301" s="11">
        <v>0</v>
      </c>
      <c r="G301" s="11">
        <v>0</v>
      </c>
      <c r="H301" s="37">
        <v>0</v>
      </c>
      <c r="I301" s="37">
        <v>0</v>
      </c>
      <c r="J301" s="75"/>
      <c r="K301" s="3"/>
      <c r="L301" s="76"/>
      <c r="M301" s="3"/>
      <c r="N301" s="3"/>
      <c r="O301" s="3"/>
      <c r="P301" s="76"/>
      <c r="Q301" s="76"/>
      <c r="R301" s="76"/>
      <c r="S301" s="76"/>
      <c r="T301" s="77"/>
      <c r="U301" s="181">
        <f t="shared" si="5"/>
        <v>0</v>
      </c>
    </row>
    <row r="302" spans="2:21" s="1" customFormat="1" ht="50.1" hidden="1" customHeight="1" x14ac:dyDescent="0.25">
      <c r="B302" s="21" t="s">
        <v>11</v>
      </c>
      <c r="C302" s="16" t="s">
        <v>13</v>
      </c>
      <c r="D302" s="17">
        <v>43556</v>
      </c>
      <c r="E302" s="22" t="s">
        <v>116</v>
      </c>
      <c r="F302" s="11">
        <v>1044</v>
      </c>
      <c r="G302" s="11">
        <v>1044</v>
      </c>
      <c r="H302" s="37">
        <v>6</v>
      </c>
      <c r="I302" s="37">
        <v>6</v>
      </c>
      <c r="J302" s="12"/>
      <c r="K302" s="3"/>
      <c r="L302" s="3"/>
      <c r="M302" s="3"/>
      <c r="N302" s="3"/>
      <c r="O302" s="3"/>
      <c r="P302" s="3"/>
      <c r="Q302" s="3"/>
      <c r="R302" s="3"/>
      <c r="S302" s="3"/>
      <c r="T302" s="13"/>
      <c r="U302" s="181">
        <f t="shared" si="5"/>
        <v>0</v>
      </c>
    </row>
    <row r="303" spans="2:21" s="1" customFormat="1" ht="50.1" hidden="1" customHeight="1" x14ac:dyDescent="0.25">
      <c r="B303" s="21" t="s">
        <v>11</v>
      </c>
      <c r="C303" s="16" t="s">
        <v>13</v>
      </c>
      <c r="D303" s="17">
        <v>43556</v>
      </c>
      <c r="E303" s="88" t="s">
        <v>479</v>
      </c>
      <c r="F303" s="11">
        <v>0</v>
      </c>
      <c r="G303" s="11">
        <v>0</v>
      </c>
      <c r="H303" s="37">
        <v>0</v>
      </c>
      <c r="I303" s="37">
        <v>0</v>
      </c>
      <c r="J303" s="75"/>
      <c r="K303" s="3"/>
      <c r="L303" s="76"/>
      <c r="M303" s="3"/>
      <c r="N303" s="3"/>
      <c r="O303" s="3"/>
      <c r="P303" s="76"/>
      <c r="Q303" s="76"/>
      <c r="R303" s="76"/>
      <c r="S303" s="76"/>
      <c r="T303" s="77"/>
      <c r="U303" s="181">
        <f t="shared" si="5"/>
        <v>0</v>
      </c>
    </row>
    <row r="304" spans="2:21" s="1" customFormat="1" ht="50.1" hidden="1" customHeight="1" x14ac:dyDescent="0.25">
      <c r="B304" s="21" t="s">
        <v>29</v>
      </c>
      <c r="C304" s="16" t="s">
        <v>30</v>
      </c>
      <c r="D304" s="17">
        <v>43556</v>
      </c>
      <c r="E304" s="22" t="s">
        <v>116</v>
      </c>
      <c r="F304" s="11">
        <v>1660.5</v>
      </c>
      <c r="G304" s="11">
        <v>1660.5</v>
      </c>
      <c r="H304" s="37">
        <v>10</v>
      </c>
      <c r="I304" s="37">
        <v>10</v>
      </c>
      <c r="J304" s="12"/>
      <c r="K304" s="3"/>
      <c r="L304" s="3"/>
      <c r="M304" s="3"/>
      <c r="N304" s="3"/>
      <c r="O304" s="3"/>
      <c r="P304" s="3"/>
      <c r="Q304" s="3"/>
      <c r="R304" s="3"/>
      <c r="S304" s="3"/>
      <c r="T304" s="13"/>
      <c r="U304" s="181">
        <f t="shared" si="5"/>
        <v>0</v>
      </c>
    </row>
    <row r="305" spans="2:21" s="1" customFormat="1" ht="50.1" hidden="1" customHeight="1" x14ac:dyDescent="0.25">
      <c r="B305" s="21" t="s">
        <v>29</v>
      </c>
      <c r="C305" s="16" t="s">
        <v>30</v>
      </c>
      <c r="D305" s="17">
        <v>43556</v>
      </c>
      <c r="E305" s="88" t="s">
        <v>479</v>
      </c>
      <c r="F305" s="11">
        <v>4956</v>
      </c>
      <c r="G305" s="11">
        <v>4956</v>
      </c>
      <c r="H305" s="37">
        <v>21</v>
      </c>
      <c r="I305" s="37">
        <v>21</v>
      </c>
      <c r="J305" s="75"/>
      <c r="K305" s="3"/>
      <c r="L305" s="76"/>
      <c r="M305" s="3"/>
      <c r="N305" s="3"/>
      <c r="O305" s="3"/>
      <c r="P305" s="76"/>
      <c r="Q305" s="76"/>
      <c r="R305" s="76"/>
      <c r="S305" s="76"/>
      <c r="T305" s="77"/>
      <c r="U305" s="181">
        <f t="shared" si="5"/>
        <v>0</v>
      </c>
    </row>
    <row r="306" spans="2:21" s="1" customFormat="1" ht="50.1" hidden="1" customHeight="1" x14ac:dyDescent="0.25">
      <c r="B306" s="21" t="s">
        <v>11</v>
      </c>
      <c r="C306" s="16" t="s">
        <v>14</v>
      </c>
      <c r="D306" s="17">
        <v>43556</v>
      </c>
      <c r="E306" s="22" t="s">
        <v>116</v>
      </c>
      <c r="F306" s="11">
        <v>2242.5</v>
      </c>
      <c r="G306" s="11">
        <v>2242.5</v>
      </c>
      <c r="H306" s="37">
        <v>14</v>
      </c>
      <c r="I306" s="37">
        <v>14</v>
      </c>
      <c r="J306" s="12"/>
      <c r="K306" s="3"/>
      <c r="L306" s="3"/>
      <c r="M306" s="3"/>
      <c r="N306" s="3"/>
      <c r="O306" s="3"/>
      <c r="P306" s="3"/>
      <c r="Q306" s="3"/>
      <c r="R306" s="3"/>
      <c r="S306" s="3"/>
      <c r="T306" s="13"/>
      <c r="U306" s="181">
        <f t="shared" si="5"/>
        <v>0</v>
      </c>
    </row>
    <row r="307" spans="2:21" s="1" customFormat="1" ht="50.1" hidden="1" customHeight="1" x14ac:dyDescent="0.25">
      <c r="B307" s="21" t="s">
        <v>11</v>
      </c>
      <c r="C307" s="16" t="s">
        <v>14</v>
      </c>
      <c r="D307" s="17">
        <v>43556</v>
      </c>
      <c r="E307" s="88" t="s">
        <v>479</v>
      </c>
      <c r="F307" s="11">
        <v>0</v>
      </c>
      <c r="G307" s="11">
        <v>0</v>
      </c>
      <c r="H307" s="37">
        <v>0</v>
      </c>
      <c r="I307" s="37">
        <v>0</v>
      </c>
      <c r="J307" s="75"/>
      <c r="K307" s="3"/>
      <c r="L307" s="76"/>
      <c r="M307" s="3"/>
      <c r="N307" s="3"/>
      <c r="O307" s="3"/>
      <c r="P307" s="76"/>
      <c r="Q307" s="76"/>
      <c r="R307" s="76"/>
      <c r="S307" s="76"/>
      <c r="T307" s="77"/>
      <c r="U307" s="181">
        <f t="shared" si="5"/>
        <v>0</v>
      </c>
    </row>
    <row r="308" spans="2:21" s="1" customFormat="1" ht="50.1" hidden="1" customHeight="1" x14ac:dyDescent="0.25">
      <c r="B308" s="21" t="s">
        <v>7</v>
      </c>
      <c r="C308" s="16" t="s">
        <v>8</v>
      </c>
      <c r="D308" s="17">
        <v>43556</v>
      </c>
      <c r="E308" s="22" t="s">
        <v>116</v>
      </c>
      <c r="F308" s="11">
        <v>2340</v>
      </c>
      <c r="G308" s="11">
        <v>2340</v>
      </c>
      <c r="H308" s="37">
        <v>14</v>
      </c>
      <c r="I308" s="37">
        <v>14</v>
      </c>
      <c r="J308" s="12"/>
      <c r="K308" s="3"/>
      <c r="L308" s="3"/>
      <c r="M308" s="3"/>
      <c r="N308" s="3"/>
      <c r="O308" s="3"/>
      <c r="P308" s="3"/>
      <c r="Q308" s="3"/>
      <c r="R308" s="3"/>
      <c r="S308" s="3"/>
      <c r="T308" s="13"/>
      <c r="U308" s="181">
        <f t="shared" si="5"/>
        <v>0</v>
      </c>
    </row>
    <row r="309" spans="2:21" s="1" customFormat="1" ht="50.1" hidden="1" customHeight="1" x14ac:dyDescent="0.25">
      <c r="B309" s="21" t="s">
        <v>7</v>
      </c>
      <c r="C309" s="16" t="s">
        <v>8</v>
      </c>
      <c r="D309" s="17">
        <v>43556</v>
      </c>
      <c r="E309" s="88" t="s">
        <v>479</v>
      </c>
      <c r="F309" s="11">
        <v>0</v>
      </c>
      <c r="G309" s="11">
        <v>0</v>
      </c>
      <c r="H309" s="37">
        <v>0</v>
      </c>
      <c r="I309" s="37">
        <v>0</v>
      </c>
      <c r="J309" s="75"/>
      <c r="K309" s="3"/>
      <c r="L309" s="76"/>
      <c r="M309" s="3"/>
      <c r="N309" s="3"/>
      <c r="O309" s="3"/>
      <c r="P309" s="76"/>
      <c r="Q309" s="76"/>
      <c r="R309" s="76"/>
      <c r="S309" s="76"/>
      <c r="T309" s="77"/>
      <c r="U309" s="181">
        <f t="shared" si="5"/>
        <v>0</v>
      </c>
    </row>
    <row r="310" spans="2:21" s="1" customFormat="1" ht="50.1" hidden="1" customHeight="1" x14ac:dyDescent="0.25">
      <c r="B310" s="21" t="s">
        <v>29</v>
      </c>
      <c r="C310" s="16" t="s">
        <v>31</v>
      </c>
      <c r="D310" s="17">
        <v>43556</v>
      </c>
      <c r="E310" s="22" t="s">
        <v>116</v>
      </c>
      <c r="F310" s="11">
        <v>4367.25</v>
      </c>
      <c r="G310" s="11">
        <v>4367.25</v>
      </c>
      <c r="H310" s="37">
        <v>32</v>
      </c>
      <c r="I310" s="37">
        <v>32</v>
      </c>
      <c r="J310" s="12"/>
      <c r="K310" s="3"/>
      <c r="L310" s="3"/>
      <c r="M310" s="3"/>
      <c r="N310" s="3"/>
      <c r="O310" s="3">
        <v>1</v>
      </c>
      <c r="P310" s="3"/>
      <c r="Q310" s="3"/>
      <c r="R310" s="3"/>
      <c r="S310" s="3"/>
      <c r="T310" s="13"/>
      <c r="U310" s="181">
        <f t="shared" si="5"/>
        <v>0</v>
      </c>
    </row>
    <row r="311" spans="2:21" s="1" customFormat="1" ht="50.1" hidden="1" customHeight="1" x14ac:dyDescent="0.25">
      <c r="B311" s="21" t="s">
        <v>29</v>
      </c>
      <c r="C311" s="16" t="s">
        <v>31</v>
      </c>
      <c r="D311" s="17">
        <v>43556</v>
      </c>
      <c r="E311" s="88" t="s">
        <v>479</v>
      </c>
      <c r="F311" s="11">
        <v>28464</v>
      </c>
      <c r="G311" s="11">
        <v>28464</v>
      </c>
      <c r="H311" s="37">
        <v>203</v>
      </c>
      <c r="I311" s="37">
        <v>203</v>
      </c>
      <c r="J311" s="75"/>
      <c r="K311" s="3"/>
      <c r="L311" s="76"/>
      <c r="M311" s="3"/>
      <c r="N311" s="3"/>
      <c r="O311" s="3"/>
      <c r="P311" s="76"/>
      <c r="Q311" s="76"/>
      <c r="R311" s="76"/>
      <c r="S311" s="76"/>
      <c r="T311" s="77"/>
      <c r="U311" s="181">
        <f t="shared" si="5"/>
        <v>0</v>
      </c>
    </row>
    <row r="312" spans="2:21" s="1" customFormat="1" ht="50.1" hidden="1" customHeight="1" x14ac:dyDescent="0.25">
      <c r="B312" s="21" t="s">
        <v>42</v>
      </c>
      <c r="C312" s="16" t="s">
        <v>44</v>
      </c>
      <c r="D312" s="17">
        <v>43556</v>
      </c>
      <c r="E312" s="22" t="s">
        <v>116</v>
      </c>
      <c r="F312" s="11">
        <v>0</v>
      </c>
      <c r="G312" s="11">
        <v>0</v>
      </c>
      <c r="H312" s="37">
        <v>0</v>
      </c>
      <c r="I312" s="37">
        <v>0</v>
      </c>
      <c r="J312" s="12"/>
      <c r="K312" s="3"/>
      <c r="L312" s="3"/>
      <c r="M312" s="3"/>
      <c r="N312" s="3"/>
      <c r="O312" s="3"/>
      <c r="P312" s="3"/>
      <c r="Q312" s="3"/>
      <c r="R312" s="3"/>
      <c r="S312" s="3"/>
      <c r="T312" s="13"/>
      <c r="U312" s="181">
        <f t="shared" si="5"/>
        <v>0</v>
      </c>
    </row>
    <row r="313" spans="2:21" s="1" customFormat="1" ht="50.1" hidden="1" customHeight="1" x14ac:dyDescent="0.25">
      <c r="B313" s="21" t="s">
        <v>42</v>
      </c>
      <c r="C313" s="16" t="s">
        <v>44</v>
      </c>
      <c r="D313" s="17">
        <v>43556</v>
      </c>
      <c r="E313" s="88" t="s">
        <v>479</v>
      </c>
      <c r="F313" s="11">
        <v>0</v>
      </c>
      <c r="G313" s="11">
        <v>0</v>
      </c>
      <c r="H313" s="37">
        <v>0</v>
      </c>
      <c r="I313" s="37">
        <v>0</v>
      </c>
      <c r="J313" s="75"/>
      <c r="K313" s="3"/>
      <c r="L313" s="76"/>
      <c r="M313" s="3"/>
      <c r="N313" s="3"/>
      <c r="O313" s="3"/>
      <c r="P313" s="76"/>
      <c r="Q313" s="76"/>
      <c r="R313" s="76"/>
      <c r="S313" s="76"/>
      <c r="T313" s="77"/>
      <c r="U313" s="181">
        <f t="shared" si="5"/>
        <v>0</v>
      </c>
    </row>
    <row r="314" spans="2:21" s="1" customFormat="1" ht="50.1" hidden="1" customHeight="1" x14ac:dyDescent="0.25">
      <c r="B314" s="21" t="s">
        <v>21</v>
      </c>
      <c r="C314" s="16" t="s">
        <v>23</v>
      </c>
      <c r="D314" s="17">
        <v>43556</v>
      </c>
      <c r="E314" s="22" t="s">
        <v>116</v>
      </c>
      <c r="F314" s="11">
        <v>1635</v>
      </c>
      <c r="G314" s="11">
        <v>1635</v>
      </c>
      <c r="H314" s="37">
        <v>14</v>
      </c>
      <c r="I314" s="37">
        <v>14</v>
      </c>
      <c r="J314" s="12"/>
      <c r="K314" s="3"/>
      <c r="L314" s="3"/>
      <c r="M314" s="3"/>
      <c r="N314" s="3"/>
      <c r="O314" s="3"/>
      <c r="P314" s="3"/>
      <c r="Q314" s="3"/>
      <c r="R314" s="3"/>
      <c r="S314" s="3"/>
      <c r="T314" s="13"/>
      <c r="U314" s="181">
        <f t="shared" si="5"/>
        <v>0</v>
      </c>
    </row>
    <row r="315" spans="2:21" s="1" customFormat="1" ht="50.1" hidden="1" customHeight="1" x14ac:dyDescent="0.25">
      <c r="B315" s="21" t="s">
        <v>21</v>
      </c>
      <c r="C315" s="16" t="s">
        <v>23</v>
      </c>
      <c r="D315" s="17">
        <v>43556</v>
      </c>
      <c r="E315" s="88" t="s">
        <v>479</v>
      </c>
      <c r="F315" s="11">
        <v>0</v>
      </c>
      <c r="G315" s="11">
        <v>0</v>
      </c>
      <c r="H315" s="37">
        <v>0</v>
      </c>
      <c r="I315" s="37">
        <v>0</v>
      </c>
      <c r="J315" s="75"/>
      <c r="K315" s="3"/>
      <c r="L315" s="76"/>
      <c r="M315" s="3"/>
      <c r="N315" s="3"/>
      <c r="O315" s="3"/>
      <c r="P315" s="76"/>
      <c r="Q315" s="76"/>
      <c r="R315" s="76"/>
      <c r="S315" s="76"/>
      <c r="T315" s="77"/>
      <c r="U315" s="181">
        <f t="shared" si="5"/>
        <v>0</v>
      </c>
    </row>
    <row r="316" spans="2:21" s="1" customFormat="1" ht="50.1" hidden="1" customHeight="1" x14ac:dyDescent="0.25">
      <c r="B316" s="21" t="s">
        <v>20</v>
      </c>
      <c r="C316" s="16" t="s">
        <v>32</v>
      </c>
      <c r="D316" s="17">
        <v>43556</v>
      </c>
      <c r="E316" s="22" t="s">
        <v>116</v>
      </c>
      <c r="F316" s="11">
        <v>1815</v>
      </c>
      <c r="G316" s="11">
        <v>1815</v>
      </c>
      <c r="H316" s="37">
        <v>10</v>
      </c>
      <c r="I316" s="37">
        <v>10</v>
      </c>
      <c r="J316" s="12"/>
      <c r="K316" s="3"/>
      <c r="L316" s="3"/>
      <c r="M316" s="3"/>
      <c r="N316" s="3"/>
      <c r="O316" s="3"/>
      <c r="P316" s="3"/>
      <c r="Q316" s="3"/>
      <c r="R316" s="3"/>
      <c r="S316" s="3"/>
      <c r="T316" s="13"/>
      <c r="U316" s="181">
        <f t="shared" si="5"/>
        <v>0</v>
      </c>
    </row>
    <row r="317" spans="2:21" s="1" customFormat="1" ht="50.1" hidden="1" customHeight="1" x14ac:dyDescent="0.25">
      <c r="B317" s="21" t="s">
        <v>20</v>
      </c>
      <c r="C317" s="16" t="s">
        <v>32</v>
      </c>
      <c r="D317" s="17">
        <v>43556</v>
      </c>
      <c r="E317" s="88" t="s">
        <v>479</v>
      </c>
      <c r="F317" s="11">
        <v>2160</v>
      </c>
      <c r="G317" s="11">
        <v>2160</v>
      </c>
      <c r="H317" s="37">
        <v>9</v>
      </c>
      <c r="I317" s="37">
        <v>9</v>
      </c>
      <c r="J317" s="75"/>
      <c r="K317" s="3"/>
      <c r="L317" s="76"/>
      <c r="M317" s="3"/>
      <c r="N317" s="3"/>
      <c r="O317" s="3"/>
      <c r="P317" s="76"/>
      <c r="Q317" s="76"/>
      <c r="R317" s="76"/>
      <c r="S317" s="76"/>
      <c r="T317" s="77"/>
      <c r="U317" s="181">
        <f t="shared" si="5"/>
        <v>0</v>
      </c>
    </row>
    <row r="318" spans="2:21" s="1" customFormat="1" ht="50.1" hidden="1" customHeight="1" x14ac:dyDescent="0.25">
      <c r="B318" s="21" t="s">
        <v>36</v>
      </c>
      <c r="C318" s="16" t="s">
        <v>50</v>
      </c>
      <c r="D318" s="17">
        <v>43556</v>
      </c>
      <c r="E318" s="22" t="s">
        <v>116</v>
      </c>
      <c r="F318" s="11">
        <v>750</v>
      </c>
      <c r="G318" s="11">
        <v>750</v>
      </c>
      <c r="H318" s="37">
        <v>5</v>
      </c>
      <c r="I318" s="37">
        <v>5</v>
      </c>
      <c r="J318" s="12"/>
      <c r="K318" s="3"/>
      <c r="L318" s="3"/>
      <c r="M318" s="3"/>
      <c r="N318" s="3"/>
      <c r="O318" s="3"/>
      <c r="P318" s="3"/>
      <c r="Q318" s="3"/>
      <c r="R318" s="3"/>
      <c r="S318" s="3"/>
      <c r="T318" s="13"/>
      <c r="U318" s="181">
        <f t="shared" si="5"/>
        <v>0</v>
      </c>
    </row>
    <row r="319" spans="2:21" s="1" customFormat="1" ht="50.1" hidden="1" customHeight="1" x14ac:dyDescent="0.25">
      <c r="B319" s="21" t="s">
        <v>36</v>
      </c>
      <c r="C319" s="16" t="s">
        <v>50</v>
      </c>
      <c r="D319" s="17">
        <v>43556</v>
      </c>
      <c r="E319" s="88" t="s">
        <v>479</v>
      </c>
      <c r="F319" s="11">
        <v>0</v>
      </c>
      <c r="G319" s="11">
        <v>0</v>
      </c>
      <c r="H319" s="37">
        <v>0</v>
      </c>
      <c r="I319" s="37">
        <v>0</v>
      </c>
      <c r="J319" s="75"/>
      <c r="K319" s="3"/>
      <c r="L319" s="76"/>
      <c r="M319" s="3"/>
      <c r="N319" s="3"/>
      <c r="O319" s="3"/>
      <c r="P319" s="76"/>
      <c r="Q319" s="76"/>
      <c r="R319" s="76"/>
      <c r="S319" s="76"/>
      <c r="T319" s="77"/>
      <c r="U319" s="181">
        <f t="shared" si="5"/>
        <v>0</v>
      </c>
    </row>
    <row r="320" spans="2:21" s="1" customFormat="1" ht="50.1" hidden="1" customHeight="1" x14ac:dyDescent="0.25">
      <c r="B320" s="21" t="s">
        <v>36</v>
      </c>
      <c r="C320" s="16" t="s">
        <v>48</v>
      </c>
      <c r="D320" s="17">
        <v>43556</v>
      </c>
      <c r="E320" s="22" t="s">
        <v>116</v>
      </c>
      <c r="F320" s="11">
        <v>1365.25</v>
      </c>
      <c r="G320" s="11">
        <v>1365.25</v>
      </c>
      <c r="H320" s="37">
        <v>11</v>
      </c>
      <c r="I320" s="37">
        <v>11</v>
      </c>
      <c r="J320" s="12"/>
      <c r="K320" s="3"/>
      <c r="L320" s="3"/>
      <c r="M320" s="3"/>
      <c r="N320" s="3"/>
      <c r="O320" s="3"/>
      <c r="P320" s="3"/>
      <c r="Q320" s="3"/>
      <c r="R320" s="3"/>
      <c r="S320" s="3"/>
      <c r="T320" s="13"/>
      <c r="U320" s="181">
        <f t="shared" si="5"/>
        <v>0</v>
      </c>
    </row>
    <row r="321" spans="2:21" s="1" customFormat="1" ht="50.1" hidden="1" customHeight="1" x14ac:dyDescent="0.25">
      <c r="B321" s="21" t="s">
        <v>36</v>
      </c>
      <c r="C321" s="16" t="s">
        <v>48</v>
      </c>
      <c r="D321" s="17">
        <v>43556</v>
      </c>
      <c r="E321" s="88" t="s">
        <v>479</v>
      </c>
      <c r="F321" s="11">
        <v>0</v>
      </c>
      <c r="G321" s="11">
        <v>0</v>
      </c>
      <c r="H321" s="37">
        <v>0</v>
      </c>
      <c r="I321" s="37">
        <v>0</v>
      </c>
      <c r="J321" s="75"/>
      <c r="K321" s="3"/>
      <c r="L321" s="76"/>
      <c r="M321" s="3"/>
      <c r="N321" s="3"/>
      <c r="O321" s="3"/>
      <c r="P321" s="76"/>
      <c r="Q321" s="76"/>
      <c r="R321" s="76"/>
      <c r="S321" s="76"/>
      <c r="T321" s="77"/>
      <c r="U321" s="181">
        <f t="shared" si="5"/>
        <v>0</v>
      </c>
    </row>
    <row r="322" spans="2:21" s="1" customFormat="1" ht="50.1" hidden="1" customHeight="1" x14ac:dyDescent="0.25">
      <c r="B322" s="21" t="s">
        <v>36</v>
      </c>
      <c r="C322" s="16" t="s">
        <v>49</v>
      </c>
      <c r="D322" s="17">
        <v>43556</v>
      </c>
      <c r="E322" s="22" t="s">
        <v>116</v>
      </c>
      <c r="F322" s="11">
        <v>279</v>
      </c>
      <c r="G322" s="11">
        <v>279</v>
      </c>
      <c r="H322" s="37">
        <v>2</v>
      </c>
      <c r="I322" s="37">
        <v>2</v>
      </c>
      <c r="J322" s="12"/>
      <c r="K322" s="3"/>
      <c r="L322" s="3"/>
      <c r="M322" s="3"/>
      <c r="N322" s="3"/>
      <c r="O322" s="3"/>
      <c r="P322" s="3"/>
      <c r="Q322" s="3"/>
      <c r="R322" s="3"/>
      <c r="S322" s="3"/>
      <c r="T322" s="13"/>
      <c r="U322" s="181">
        <f t="shared" si="5"/>
        <v>0</v>
      </c>
    </row>
    <row r="323" spans="2:21" s="1" customFormat="1" ht="50.1" hidden="1" customHeight="1" x14ac:dyDescent="0.25">
      <c r="B323" s="21" t="s">
        <v>36</v>
      </c>
      <c r="C323" s="16" t="s">
        <v>49</v>
      </c>
      <c r="D323" s="17">
        <v>43556</v>
      </c>
      <c r="E323" s="88" t="s">
        <v>479</v>
      </c>
      <c r="F323" s="11">
        <v>0</v>
      </c>
      <c r="G323" s="11">
        <v>0</v>
      </c>
      <c r="H323" s="37">
        <v>0</v>
      </c>
      <c r="I323" s="37">
        <v>0</v>
      </c>
      <c r="J323" s="75"/>
      <c r="K323" s="3"/>
      <c r="L323" s="76"/>
      <c r="M323" s="3"/>
      <c r="N323" s="3"/>
      <c r="O323" s="3"/>
      <c r="P323" s="76"/>
      <c r="Q323" s="76"/>
      <c r="R323" s="76"/>
      <c r="S323" s="76"/>
      <c r="T323" s="77"/>
      <c r="U323" s="181">
        <f t="shared" si="5"/>
        <v>0</v>
      </c>
    </row>
    <row r="324" spans="2:21" s="1" customFormat="1" ht="50.1" hidden="1" customHeight="1" x14ac:dyDescent="0.25">
      <c r="B324" s="21" t="s">
        <v>4</v>
      </c>
      <c r="C324" s="16" t="s">
        <v>5</v>
      </c>
      <c r="D324" s="17">
        <v>43556</v>
      </c>
      <c r="E324" s="22" t="s">
        <v>116</v>
      </c>
      <c r="F324" s="11">
        <v>1143</v>
      </c>
      <c r="G324" s="11">
        <v>1143</v>
      </c>
      <c r="H324" s="37">
        <v>8</v>
      </c>
      <c r="I324" s="37">
        <v>8</v>
      </c>
      <c r="J324" s="12"/>
      <c r="K324" s="3"/>
      <c r="L324" s="3"/>
      <c r="M324" s="3"/>
      <c r="N324" s="3"/>
      <c r="O324" s="3"/>
      <c r="P324" s="3"/>
      <c r="Q324" s="3"/>
      <c r="R324" s="3"/>
      <c r="S324" s="3"/>
      <c r="T324" s="13"/>
      <c r="U324" s="181">
        <f t="shared" si="5"/>
        <v>0</v>
      </c>
    </row>
    <row r="325" spans="2:21" s="1" customFormat="1" ht="50.1" hidden="1" customHeight="1" x14ac:dyDescent="0.25">
      <c r="B325" s="21" t="s">
        <v>4</v>
      </c>
      <c r="C325" s="16" t="s">
        <v>5</v>
      </c>
      <c r="D325" s="17">
        <v>43556</v>
      </c>
      <c r="E325" s="88" t="s">
        <v>479</v>
      </c>
      <c r="F325" s="11">
        <v>0</v>
      </c>
      <c r="G325" s="11">
        <v>0</v>
      </c>
      <c r="H325" s="37">
        <v>0</v>
      </c>
      <c r="I325" s="37">
        <v>0</v>
      </c>
      <c r="J325" s="75"/>
      <c r="K325" s="3"/>
      <c r="L325" s="76"/>
      <c r="M325" s="3"/>
      <c r="N325" s="3"/>
      <c r="O325" s="3"/>
      <c r="P325" s="76"/>
      <c r="Q325" s="76"/>
      <c r="R325" s="76"/>
      <c r="S325" s="76"/>
      <c r="T325" s="77"/>
      <c r="U325" s="181">
        <f t="shared" si="5"/>
        <v>0</v>
      </c>
    </row>
    <row r="326" spans="2:21" s="1" customFormat="1" ht="50.1" hidden="1" customHeight="1" x14ac:dyDescent="0.25">
      <c r="B326" s="21" t="s">
        <v>4</v>
      </c>
      <c r="C326" s="16" t="s">
        <v>6</v>
      </c>
      <c r="D326" s="17">
        <v>43556</v>
      </c>
      <c r="E326" s="22" t="s">
        <v>116</v>
      </c>
      <c r="F326" s="11">
        <v>648</v>
      </c>
      <c r="G326" s="11">
        <v>648</v>
      </c>
      <c r="H326" s="37">
        <v>5</v>
      </c>
      <c r="I326" s="37">
        <v>5</v>
      </c>
      <c r="J326" s="12"/>
      <c r="K326" s="3"/>
      <c r="L326" s="3"/>
      <c r="M326" s="3"/>
      <c r="N326" s="3"/>
      <c r="O326" s="3"/>
      <c r="P326" s="3"/>
      <c r="Q326" s="3"/>
      <c r="R326" s="3"/>
      <c r="S326" s="3"/>
      <c r="T326" s="13"/>
      <c r="U326" s="181">
        <f t="shared" si="5"/>
        <v>0</v>
      </c>
    </row>
    <row r="327" spans="2:21" s="1" customFormat="1" ht="50.1" hidden="1" customHeight="1" x14ac:dyDescent="0.25">
      <c r="B327" s="21" t="s">
        <v>4</v>
      </c>
      <c r="C327" s="16" t="s">
        <v>6</v>
      </c>
      <c r="D327" s="17">
        <v>43556</v>
      </c>
      <c r="E327" s="88" t="s">
        <v>479</v>
      </c>
      <c r="F327" s="11">
        <v>0</v>
      </c>
      <c r="G327" s="11">
        <v>0</v>
      </c>
      <c r="H327" s="37">
        <v>0</v>
      </c>
      <c r="I327" s="37">
        <v>0</v>
      </c>
      <c r="J327" s="75"/>
      <c r="K327" s="3"/>
      <c r="L327" s="76"/>
      <c r="M327" s="3"/>
      <c r="N327" s="3"/>
      <c r="O327" s="3"/>
      <c r="P327" s="76"/>
      <c r="Q327" s="76"/>
      <c r="R327" s="76"/>
      <c r="S327" s="76"/>
      <c r="T327" s="77"/>
      <c r="U327" s="181">
        <f t="shared" si="5"/>
        <v>0</v>
      </c>
    </row>
    <row r="328" spans="2:21" s="1" customFormat="1" ht="50.1" hidden="1" customHeight="1" x14ac:dyDescent="0.25">
      <c r="B328" s="21" t="s">
        <v>29</v>
      </c>
      <c r="C328" s="16" t="s">
        <v>16</v>
      </c>
      <c r="D328" s="17">
        <v>43556</v>
      </c>
      <c r="E328" s="22" t="s">
        <v>116</v>
      </c>
      <c r="F328" s="11">
        <v>220.5</v>
      </c>
      <c r="G328" s="11">
        <v>220.5</v>
      </c>
      <c r="H328" s="37">
        <v>1</v>
      </c>
      <c r="I328" s="37">
        <v>1</v>
      </c>
      <c r="J328" s="12"/>
      <c r="K328" s="3"/>
      <c r="L328" s="3"/>
      <c r="M328" s="3"/>
      <c r="N328" s="3"/>
      <c r="O328" s="3"/>
      <c r="P328" s="3"/>
      <c r="Q328" s="3"/>
      <c r="R328" s="3"/>
      <c r="S328" s="3"/>
      <c r="T328" s="13"/>
      <c r="U328" s="181">
        <f t="shared" si="5"/>
        <v>0</v>
      </c>
    </row>
    <row r="329" spans="2:21" s="1" customFormat="1" ht="50.1" hidden="1" customHeight="1" x14ac:dyDescent="0.25">
      <c r="B329" s="21" t="s">
        <v>29</v>
      </c>
      <c r="C329" s="16" t="s">
        <v>16</v>
      </c>
      <c r="D329" s="17">
        <v>43556</v>
      </c>
      <c r="E329" s="88" t="s">
        <v>479</v>
      </c>
      <c r="F329" s="11">
        <v>49350</v>
      </c>
      <c r="G329" s="11">
        <v>10817</v>
      </c>
      <c r="H329" s="37">
        <v>370</v>
      </c>
      <c r="I329" s="37">
        <v>96</v>
      </c>
      <c r="J329" s="75"/>
      <c r="K329" s="3"/>
      <c r="L329" s="76"/>
      <c r="M329" s="3"/>
      <c r="N329" s="3"/>
      <c r="O329" s="3"/>
      <c r="P329" s="76"/>
      <c r="Q329" s="76"/>
      <c r="R329" s="76"/>
      <c r="S329" s="76"/>
      <c r="T329" s="77"/>
      <c r="U329" s="181">
        <f t="shared" si="5"/>
        <v>0</v>
      </c>
    </row>
    <row r="330" spans="2:21" s="1" customFormat="1" ht="50.1" hidden="1" customHeight="1" x14ac:dyDescent="0.25">
      <c r="B330" s="21" t="s">
        <v>41</v>
      </c>
      <c r="C330" s="16" t="s">
        <v>41</v>
      </c>
      <c r="D330" s="17">
        <v>43556</v>
      </c>
      <c r="E330" s="22" t="s">
        <v>116</v>
      </c>
      <c r="F330" s="11">
        <v>9645.5</v>
      </c>
      <c r="G330" s="11">
        <v>9645.5</v>
      </c>
      <c r="H330" s="37">
        <v>70</v>
      </c>
      <c r="I330" s="37">
        <v>70</v>
      </c>
      <c r="J330" s="12"/>
      <c r="K330" s="3"/>
      <c r="L330" s="3"/>
      <c r="M330" s="3"/>
      <c r="N330" s="3"/>
      <c r="O330" s="3"/>
      <c r="P330" s="3"/>
      <c r="Q330" s="3"/>
      <c r="R330" s="3"/>
      <c r="S330" s="3"/>
      <c r="T330" s="13"/>
      <c r="U330" s="181">
        <f t="shared" si="5"/>
        <v>0</v>
      </c>
    </row>
    <row r="331" spans="2:21" s="1" customFormat="1" ht="50.1" hidden="1" customHeight="1" x14ac:dyDescent="0.25">
      <c r="B331" s="21" t="s">
        <v>41</v>
      </c>
      <c r="C331" s="16" t="s">
        <v>41</v>
      </c>
      <c r="D331" s="17">
        <v>43556</v>
      </c>
      <c r="E331" s="88" t="s">
        <v>479</v>
      </c>
      <c r="F331" s="11">
        <v>397930</v>
      </c>
      <c r="G331" s="11">
        <v>165482.54999999999</v>
      </c>
      <c r="H331" s="37">
        <v>2364</v>
      </c>
      <c r="I331" s="37">
        <v>2168</v>
      </c>
      <c r="J331" s="75"/>
      <c r="K331" s="3"/>
      <c r="L331" s="76"/>
      <c r="M331" s="3"/>
      <c r="N331" s="3"/>
      <c r="O331" s="3"/>
      <c r="P331" s="76"/>
      <c r="Q331" s="76"/>
      <c r="R331" s="76"/>
      <c r="S331" s="76"/>
      <c r="T331" s="77"/>
      <c r="U331" s="181">
        <f t="shared" si="5"/>
        <v>0</v>
      </c>
    </row>
    <row r="332" spans="2:21" s="1" customFormat="1" ht="50.1" hidden="1" customHeight="1" x14ac:dyDescent="0.25">
      <c r="B332" s="21" t="s">
        <v>15</v>
      </c>
      <c r="C332" s="16" t="s">
        <v>513</v>
      </c>
      <c r="D332" s="17">
        <v>43556</v>
      </c>
      <c r="E332" s="22" t="s">
        <v>116</v>
      </c>
      <c r="F332" s="11">
        <v>17750.5</v>
      </c>
      <c r="G332" s="11">
        <v>17750.5</v>
      </c>
      <c r="H332" s="37">
        <v>127</v>
      </c>
      <c r="I332" s="37">
        <v>127</v>
      </c>
      <c r="J332" s="12"/>
      <c r="K332" s="3"/>
      <c r="L332" s="3"/>
      <c r="M332" s="3"/>
      <c r="N332" s="3"/>
      <c r="O332" s="3"/>
      <c r="P332" s="3"/>
      <c r="Q332" s="3"/>
      <c r="R332" s="85"/>
      <c r="S332" s="3"/>
      <c r="T332" s="13"/>
      <c r="U332" s="181">
        <f t="shared" si="5"/>
        <v>0</v>
      </c>
    </row>
    <row r="333" spans="2:21" s="1" customFormat="1" ht="50.1" customHeight="1" x14ac:dyDescent="0.25">
      <c r="B333" s="21" t="s">
        <v>15</v>
      </c>
      <c r="C333" s="16" t="s">
        <v>513</v>
      </c>
      <c r="D333" s="17">
        <v>43556</v>
      </c>
      <c r="E333" s="88" t="s">
        <v>479</v>
      </c>
      <c r="F333" s="11">
        <v>138898</v>
      </c>
      <c r="G333" s="11">
        <v>138898</v>
      </c>
      <c r="H333" s="37">
        <v>1043</v>
      </c>
      <c r="I333" s="37">
        <v>1043</v>
      </c>
      <c r="J333" s="75"/>
      <c r="K333" s="3">
        <v>1</v>
      </c>
      <c r="L333" s="76"/>
      <c r="M333" s="3"/>
      <c r="N333" s="3"/>
      <c r="O333" s="3">
        <v>1</v>
      </c>
      <c r="P333" s="76"/>
      <c r="Q333" s="76"/>
      <c r="R333" s="76">
        <v>1</v>
      </c>
      <c r="S333" s="76">
        <v>66</v>
      </c>
      <c r="T333" s="77"/>
      <c r="U333" s="181">
        <f t="shared" si="5"/>
        <v>1</v>
      </c>
    </row>
    <row r="334" spans="2:21" s="1" customFormat="1" ht="50.1" hidden="1" customHeight="1" x14ac:dyDescent="0.25">
      <c r="B334" s="21" t="s">
        <v>15</v>
      </c>
      <c r="C334" s="16" t="s">
        <v>513</v>
      </c>
      <c r="D334" s="17">
        <v>43556</v>
      </c>
      <c r="E334" s="22" t="s">
        <v>116</v>
      </c>
      <c r="F334" s="11">
        <v>30742.5</v>
      </c>
      <c r="G334" s="11">
        <v>30742.5</v>
      </c>
      <c r="H334" s="37">
        <v>184</v>
      </c>
      <c r="I334" s="37">
        <v>184</v>
      </c>
      <c r="J334" s="12"/>
      <c r="K334" s="3"/>
      <c r="L334" s="3"/>
      <c r="M334" s="3"/>
      <c r="N334" s="3"/>
      <c r="O334" s="3"/>
      <c r="P334" s="3"/>
      <c r="Q334" s="3"/>
      <c r="R334" s="3"/>
      <c r="S334" s="3"/>
      <c r="T334" s="13"/>
      <c r="U334" s="181">
        <f t="shared" si="5"/>
        <v>0</v>
      </c>
    </row>
    <row r="335" spans="2:21" s="1" customFormat="1" ht="50.1" hidden="1" customHeight="1" x14ac:dyDescent="0.25">
      <c r="B335" s="21" t="s">
        <v>15</v>
      </c>
      <c r="C335" s="16" t="s">
        <v>513</v>
      </c>
      <c r="D335" s="17">
        <v>43556</v>
      </c>
      <c r="E335" s="88" t="s">
        <v>479</v>
      </c>
      <c r="F335" s="11">
        <v>57827</v>
      </c>
      <c r="G335" s="11">
        <v>57827</v>
      </c>
      <c r="H335" s="37">
        <v>648</v>
      </c>
      <c r="I335" s="37">
        <v>648</v>
      </c>
      <c r="J335" s="75"/>
      <c r="K335" s="3"/>
      <c r="L335" s="76"/>
      <c r="M335" s="3"/>
      <c r="N335" s="3"/>
      <c r="O335" s="3"/>
      <c r="P335" s="76"/>
      <c r="Q335" s="76"/>
      <c r="R335" s="76"/>
      <c r="S335" s="76"/>
      <c r="T335" s="77"/>
      <c r="U335" s="181">
        <f t="shared" si="5"/>
        <v>0</v>
      </c>
    </row>
    <row r="336" spans="2:21" s="1" customFormat="1" ht="50.1" hidden="1" customHeight="1" x14ac:dyDescent="0.25">
      <c r="B336" s="21" t="s">
        <v>24</v>
      </c>
      <c r="C336" s="16" t="s">
        <v>25</v>
      </c>
      <c r="D336" s="17">
        <v>43556</v>
      </c>
      <c r="E336" s="22" t="s">
        <v>116</v>
      </c>
      <c r="F336" s="11">
        <v>2635.5</v>
      </c>
      <c r="G336" s="11">
        <v>2635.5</v>
      </c>
      <c r="H336" s="37">
        <v>15</v>
      </c>
      <c r="I336" s="37">
        <v>15</v>
      </c>
      <c r="J336" s="12"/>
      <c r="K336" s="3"/>
      <c r="L336" s="3"/>
      <c r="M336" s="3"/>
      <c r="N336" s="3"/>
      <c r="O336" s="3"/>
      <c r="P336" s="3"/>
      <c r="Q336" s="3"/>
      <c r="R336" s="3"/>
      <c r="S336" s="3"/>
      <c r="T336" s="13"/>
      <c r="U336" s="181">
        <f t="shared" si="5"/>
        <v>0</v>
      </c>
    </row>
    <row r="337" spans="2:21" s="1" customFormat="1" ht="50.1" hidden="1" customHeight="1" x14ac:dyDescent="0.25">
      <c r="B337" s="21" t="s">
        <v>24</v>
      </c>
      <c r="C337" s="16" t="s">
        <v>25</v>
      </c>
      <c r="D337" s="17">
        <v>43556</v>
      </c>
      <c r="E337" s="88" t="s">
        <v>479</v>
      </c>
      <c r="F337" s="11">
        <v>11600</v>
      </c>
      <c r="G337" s="11">
        <v>11600</v>
      </c>
      <c r="H337" s="37">
        <v>105</v>
      </c>
      <c r="I337" s="37">
        <v>105</v>
      </c>
      <c r="J337" s="75"/>
      <c r="K337" s="3"/>
      <c r="L337" s="76"/>
      <c r="M337" s="3"/>
      <c r="N337" s="3"/>
      <c r="O337" s="3"/>
      <c r="P337" s="76"/>
      <c r="Q337" s="76"/>
      <c r="R337" s="76"/>
      <c r="S337" s="76"/>
      <c r="T337" s="77"/>
      <c r="U337" s="181">
        <f t="shared" si="5"/>
        <v>0</v>
      </c>
    </row>
    <row r="338" spans="2:21" s="1" customFormat="1" ht="50.1" hidden="1" customHeight="1" x14ac:dyDescent="0.25">
      <c r="B338" s="21" t="s">
        <v>15</v>
      </c>
      <c r="C338" s="16" t="s">
        <v>115</v>
      </c>
      <c r="D338" s="17">
        <v>43556</v>
      </c>
      <c r="E338" s="22" t="s">
        <v>116</v>
      </c>
      <c r="F338" s="11">
        <v>89212</v>
      </c>
      <c r="G338" s="11">
        <v>89212</v>
      </c>
      <c r="H338" s="37">
        <v>743</v>
      </c>
      <c r="I338" s="37">
        <v>743</v>
      </c>
      <c r="J338" s="12"/>
      <c r="K338" s="3"/>
      <c r="L338" s="3"/>
      <c r="M338" s="3"/>
      <c r="N338" s="3"/>
      <c r="O338" s="44">
        <v>1</v>
      </c>
      <c r="P338" s="3"/>
      <c r="Q338" s="3"/>
      <c r="R338" s="3"/>
      <c r="S338" s="3"/>
      <c r="T338" s="13"/>
      <c r="U338" s="181">
        <f t="shared" si="5"/>
        <v>0</v>
      </c>
    </row>
    <row r="339" spans="2:21" s="1" customFormat="1" ht="50.1" hidden="1" customHeight="1" x14ac:dyDescent="0.25">
      <c r="B339" s="21" t="s">
        <v>15</v>
      </c>
      <c r="C339" s="16" t="s">
        <v>115</v>
      </c>
      <c r="D339" s="17">
        <v>43556</v>
      </c>
      <c r="E339" s="88" t="s">
        <v>479</v>
      </c>
      <c r="F339" s="11">
        <v>64309</v>
      </c>
      <c r="G339" s="11">
        <v>64309</v>
      </c>
      <c r="H339" s="37">
        <v>363</v>
      </c>
      <c r="I339" s="37">
        <v>363</v>
      </c>
      <c r="J339" s="75"/>
      <c r="K339" s="3"/>
      <c r="L339" s="76"/>
      <c r="M339" s="3"/>
      <c r="N339" s="3"/>
      <c r="O339" s="44">
        <v>1</v>
      </c>
      <c r="P339" s="76"/>
      <c r="Q339" s="76"/>
      <c r="R339" s="76"/>
      <c r="S339" s="76"/>
      <c r="T339" s="77"/>
      <c r="U339" s="181">
        <f t="shared" si="5"/>
        <v>0</v>
      </c>
    </row>
    <row r="340" spans="2:21" s="1" customFormat="1" ht="50.1" hidden="1" customHeight="1" x14ac:dyDescent="0.25">
      <c r="B340" s="21" t="s">
        <v>29</v>
      </c>
      <c r="C340" s="16" t="s">
        <v>33</v>
      </c>
      <c r="D340" s="17">
        <v>43556</v>
      </c>
      <c r="E340" s="22" t="s">
        <v>116</v>
      </c>
      <c r="F340" s="11">
        <v>1131</v>
      </c>
      <c r="G340" s="11">
        <v>1131</v>
      </c>
      <c r="H340" s="37">
        <v>7</v>
      </c>
      <c r="I340" s="37">
        <v>7</v>
      </c>
      <c r="J340" s="12"/>
      <c r="K340" s="3"/>
      <c r="L340" s="3"/>
      <c r="M340" s="3"/>
      <c r="N340" s="3"/>
      <c r="O340" s="3"/>
      <c r="P340" s="3"/>
      <c r="Q340" s="3"/>
      <c r="R340" s="3"/>
      <c r="S340" s="3"/>
      <c r="T340" s="13"/>
      <c r="U340" s="181">
        <f t="shared" si="5"/>
        <v>0</v>
      </c>
    </row>
    <row r="341" spans="2:21" s="1" customFormat="1" ht="50.1" hidden="1" customHeight="1" x14ac:dyDescent="0.25">
      <c r="B341" s="21" t="s">
        <v>29</v>
      </c>
      <c r="C341" s="16" t="s">
        <v>33</v>
      </c>
      <c r="D341" s="17">
        <v>43556</v>
      </c>
      <c r="E341" s="88" t="s">
        <v>479</v>
      </c>
      <c r="F341" s="11">
        <v>0</v>
      </c>
      <c r="G341" s="11">
        <v>0</v>
      </c>
      <c r="H341" s="37">
        <v>0</v>
      </c>
      <c r="I341" s="37">
        <v>0</v>
      </c>
      <c r="J341" s="75"/>
      <c r="K341" s="3"/>
      <c r="L341" s="76"/>
      <c r="M341" s="3"/>
      <c r="N341" s="3"/>
      <c r="O341" s="3"/>
      <c r="P341" s="76"/>
      <c r="Q341" s="76"/>
      <c r="R341" s="76"/>
      <c r="S341" s="76"/>
      <c r="T341" s="77"/>
      <c r="U341" s="181">
        <f t="shared" si="5"/>
        <v>0</v>
      </c>
    </row>
    <row r="342" spans="2:21" s="1" customFormat="1" ht="50.1" hidden="1" customHeight="1" x14ac:dyDescent="0.25">
      <c r="B342" s="21" t="s">
        <v>7</v>
      </c>
      <c r="C342" s="16" t="s">
        <v>10</v>
      </c>
      <c r="D342" s="17">
        <v>43556</v>
      </c>
      <c r="E342" s="22" t="s">
        <v>116</v>
      </c>
      <c r="F342" s="11">
        <v>3929.25</v>
      </c>
      <c r="G342" s="11">
        <v>3929.25</v>
      </c>
      <c r="H342" s="37">
        <v>26</v>
      </c>
      <c r="I342" s="37">
        <v>26</v>
      </c>
      <c r="J342" s="12"/>
      <c r="K342" s="3"/>
      <c r="L342" s="3"/>
      <c r="M342" s="3"/>
      <c r="N342" s="3"/>
      <c r="O342" s="3"/>
      <c r="P342" s="3"/>
      <c r="Q342" s="3"/>
      <c r="R342" s="3"/>
      <c r="S342" s="3"/>
      <c r="T342" s="13"/>
      <c r="U342" s="181">
        <f t="shared" si="5"/>
        <v>0</v>
      </c>
    </row>
    <row r="343" spans="2:21" s="1" customFormat="1" ht="50.1" hidden="1" customHeight="1" x14ac:dyDescent="0.25">
      <c r="B343" s="21" t="s">
        <v>7</v>
      </c>
      <c r="C343" s="16" t="s">
        <v>10</v>
      </c>
      <c r="D343" s="17">
        <v>43556</v>
      </c>
      <c r="E343" s="88" t="s">
        <v>479</v>
      </c>
      <c r="F343" s="11">
        <v>0</v>
      </c>
      <c r="G343" s="11">
        <v>0</v>
      </c>
      <c r="H343" s="37">
        <v>0</v>
      </c>
      <c r="I343" s="37">
        <v>0</v>
      </c>
      <c r="J343" s="75"/>
      <c r="K343" s="3"/>
      <c r="L343" s="76"/>
      <c r="M343" s="3"/>
      <c r="N343" s="3"/>
      <c r="O343" s="3"/>
      <c r="P343" s="76"/>
      <c r="Q343" s="76"/>
      <c r="R343" s="76"/>
      <c r="S343" s="76"/>
      <c r="T343" s="77"/>
      <c r="U343" s="181">
        <f t="shared" si="5"/>
        <v>0</v>
      </c>
    </row>
    <row r="344" spans="2:21" s="1" customFormat="1" ht="50.1" hidden="1" customHeight="1" x14ac:dyDescent="0.25">
      <c r="B344" s="21" t="s">
        <v>15</v>
      </c>
      <c r="C344" s="16" t="s">
        <v>19</v>
      </c>
      <c r="D344" s="17">
        <v>43556</v>
      </c>
      <c r="E344" s="22" t="s">
        <v>116</v>
      </c>
      <c r="F344" s="11">
        <v>34712.25</v>
      </c>
      <c r="G344" s="11">
        <v>34712.25</v>
      </c>
      <c r="H344" s="37">
        <v>235</v>
      </c>
      <c r="I344" s="37">
        <v>235</v>
      </c>
      <c r="J344" s="12"/>
      <c r="K344" s="3"/>
      <c r="L344" s="3"/>
      <c r="M344" s="3"/>
      <c r="N344" s="3"/>
      <c r="O344" s="3"/>
      <c r="P344" s="3"/>
      <c r="Q344" s="3"/>
      <c r="R344" s="3"/>
      <c r="S344" s="3"/>
      <c r="T344" s="13"/>
      <c r="U344" s="181">
        <f t="shared" si="5"/>
        <v>0</v>
      </c>
    </row>
    <row r="345" spans="2:21" s="1" customFormat="1" ht="50.1" hidden="1" customHeight="1" x14ac:dyDescent="0.25">
      <c r="B345" s="21" t="s">
        <v>15</v>
      </c>
      <c r="C345" s="16" t="s">
        <v>19</v>
      </c>
      <c r="D345" s="17">
        <v>43556</v>
      </c>
      <c r="E345" s="88" t="s">
        <v>479</v>
      </c>
      <c r="F345" s="11">
        <v>12001</v>
      </c>
      <c r="G345" s="11">
        <v>12001</v>
      </c>
      <c r="H345" s="37">
        <v>117</v>
      </c>
      <c r="I345" s="37">
        <v>117</v>
      </c>
      <c r="J345" s="75"/>
      <c r="K345" s="3"/>
      <c r="L345" s="76"/>
      <c r="M345" s="3"/>
      <c r="N345" s="3"/>
      <c r="O345" s="3"/>
      <c r="P345" s="76"/>
      <c r="Q345" s="76"/>
      <c r="R345" s="76"/>
      <c r="S345" s="76"/>
      <c r="T345" s="77"/>
      <c r="U345" s="181">
        <f t="shared" si="5"/>
        <v>0</v>
      </c>
    </row>
    <row r="346" spans="2:21" s="1" customFormat="1" ht="50.1" hidden="1" customHeight="1" x14ac:dyDescent="0.25">
      <c r="B346" s="21" t="s">
        <v>7</v>
      </c>
      <c r="C346" s="16" t="s">
        <v>9</v>
      </c>
      <c r="D346" s="17">
        <v>43556</v>
      </c>
      <c r="E346" s="22" t="s">
        <v>116</v>
      </c>
      <c r="F346" s="11">
        <v>406.5</v>
      </c>
      <c r="G346" s="11">
        <v>406.5</v>
      </c>
      <c r="H346" s="37">
        <v>2</v>
      </c>
      <c r="I346" s="37">
        <v>2</v>
      </c>
      <c r="J346" s="12"/>
      <c r="K346" s="3"/>
      <c r="L346" s="3"/>
      <c r="M346" s="3"/>
      <c r="N346" s="3"/>
      <c r="O346" s="3"/>
      <c r="P346" s="3"/>
      <c r="Q346" s="3"/>
      <c r="R346" s="3"/>
      <c r="S346" s="3"/>
      <c r="T346" s="13"/>
      <c r="U346" s="181">
        <f t="shared" si="5"/>
        <v>0</v>
      </c>
    </row>
    <row r="347" spans="2:21" s="1" customFormat="1" ht="50.1" hidden="1" customHeight="1" x14ac:dyDescent="0.25">
      <c r="B347" s="21" t="s">
        <v>7</v>
      </c>
      <c r="C347" s="16" t="s">
        <v>9</v>
      </c>
      <c r="D347" s="17">
        <v>43556</v>
      </c>
      <c r="E347" s="88" t="s">
        <v>479</v>
      </c>
      <c r="F347" s="11">
        <v>0</v>
      </c>
      <c r="G347" s="11">
        <v>0</v>
      </c>
      <c r="H347" s="37">
        <v>0</v>
      </c>
      <c r="I347" s="37">
        <v>0</v>
      </c>
      <c r="J347" s="75"/>
      <c r="K347" s="3"/>
      <c r="L347" s="76"/>
      <c r="M347" s="3"/>
      <c r="N347" s="3"/>
      <c r="O347" s="3"/>
      <c r="P347" s="76"/>
      <c r="Q347" s="76"/>
      <c r="R347" s="76"/>
      <c r="S347" s="76"/>
      <c r="T347" s="77"/>
      <c r="U347" s="181">
        <f t="shared" ref="U347:U410" si="6">SUM(J347:M347)</f>
        <v>0</v>
      </c>
    </row>
    <row r="348" spans="2:21" s="1" customFormat="1" ht="50.1" hidden="1" customHeight="1" x14ac:dyDescent="0.25">
      <c r="B348" s="21" t="s">
        <v>46</v>
      </c>
      <c r="C348" s="16" t="s">
        <v>46</v>
      </c>
      <c r="D348" s="17">
        <v>43556</v>
      </c>
      <c r="E348" s="22" t="s">
        <v>116</v>
      </c>
      <c r="F348" s="11">
        <v>1281</v>
      </c>
      <c r="G348" s="11">
        <v>1281</v>
      </c>
      <c r="H348" s="37">
        <v>8</v>
      </c>
      <c r="I348" s="37">
        <v>8</v>
      </c>
      <c r="J348" s="12"/>
      <c r="K348" s="3"/>
      <c r="L348" s="3"/>
      <c r="M348" s="3"/>
      <c r="N348" s="3"/>
      <c r="O348" s="3"/>
      <c r="P348" s="3"/>
      <c r="Q348" s="3"/>
      <c r="R348" s="3"/>
      <c r="S348" s="3"/>
      <c r="T348" s="13"/>
      <c r="U348" s="181">
        <f t="shared" si="6"/>
        <v>0</v>
      </c>
    </row>
    <row r="349" spans="2:21" s="1" customFormat="1" ht="50.1" hidden="1" customHeight="1" x14ac:dyDescent="0.25">
      <c r="B349" s="21" t="s">
        <v>46</v>
      </c>
      <c r="C349" s="16" t="s">
        <v>46</v>
      </c>
      <c r="D349" s="17">
        <v>43556</v>
      </c>
      <c r="E349" s="88" t="s">
        <v>479</v>
      </c>
      <c r="F349" s="11">
        <v>25428</v>
      </c>
      <c r="G349" s="11">
        <v>25428</v>
      </c>
      <c r="H349" s="37">
        <v>135</v>
      </c>
      <c r="I349" s="37">
        <v>135</v>
      </c>
      <c r="J349" s="75"/>
      <c r="K349" s="3"/>
      <c r="L349" s="76"/>
      <c r="M349" s="3"/>
      <c r="N349" s="3"/>
      <c r="O349" s="3"/>
      <c r="P349" s="76"/>
      <c r="Q349" s="76"/>
      <c r="R349" s="76"/>
      <c r="S349" s="76"/>
      <c r="T349" s="77"/>
      <c r="U349" s="181">
        <f t="shared" si="6"/>
        <v>0</v>
      </c>
    </row>
    <row r="350" spans="2:21" s="1" customFormat="1" ht="50.1" hidden="1" customHeight="1" x14ac:dyDescent="0.25">
      <c r="B350" s="21" t="s">
        <v>21</v>
      </c>
      <c r="C350" s="16" t="s">
        <v>22</v>
      </c>
      <c r="D350" s="17">
        <v>43556</v>
      </c>
      <c r="E350" s="22" t="s">
        <v>116</v>
      </c>
      <c r="F350" s="11">
        <v>2160</v>
      </c>
      <c r="G350" s="11">
        <v>2160</v>
      </c>
      <c r="H350" s="37">
        <v>14</v>
      </c>
      <c r="I350" s="37">
        <v>14</v>
      </c>
      <c r="J350" s="12"/>
      <c r="K350" s="3"/>
      <c r="L350" s="3"/>
      <c r="M350" s="3"/>
      <c r="N350" s="3"/>
      <c r="O350" s="3"/>
      <c r="P350" s="3"/>
      <c r="Q350" s="3"/>
      <c r="R350" s="3"/>
      <c r="S350" s="3"/>
      <c r="T350" s="13"/>
      <c r="U350" s="181">
        <f t="shared" si="6"/>
        <v>0</v>
      </c>
    </row>
    <row r="351" spans="2:21" s="1" customFormat="1" ht="50.1" hidden="1" customHeight="1" x14ac:dyDescent="0.25">
      <c r="B351" s="21" t="s">
        <v>21</v>
      </c>
      <c r="C351" s="16" t="s">
        <v>22</v>
      </c>
      <c r="D351" s="17">
        <v>43556</v>
      </c>
      <c r="E351" s="88" t="s">
        <v>479</v>
      </c>
      <c r="F351" s="11">
        <v>1188</v>
      </c>
      <c r="G351" s="11">
        <v>1188</v>
      </c>
      <c r="H351" s="37">
        <v>7</v>
      </c>
      <c r="I351" s="37">
        <v>7</v>
      </c>
      <c r="J351" s="75"/>
      <c r="K351" s="3"/>
      <c r="L351" s="76"/>
      <c r="M351" s="3"/>
      <c r="N351" s="3"/>
      <c r="O351" s="3"/>
      <c r="P351" s="76"/>
      <c r="Q351" s="76"/>
      <c r="R351" s="76"/>
      <c r="S351" s="76"/>
      <c r="T351" s="77"/>
      <c r="U351" s="181">
        <f t="shared" si="6"/>
        <v>0</v>
      </c>
    </row>
    <row r="352" spans="2:21" s="1" customFormat="1" ht="50.1" hidden="1" customHeight="1" x14ac:dyDescent="0.25">
      <c r="B352" s="21" t="s">
        <v>42</v>
      </c>
      <c r="C352" s="16" t="s">
        <v>45</v>
      </c>
      <c r="D352" s="17">
        <v>43556</v>
      </c>
      <c r="E352" s="22" t="s">
        <v>116</v>
      </c>
      <c r="F352" s="11">
        <v>14240</v>
      </c>
      <c r="G352" s="11">
        <v>14240</v>
      </c>
      <c r="H352" s="37">
        <v>95</v>
      </c>
      <c r="I352" s="37">
        <v>95</v>
      </c>
      <c r="J352" s="12"/>
      <c r="K352" s="3"/>
      <c r="L352" s="3"/>
      <c r="M352" s="3"/>
      <c r="N352" s="3"/>
      <c r="O352" s="3"/>
      <c r="P352" s="3"/>
      <c r="Q352" s="3"/>
      <c r="R352" s="3"/>
      <c r="S352" s="3"/>
      <c r="T352" s="13"/>
      <c r="U352" s="181">
        <f t="shared" si="6"/>
        <v>0</v>
      </c>
    </row>
    <row r="353" spans="2:21" s="1" customFormat="1" ht="50.1" hidden="1" customHeight="1" x14ac:dyDescent="0.25">
      <c r="B353" s="21" t="s">
        <v>42</v>
      </c>
      <c r="C353" s="16" t="s">
        <v>45</v>
      </c>
      <c r="D353" s="17">
        <v>43556</v>
      </c>
      <c r="E353" s="88" t="s">
        <v>479</v>
      </c>
      <c r="F353" s="11">
        <v>0</v>
      </c>
      <c r="G353" s="11">
        <v>0</v>
      </c>
      <c r="H353" s="37">
        <v>0</v>
      </c>
      <c r="I353" s="37">
        <v>0</v>
      </c>
      <c r="J353" s="75"/>
      <c r="K353" s="3"/>
      <c r="L353" s="76"/>
      <c r="M353" s="3"/>
      <c r="N353" s="3"/>
      <c r="O353" s="3"/>
      <c r="P353" s="76"/>
      <c r="Q353" s="76"/>
      <c r="R353" s="76"/>
      <c r="S353" s="76"/>
      <c r="T353" s="77"/>
      <c r="U353" s="181">
        <f t="shared" si="6"/>
        <v>0</v>
      </c>
    </row>
    <row r="354" spans="2:21" s="1" customFormat="1" ht="50.1" hidden="1" customHeight="1" x14ac:dyDescent="0.25">
      <c r="B354" s="21" t="s">
        <v>24</v>
      </c>
      <c r="C354" s="16" t="s">
        <v>26</v>
      </c>
      <c r="D354" s="17">
        <v>43556</v>
      </c>
      <c r="E354" s="22" t="s">
        <v>116</v>
      </c>
      <c r="F354" s="11">
        <v>5082</v>
      </c>
      <c r="G354" s="11">
        <v>5082</v>
      </c>
      <c r="H354" s="37">
        <v>33</v>
      </c>
      <c r="I354" s="37">
        <v>33</v>
      </c>
      <c r="J354" s="12"/>
      <c r="K354" s="3"/>
      <c r="L354" s="3"/>
      <c r="M354" s="3"/>
      <c r="N354" s="3"/>
      <c r="O354" s="3"/>
      <c r="P354" s="3"/>
      <c r="Q354" s="3"/>
      <c r="R354" s="3"/>
      <c r="S354" s="3"/>
      <c r="T354" s="13"/>
      <c r="U354" s="181">
        <f t="shared" si="6"/>
        <v>0</v>
      </c>
    </row>
    <row r="355" spans="2:21" s="1" customFormat="1" ht="50.1" hidden="1" customHeight="1" x14ac:dyDescent="0.25">
      <c r="B355" s="21" t="s">
        <v>24</v>
      </c>
      <c r="C355" s="16" t="s">
        <v>26</v>
      </c>
      <c r="D355" s="17">
        <v>43556</v>
      </c>
      <c r="E355" s="88" t="s">
        <v>479</v>
      </c>
      <c r="F355" s="11">
        <v>7992</v>
      </c>
      <c r="G355" s="11">
        <v>7992</v>
      </c>
      <c r="H355" s="37">
        <v>57</v>
      </c>
      <c r="I355" s="37">
        <v>57</v>
      </c>
      <c r="J355" s="75"/>
      <c r="K355" s="3"/>
      <c r="L355" s="76"/>
      <c r="M355" s="3"/>
      <c r="N355" s="3"/>
      <c r="O355" s="3"/>
      <c r="P355" s="76"/>
      <c r="Q355" s="76"/>
      <c r="R355" s="76"/>
      <c r="S355" s="76"/>
      <c r="T355" s="77"/>
      <c r="U355" s="181">
        <f t="shared" si="6"/>
        <v>0</v>
      </c>
    </row>
    <row r="356" spans="2:21" s="1" customFormat="1" ht="50.1" hidden="1" customHeight="1" x14ac:dyDescent="0.25">
      <c r="B356" s="21" t="s">
        <v>29</v>
      </c>
      <c r="C356" s="16" t="s">
        <v>34</v>
      </c>
      <c r="D356" s="17">
        <v>43556</v>
      </c>
      <c r="E356" s="22" t="s">
        <v>116</v>
      </c>
      <c r="F356" s="11">
        <v>4485</v>
      </c>
      <c r="G356" s="11">
        <v>4485</v>
      </c>
      <c r="H356" s="37">
        <v>27</v>
      </c>
      <c r="I356" s="37">
        <v>27</v>
      </c>
      <c r="J356" s="12"/>
      <c r="K356" s="3"/>
      <c r="L356" s="3"/>
      <c r="M356" s="3"/>
      <c r="N356" s="3"/>
      <c r="O356" s="3"/>
      <c r="P356" s="3"/>
      <c r="Q356" s="3"/>
      <c r="R356" s="3"/>
      <c r="S356" s="3"/>
      <c r="T356" s="13"/>
      <c r="U356" s="181">
        <f t="shared" si="6"/>
        <v>0</v>
      </c>
    </row>
    <row r="357" spans="2:21" s="1" customFormat="1" ht="50.1" hidden="1" customHeight="1" x14ac:dyDescent="0.25">
      <c r="B357" s="21" t="s">
        <v>29</v>
      </c>
      <c r="C357" s="16" t="s">
        <v>34</v>
      </c>
      <c r="D357" s="17">
        <v>43556</v>
      </c>
      <c r="E357" s="88" t="s">
        <v>479</v>
      </c>
      <c r="F357" s="11">
        <v>0</v>
      </c>
      <c r="G357" s="11">
        <v>0</v>
      </c>
      <c r="H357" s="37">
        <v>0</v>
      </c>
      <c r="I357" s="37">
        <v>0</v>
      </c>
      <c r="J357" s="75"/>
      <c r="K357" s="3"/>
      <c r="L357" s="76"/>
      <c r="M357" s="3"/>
      <c r="N357" s="3"/>
      <c r="O357" s="3"/>
      <c r="P357" s="76"/>
      <c r="Q357" s="76"/>
      <c r="R357" s="76"/>
      <c r="S357" s="76"/>
      <c r="T357" s="77"/>
      <c r="U357" s="181">
        <f t="shared" si="6"/>
        <v>0</v>
      </c>
    </row>
    <row r="358" spans="2:21" s="1" customFormat="1" ht="50.1" hidden="1" customHeight="1" x14ac:dyDescent="0.25">
      <c r="B358" s="21" t="s">
        <v>15</v>
      </c>
      <c r="C358" s="16" t="s">
        <v>178</v>
      </c>
      <c r="D358" s="17">
        <v>43556</v>
      </c>
      <c r="E358" s="22" t="s">
        <v>116</v>
      </c>
      <c r="F358" s="11">
        <v>12210.717391304348</v>
      </c>
      <c r="G358" s="11">
        <v>12210.717391304348</v>
      </c>
      <c r="H358" s="37">
        <v>88</v>
      </c>
      <c r="I358" s="37">
        <v>88</v>
      </c>
      <c r="J358" s="12"/>
      <c r="K358" s="3"/>
      <c r="L358" s="3"/>
      <c r="M358" s="3"/>
      <c r="N358" s="3"/>
      <c r="O358" s="3"/>
      <c r="P358" s="3"/>
      <c r="Q358" s="3"/>
      <c r="R358" s="3"/>
      <c r="S358" s="3"/>
      <c r="T358" s="13"/>
      <c r="U358" s="181">
        <f t="shared" si="6"/>
        <v>0</v>
      </c>
    </row>
    <row r="359" spans="2:21" s="1" customFormat="1" ht="50.1" hidden="1" customHeight="1" x14ac:dyDescent="0.25">
      <c r="B359" s="21" t="s">
        <v>15</v>
      </c>
      <c r="C359" s="16" t="s">
        <v>178</v>
      </c>
      <c r="D359" s="17">
        <v>43556</v>
      </c>
      <c r="E359" s="88" t="s">
        <v>479</v>
      </c>
      <c r="F359" s="11">
        <v>27786</v>
      </c>
      <c r="G359" s="11">
        <v>27786</v>
      </c>
      <c r="H359" s="37">
        <v>180</v>
      </c>
      <c r="I359" s="37">
        <v>180</v>
      </c>
      <c r="J359" s="75"/>
      <c r="K359" s="3"/>
      <c r="L359" s="76"/>
      <c r="M359" s="3"/>
      <c r="N359" s="3"/>
      <c r="O359" s="3"/>
      <c r="P359" s="76"/>
      <c r="Q359" s="76"/>
      <c r="R359" s="76"/>
      <c r="S359" s="76"/>
      <c r="T359" s="77"/>
      <c r="U359" s="181">
        <f t="shared" si="6"/>
        <v>0</v>
      </c>
    </row>
    <row r="360" spans="2:21" s="1" customFormat="1" ht="50.1" hidden="1" customHeight="1" x14ac:dyDescent="0.25">
      <c r="B360" s="21" t="s">
        <v>491</v>
      </c>
      <c r="C360" s="16" t="s">
        <v>51</v>
      </c>
      <c r="D360" s="17">
        <v>43556</v>
      </c>
      <c r="E360" s="22" t="s">
        <v>116</v>
      </c>
      <c r="F360" s="11">
        <v>690</v>
      </c>
      <c r="G360" s="11">
        <v>690</v>
      </c>
      <c r="H360" s="37">
        <v>3</v>
      </c>
      <c r="I360" s="37">
        <v>3</v>
      </c>
      <c r="J360" s="12"/>
      <c r="K360" s="3"/>
      <c r="L360" s="3"/>
      <c r="M360" s="3"/>
      <c r="N360" s="3"/>
      <c r="O360" s="3"/>
      <c r="P360" s="3"/>
      <c r="Q360" s="3"/>
      <c r="R360" s="3"/>
      <c r="S360" s="3"/>
      <c r="T360" s="13"/>
      <c r="U360" s="181">
        <f t="shared" si="6"/>
        <v>0</v>
      </c>
    </row>
    <row r="361" spans="2:21" s="1" customFormat="1" ht="50.1" hidden="1" customHeight="1" x14ac:dyDescent="0.25">
      <c r="B361" s="21" t="s">
        <v>491</v>
      </c>
      <c r="C361" s="16" t="s">
        <v>51</v>
      </c>
      <c r="D361" s="17">
        <v>43556</v>
      </c>
      <c r="E361" s="88" t="s">
        <v>479</v>
      </c>
      <c r="F361" s="11">
        <v>0</v>
      </c>
      <c r="G361" s="11">
        <v>0</v>
      </c>
      <c r="H361" s="37">
        <v>0</v>
      </c>
      <c r="I361" s="37">
        <v>0</v>
      </c>
      <c r="J361" s="75"/>
      <c r="K361" s="3"/>
      <c r="L361" s="76"/>
      <c r="M361" s="3"/>
      <c r="N361" s="3"/>
      <c r="O361" s="3"/>
      <c r="P361" s="76"/>
      <c r="Q361" s="76"/>
      <c r="R361" s="76"/>
      <c r="S361" s="76"/>
      <c r="T361" s="77"/>
      <c r="U361" s="181">
        <f t="shared" si="6"/>
        <v>0</v>
      </c>
    </row>
    <row r="362" spans="2:21" s="1" customFormat="1" ht="50.1" hidden="1" customHeight="1" x14ac:dyDescent="0.25">
      <c r="B362" s="21" t="s">
        <v>29</v>
      </c>
      <c r="C362" s="16" t="s">
        <v>35</v>
      </c>
      <c r="D362" s="17">
        <v>43556</v>
      </c>
      <c r="E362" s="22" t="s">
        <v>116</v>
      </c>
      <c r="F362" s="11">
        <v>2907</v>
      </c>
      <c r="G362" s="11">
        <v>2907</v>
      </c>
      <c r="H362" s="37">
        <v>15</v>
      </c>
      <c r="I362" s="37">
        <v>15</v>
      </c>
      <c r="J362" s="12"/>
      <c r="K362" s="3"/>
      <c r="L362" s="3"/>
      <c r="M362" s="3"/>
      <c r="N362" s="3"/>
      <c r="O362" s="3"/>
      <c r="P362" s="3"/>
      <c r="Q362" s="3"/>
      <c r="R362" s="3"/>
      <c r="S362" s="3"/>
      <c r="T362" s="13"/>
      <c r="U362" s="181">
        <f t="shared" si="6"/>
        <v>0</v>
      </c>
    </row>
    <row r="363" spans="2:21" s="1" customFormat="1" ht="50.1" hidden="1" customHeight="1" x14ac:dyDescent="0.25">
      <c r="B363" s="21" t="s">
        <v>29</v>
      </c>
      <c r="C363" s="16" t="s">
        <v>35</v>
      </c>
      <c r="D363" s="17">
        <v>43556</v>
      </c>
      <c r="E363" s="88" t="s">
        <v>479</v>
      </c>
      <c r="F363" s="11">
        <v>0</v>
      </c>
      <c r="G363" s="11">
        <v>0</v>
      </c>
      <c r="H363" s="37">
        <v>0</v>
      </c>
      <c r="I363" s="37">
        <v>0</v>
      </c>
      <c r="J363" s="75"/>
      <c r="K363" s="3"/>
      <c r="L363" s="76"/>
      <c r="M363" s="3"/>
      <c r="N363" s="3"/>
      <c r="O363" s="3"/>
      <c r="P363" s="76"/>
      <c r="Q363" s="76"/>
      <c r="R363" s="76"/>
      <c r="S363" s="76"/>
      <c r="T363" s="77"/>
      <c r="U363" s="181">
        <f t="shared" si="6"/>
        <v>0</v>
      </c>
    </row>
    <row r="364" spans="2:21" s="1" customFormat="1" ht="50.1" hidden="1" customHeight="1" x14ac:dyDescent="0.25">
      <c r="B364" s="21" t="s">
        <v>37</v>
      </c>
      <c r="C364" s="16" t="s">
        <v>38</v>
      </c>
      <c r="D364" s="17">
        <v>43556</v>
      </c>
      <c r="E364" s="22" t="s">
        <v>116</v>
      </c>
      <c r="F364" s="11">
        <v>4030.5</v>
      </c>
      <c r="G364" s="11">
        <v>4030.5</v>
      </c>
      <c r="H364" s="37">
        <v>24</v>
      </c>
      <c r="I364" s="37">
        <v>24</v>
      </c>
      <c r="J364" s="12"/>
      <c r="K364" s="3"/>
      <c r="L364" s="3"/>
      <c r="M364" s="3"/>
      <c r="N364" s="3"/>
      <c r="O364" s="3"/>
      <c r="P364" s="3"/>
      <c r="Q364" s="3"/>
      <c r="R364" s="3"/>
      <c r="S364" s="3"/>
      <c r="T364" s="13"/>
      <c r="U364" s="181">
        <f t="shared" si="6"/>
        <v>0</v>
      </c>
    </row>
    <row r="365" spans="2:21" s="1" customFormat="1" ht="50.1" hidden="1" customHeight="1" x14ac:dyDescent="0.25">
      <c r="B365" s="21" t="s">
        <v>37</v>
      </c>
      <c r="C365" s="16" t="s">
        <v>38</v>
      </c>
      <c r="D365" s="17">
        <v>43556</v>
      </c>
      <c r="E365" s="88" t="s">
        <v>479</v>
      </c>
      <c r="F365" s="11">
        <v>5076</v>
      </c>
      <c r="G365" s="11">
        <v>5076</v>
      </c>
      <c r="H365" s="37">
        <v>57</v>
      </c>
      <c r="I365" s="37">
        <v>57</v>
      </c>
      <c r="J365" s="75"/>
      <c r="K365" s="3"/>
      <c r="L365" s="76"/>
      <c r="M365" s="3"/>
      <c r="N365" s="3"/>
      <c r="O365" s="3"/>
      <c r="P365" s="76"/>
      <c r="Q365" s="76"/>
      <c r="R365" s="76"/>
      <c r="S365" s="76"/>
      <c r="T365" s="77"/>
      <c r="U365" s="181">
        <f t="shared" si="6"/>
        <v>0</v>
      </c>
    </row>
    <row r="366" spans="2:21" s="1" customFormat="1" ht="50.1" hidden="1" customHeight="1" x14ac:dyDescent="0.25">
      <c r="B366" s="21" t="s">
        <v>40</v>
      </c>
      <c r="C366" s="16" t="s">
        <v>40</v>
      </c>
      <c r="D366" s="17">
        <v>43556</v>
      </c>
      <c r="E366" s="22" t="s">
        <v>116</v>
      </c>
      <c r="F366" s="11">
        <v>577.5</v>
      </c>
      <c r="G366" s="11">
        <v>577.5</v>
      </c>
      <c r="H366" s="37">
        <v>3</v>
      </c>
      <c r="I366" s="37">
        <v>3</v>
      </c>
      <c r="J366" s="12"/>
      <c r="K366" s="3"/>
      <c r="L366" s="3"/>
      <c r="M366" s="3"/>
      <c r="N366" s="3"/>
      <c r="O366" s="3"/>
      <c r="P366" s="3"/>
      <c r="Q366" s="3"/>
      <c r="R366" s="3"/>
      <c r="S366" s="3"/>
      <c r="T366" s="13"/>
      <c r="U366" s="181">
        <f t="shared" si="6"/>
        <v>0</v>
      </c>
    </row>
    <row r="367" spans="2:21" s="1" customFormat="1" ht="50.1" hidden="1" customHeight="1" x14ac:dyDescent="0.25">
      <c r="B367" s="21" t="s">
        <v>40</v>
      </c>
      <c r="C367" s="16" t="s">
        <v>40</v>
      </c>
      <c r="D367" s="17">
        <v>43556</v>
      </c>
      <c r="E367" s="88" t="s">
        <v>479</v>
      </c>
      <c r="F367" s="11">
        <v>0</v>
      </c>
      <c r="G367" s="11">
        <v>0</v>
      </c>
      <c r="H367" s="37">
        <v>0</v>
      </c>
      <c r="I367" s="37">
        <v>0</v>
      </c>
      <c r="J367" s="75"/>
      <c r="K367" s="3"/>
      <c r="L367" s="76"/>
      <c r="M367" s="3"/>
      <c r="N367" s="3"/>
      <c r="O367" s="3"/>
      <c r="P367" s="76"/>
      <c r="Q367" s="76"/>
      <c r="R367" s="76"/>
      <c r="S367" s="76"/>
      <c r="T367" s="77"/>
      <c r="U367" s="181">
        <f t="shared" si="6"/>
        <v>0</v>
      </c>
    </row>
    <row r="368" spans="2:21" s="1" customFormat="1" ht="50.1" hidden="1" customHeight="1" x14ac:dyDescent="0.25">
      <c r="B368" s="21" t="s">
        <v>3</v>
      </c>
      <c r="C368" s="16" t="s">
        <v>3</v>
      </c>
      <c r="D368" s="17">
        <v>43556</v>
      </c>
      <c r="E368" s="22" t="s">
        <v>116</v>
      </c>
      <c r="F368" s="11">
        <v>613.5</v>
      </c>
      <c r="G368" s="11">
        <v>613.5</v>
      </c>
      <c r="H368" s="37">
        <v>3</v>
      </c>
      <c r="I368" s="37">
        <v>3</v>
      </c>
      <c r="J368" s="12"/>
      <c r="K368" s="3"/>
      <c r="L368" s="3"/>
      <c r="M368" s="3"/>
      <c r="N368" s="3"/>
      <c r="O368" s="3"/>
      <c r="P368" s="3"/>
      <c r="Q368" s="3"/>
      <c r="R368" s="3"/>
      <c r="S368" s="3"/>
      <c r="T368" s="13"/>
      <c r="U368" s="181">
        <f t="shared" si="6"/>
        <v>0</v>
      </c>
    </row>
    <row r="369" spans="2:21" s="1" customFormat="1" ht="50.1" hidden="1" customHeight="1" x14ac:dyDescent="0.25">
      <c r="B369" s="21" t="s">
        <v>3</v>
      </c>
      <c r="C369" s="16" t="s">
        <v>3</v>
      </c>
      <c r="D369" s="17">
        <v>43556</v>
      </c>
      <c r="E369" s="88" t="s">
        <v>479</v>
      </c>
      <c r="F369" s="11">
        <v>0</v>
      </c>
      <c r="G369" s="11">
        <v>0</v>
      </c>
      <c r="H369" s="37">
        <v>0</v>
      </c>
      <c r="I369" s="37">
        <v>0</v>
      </c>
      <c r="J369" s="75"/>
      <c r="K369" s="3"/>
      <c r="L369" s="76"/>
      <c r="M369" s="3"/>
      <c r="N369" s="3"/>
      <c r="O369" s="3"/>
      <c r="P369" s="76"/>
      <c r="Q369" s="76"/>
      <c r="R369" s="76"/>
      <c r="S369" s="76"/>
      <c r="T369" s="77"/>
      <c r="U369" s="181">
        <f t="shared" si="6"/>
        <v>0</v>
      </c>
    </row>
    <row r="370" spans="2:21" s="1" customFormat="1" ht="50.1" hidden="1" customHeight="1" x14ac:dyDescent="0.25">
      <c r="B370" s="21" t="s">
        <v>37</v>
      </c>
      <c r="C370" s="16" t="s">
        <v>39</v>
      </c>
      <c r="D370" s="17">
        <v>43556</v>
      </c>
      <c r="E370" s="22" t="s">
        <v>116</v>
      </c>
      <c r="F370" s="11">
        <v>3780</v>
      </c>
      <c r="G370" s="11">
        <v>3780</v>
      </c>
      <c r="H370" s="37">
        <v>22</v>
      </c>
      <c r="I370" s="37">
        <v>22</v>
      </c>
      <c r="J370" s="12"/>
      <c r="K370" s="3"/>
      <c r="L370" s="3"/>
      <c r="M370" s="3"/>
      <c r="N370" s="3"/>
      <c r="O370" s="3"/>
      <c r="P370" s="3"/>
      <c r="Q370" s="3"/>
      <c r="R370" s="3"/>
      <c r="S370" s="3"/>
      <c r="T370" s="13"/>
      <c r="U370" s="181">
        <f t="shared" si="6"/>
        <v>0</v>
      </c>
    </row>
    <row r="371" spans="2:21" s="1" customFormat="1" ht="50.1" hidden="1" customHeight="1" x14ac:dyDescent="0.25">
      <c r="B371" s="21" t="s">
        <v>37</v>
      </c>
      <c r="C371" s="16" t="s">
        <v>39</v>
      </c>
      <c r="D371" s="17">
        <v>43556</v>
      </c>
      <c r="E371" s="88" t="s">
        <v>479</v>
      </c>
      <c r="F371" s="11">
        <v>0</v>
      </c>
      <c r="G371" s="11">
        <v>0</v>
      </c>
      <c r="H371" s="37">
        <v>0</v>
      </c>
      <c r="I371" s="37">
        <v>0</v>
      </c>
      <c r="J371" s="75"/>
      <c r="K371" s="3"/>
      <c r="L371" s="76"/>
      <c r="M371" s="3"/>
      <c r="N371" s="3"/>
      <c r="O371" s="3"/>
      <c r="P371" s="76"/>
      <c r="Q371" s="76"/>
      <c r="R371" s="76"/>
      <c r="S371" s="76"/>
      <c r="T371" s="77"/>
      <c r="U371" s="181">
        <f t="shared" si="6"/>
        <v>0</v>
      </c>
    </row>
    <row r="372" spans="2:21" s="1" customFormat="1" ht="50.1" hidden="1" customHeight="1" x14ac:dyDescent="0.25">
      <c r="B372" s="21" t="s">
        <v>4</v>
      </c>
      <c r="C372" s="16" t="s">
        <v>4</v>
      </c>
      <c r="D372" s="17">
        <v>43556</v>
      </c>
      <c r="E372" s="22" t="s">
        <v>116</v>
      </c>
      <c r="F372" s="11">
        <v>1518</v>
      </c>
      <c r="G372" s="11">
        <v>1518</v>
      </c>
      <c r="H372" s="37">
        <v>9</v>
      </c>
      <c r="I372" s="37">
        <v>9</v>
      </c>
      <c r="J372" s="12"/>
      <c r="K372" s="3"/>
      <c r="L372" s="3"/>
      <c r="M372" s="3"/>
      <c r="N372" s="3"/>
      <c r="O372" s="3"/>
      <c r="P372" s="3"/>
      <c r="Q372" s="3"/>
      <c r="R372" s="3"/>
      <c r="S372" s="3"/>
      <c r="T372" s="13"/>
      <c r="U372" s="181">
        <f t="shared" si="6"/>
        <v>0</v>
      </c>
    </row>
    <row r="373" spans="2:21" s="1" customFormat="1" ht="50.1" hidden="1" customHeight="1" x14ac:dyDescent="0.25">
      <c r="B373" s="21" t="s">
        <v>4</v>
      </c>
      <c r="C373" s="16" t="s">
        <v>4</v>
      </c>
      <c r="D373" s="17">
        <v>43556</v>
      </c>
      <c r="E373" s="88" t="s">
        <v>479</v>
      </c>
      <c r="F373" s="11">
        <v>0</v>
      </c>
      <c r="G373" s="11">
        <v>0</v>
      </c>
      <c r="H373" s="37">
        <v>0</v>
      </c>
      <c r="I373" s="37">
        <v>0</v>
      </c>
      <c r="J373" s="75"/>
      <c r="K373" s="3"/>
      <c r="L373" s="76"/>
      <c r="M373" s="3"/>
      <c r="N373" s="3"/>
      <c r="O373" s="3"/>
      <c r="P373" s="76"/>
      <c r="Q373" s="76"/>
      <c r="R373" s="76"/>
      <c r="S373" s="76"/>
      <c r="T373" s="77"/>
      <c r="U373" s="181">
        <f t="shared" si="6"/>
        <v>0</v>
      </c>
    </row>
    <row r="374" spans="2:21" s="1" customFormat="1" ht="50.1" hidden="1" customHeight="1" x14ac:dyDescent="0.25">
      <c r="B374" s="21" t="s">
        <v>7</v>
      </c>
      <c r="C374" s="16" t="s">
        <v>7</v>
      </c>
      <c r="D374" s="17">
        <v>43556</v>
      </c>
      <c r="E374" s="22" t="s">
        <v>116</v>
      </c>
      <c r="F374" s="11">
        <v>504</v>
      </c>
      <c r="G374" s="11">
        <v>504</v>
      </c>
      <c r="H374" s="37">
        <v>3</v>
      </c>
      <c r="I374" s="37">
        <v>3</v>
      </c>
      <c r="J374" s="12"/>
      <c r="K374" s="3"/>
      <c r="L374" s="3"/>
      <c r="M374" s="3"/>
      <c r="N374" s="3"/>
      <c r="O374" s="3"/>
      <c r="P374" s="3"/>
      <c r="Q374" s="3"/>
      <c r="R374" s="3"/>
      <c r="S374" s="3"/>
      <c r="T374" s="13"/>
      <c r="U374" s="181">
        <f t="shared" si="6"/>
        <v>0</v>
      </c>
    </row>
    <row r="375" spans="2:21" s="1" customFormat="1" ht="50.1" hidden="1" customHeight="1" x14ac:dyDescent="0.25">
      <c r="B375" s="21" t="s">
        <v>7</v>
      </c>
      <c r="C375" s="16" t="s">
        <v>7</v>
      </c>
      <c r="D375" s="17">
        <v>43556</v>
      </c>
      <c r="E375" s="88" t="s">
        <v>479</v>
      </c>
      <c r="F375" s="11">
        <v>0</v>
      </c>
      <c r="G375" s="11">
        <v>0</v>
      </c>
      <c r="H375" s="37">
        <v>0</v>
      </c>
      <c r="I375" s="37">
        <v>0</v>
      </c>
      <c r="J375" s="75"/>
      <c r="K375" s="3"/>
      <c r="L375" s="76"/>
      <c r="M375" s="3"/>
      <c r="N375" s="3"/>
      <c r="O375" s="3"/>
      <c r="P375" s="76"/>
      <c r="Q375" s="76"/>
      <c r="R375" s="76"/>
      <c r="S375" s="76"/>
      <c r="T375" s="77"/>
      <c r="U375" s="181">
        <f t="shared" si="6"/>
        <v>0</v>
      </c>
    </row>
    <row r="376" spans="2:21" s="1" customFormat="1" ht="50.1" hidden="1" customHeight="1" x14ac:dyDescent="0.25">
      <c r="B376" s="21" t="s">
        <v>11</v>
      </c>
      <c r="C376" s="16" t="s">
        <v>11</v>
      </c>
      <c r="D376" s="17">
        <v>43556</v>
      </c>
      <c r="E376" s="22" t="s">
        <v>116</v>
      </c>
      <c r="F376" s="11">
        <v>693</v>
      </c>
      <c r="G376" s="11">
        <v>693</v>
      </c>
      <c r="H376" s="37">
        <v>3</v>
      </c>
      <c r="I376" s="37">
        <v>3</v>
      </c>
      <c r="J376" s="12"/>
      <c r="K376" s="3"/>
      <c r="L376" s="3"/>
      <c r="M376" s="3"/>
      <c r="N376" s="3"/>
      <c r="O376" s="3"/>
      <c r="P376" s="3"/>
      <c r="Q376" s="3"/>
      <c r="R376" s="3"/>
      <c r="S376" s="3"/>
      <c r="T376" s="13"/>
      <c r="U376" s="181">
        <f t="shared" si="6"/>
        <v>0</v>
      </c>
    </row>
    <row r="377" spans="2:21" s="1" customFormat="1" ht="50.1" hidden="1" customHeight="1" x14ac:dyDescent="0.25">
      <c r="B377" s="21" t="s">
        <v>11</v>
      </c>
      <c r="C377" s="16" t="s">
        <v>11</v>
      </c>
      <c r="D377" s="17">
        <v>43556</v>
      </c>
      <c r="E377" s="88" t="s">
        <v>479</v>
      </c>
      <c r="F377" s="11">
        <v>0</v>
      </c>
      <c r="G377" s="11">
        <v>0</v>
      </c>
      <c r="H377" s="37">
        <v>0</v>
      </c>
      <c r="I377" s="37">
        <v>0</v>
      </c>
      <c r="J377" s="75"/>
      <c r="K377" s="3"/>
      <c r="L377" s="76"/>
      <c r="M377" s="3"/>
      <c r="N377" s="3"/>
      <c r="O377" s="3"/>
      <c r="P377" s="76"/>
      <c r="Q377" s="76"/>
      <c r="R377" s="76"/>
      <c r="S377" s="76"/>
      <c r="T377" s="77"/>
      <c r="U377" s="181">
        <f t="shared" si="6"/>
        <v>0</v>
      </c>
    </row>
    <row r="378" spans="2:21" s="1" customFormat="1" ht="50.1" hidden="1" customHeight="1" x14ac:dyDescent="0.25">
      <c r="B378" s="21" t="s">
        <v>27</v>
      </c>
      <c r="C378" s="16" t="s">
        <v>27</v>
      </c>
      <c r="D378" s="17">
        <v>43556</v>
      </c>
      <c r="E378" s="22" t="s">
        <v>116</v>
      </c>
      <c r="F378" s="11">
        <v>675</v>
      </c>
      <c r="G378" s="11">
        <v>675</v>
      </c>
      <c r="H378" s="37">
        <v>5</v>
      </c>
      <c r="I378" s="37">
        <v>5</v>
      </c>
      <c r="J378" s="12"/>
      <c r="K378" s="3"/>
      <c r="L378" s="3"/>
      <c r="M378" s="3"/>
      <c r="N378" s="3"/>
      <c r="O378" s="3"/>
      <c r="P378" s="3"/>
      <c r="Q378" s="3"/>
      <c r="R378" s="3"/>
      <c r="S378" s="3"/>
      <c r="T378" s="13"/>
      <c r="U378" s="181">
        <f t="shared" si="6"/>
        <v>0</v>
      </c>
    </row>
    <row r="379" spans="2:21" s="1" customFormat="1" ht="50.1" hidden="1" customHeight="1" x14ac:dyDescent="0.25">
      <c r="B379" s="21" t="s">
        <v>27</v>
      </c>
      <c r="C379" s="16" t="s">
        <v>27</v>
      </c>
      <c r="D379" s="17">
        <v>43556</v>
      </c>
      <c r="E379" s="88" t="s">
        <v>479</v>
      </c>
      <c r="F379" s="11">
        <v>0</v>
      </c>
      <c r="G379" s="11">
        <v>0</v>
      </c>
      <c r="H379" s="37">
        <v>0</v>
      </c>
      <c r="I379" s="37">
        <v>0</v>
      </c>
      <c r="J379" s="75"/>
      <c r="K379" s="3"/>
      <c r="L379" s="76"/>
      <c r="M379" s="3"/>
      <c r="N379" s="3"/>
      <c r="O379" s="3"/>
      <c r="P379" s="76"/>
      <c r="Q379" s="76"/>
      <c r="R379" s="76"/>
      <c r="S379" s="76"/>
      <c r="T379" s="77"/>
      <c r="U379" s="181">
        <f t="shared" si="6"/>
        <v>0</v>
      </c>
    </row>
    <row r="380" spans="2:21" s="1" customFormat="1" ht="50.1" hidden="1" customHeight="1" x14ac:dyDescent="0.25">
      <c r="B380" s="21" t="s">
        <v>29</v>
      </c>
      <c r="C380" s="16" t="s">
        <v>29</v>
      </c>
      <c r="D380" s="17">
        <v>43556</v>
      </c>
      <c r="E380" s="22" t="s">
        <v>116</v>
      </c>
      <c r="F380" s="11">
        <v>549</v>
      </c>
      <c r="G380" s="11">
        <v>549</v>
      </c>
      <c r="H380" s="37">
        <v>3</v>
      </c>
      <c r="I380" s="37">
        <v>3</v>
      </c>
      <c r="J380" s="12"/>
      <c r="K380" s="3"/>
      <c r="L380" s="3"/>
      <c r="M380" s="3"/>
      <c r="N380" s="3"/>
      <c r="O380" s="3"/>
      <c r="P380" s="3"/>
      <c r="Q380" s="3"/>
      <c r="R380" s="3"/>
      <c r="S380" s="3"/>
      <c r="T380" s="13"/>
      <c r="U380" s="181">
        <f t="shared" si="6"/>
        <v>0</v>
      </c>
    </row>
    <row r="381" spans="2:21" s="1" customFormat="1" ht="50.1" hidden="1" customHeight="1" x14ac:dyDescent="0.25">
      <c r="B381" s="21" t="s">
        <v>29</v>
      </c>
      <c r="C381" s="16" t="s">
        <v>29</v>
      </c>
      <c r="D381" s="17">
        <v>43556</v>
      </c>
      <c r="E381" s="88" t="s">
        <v>479</v>
      </c>
      <c r="F381" s="11">
        <v>0</v>
      </c>
      <c r="G381" s="11">
        <v>0</v>
      </c>
      <c r="H381" s="37">
        <v>0</v>
      </c>
      <c r="I381" s="37">
        <v>0</v>
      </c>
      <c r="J381" s="75"/>
      <c r="K381" s="3"/>
      <c r="L381" s="76"/>
      <c r="M381" s="3"/>
      <c r="N381" s="3"/>
      <c r="O381" s="3"/>
      <c r="P381" s="76"/>
      <c r="Q381" s="76"/>
      <c r="R381" s="76"/>
      <c r="S381" s="76"/>
      <c r="T381" s="77"/>
      <c r="U381" s="181">
        <f t="shared" si="6"/>
        <v>0</v>
      </c>
    </row>
    <row r="382" spans="2:21" s="1" customFormat="1" ht="50.1" hidden="1" customHeight="1" x14ac:dyDescent="0.25">
      <c r="B382" s="21" t="s">
        <v>36</v>
      </c>
      <c r="C382" s="16" t="s">
        <v>36</v>
      </c>
      <c r="D382" s="17">
        <v>43556</v>
      </c>
      <c r="E382" s="22" t="s">
        <v>116</v>
      </c>
      <c r="F382" s="11">
        <v>217.5</v>
      </c>
      <c r="G382" s="11">
        <v>217.5</v>
      </c>
      <c r="H382" s="37">
        <v>1</v>
      </c>
      <c r="I382" s="37">
        <v>1</v>
      </c>
      <c r="J382" s="12"/>
      <c r="K382" s="3"/>
      <c r="L382" s="3"/>
      <c r="M382" s="3"/>
      <c r="N382" s="3"/>
      <c r="O382" s="3"/>
      <c r="P382" s="3"/>
      <c r="Q382" s="3"/>
      <c r="R382" s="3"/>
      <c r="S382" s="3"/>
      <c r="T382" s="13"/>
      <c r="U382" s="181">
        <f t="shared" si="6"/>
        <v>0</v>
      </c>
    </row>
    <row r="383" spans="2:21" s="1" customFormat="1" ht="50.1" hidden="1" customHeight="1" x14ac:dyDescent="0.25">
      <c r="B383" s="21" t="s">
        <v>36</v>
      </c>
      <c r="C383" s="16" t="s">
        <v>36</v>
      </c>
      <c r="D383" s="17">
        <v>43556</v>
      </c>
      <c r="E383" s="88" t="s">
        <v>479</v>
      </c>
      <c r="F383" s="11">
        <v>0</v>
      </c>
      <c r="G383" s="11">
        <v>0</v>
      </c>
      <c r="H383" s="37">
        <v>0</v>
      </c>
      <c r="I383" s="37">
        <v>0</v>
      </c>
      <c r="J383" s="75"/>
      <c r="K383" s="3"/>
      <c r="L383" s="76"/>
      <c r="M383" s="3"/>
      <c r="N383" s="3"/>
      <c r="O383" s="3"/>
      <c r="P383" s="76"/>
      <c r="Q383" s="76"/>
      <c r="R383" s="76"/>
      <c r="S383" s="76"/>
      <c r="T383" s="77"/>
      <c r="U383" s="181">
        <f t="shared" si="6"/>
        <v>0</v>
      </c>
    </row>
    <row r="384" spans="2:21" s="1" customFormat="1" ht="50.1" hidden="1" customHeight="1" x14ac:dyDescent="0.25">
      <c r="B384" s="21" t="s">
        <v>15</v>
      </c>
      <c r="C384" s="16" t="s">
        <v>15</v>
      </c>
      <c r="D384" s="17">
        <v>43556</v>
      </c>
      <c r="E384" s="22" t="s">
        <v>116</v>
      </c>
      <c r="F384" s="11">
        <v>346.5</v>
      </c>
      <c r="G384" s="11">
        <v>346.5</v>
      </c>
      <c r="H384" s="37">
        <v>2</v>
      </c>
      <c r="I384" s="37">
        <v>2</v>
      </c>
      <c r="J384" s="12"/>
      <c r="K384" s="3"/>
      <c r="L384" s="3"/>
      <c r="M384" s="3"/>
      <c r="N384" s="3"/>
      <c r="O384" s="3"/>
      <c r="P384" s="3"/>
      <c r="Q384" s="3"/>
      <c r="R384" s="3"/>
      <c r="S384" s="3"/>
      <c r="T384" s="13"/>
      <c r="U384" s="181">
        <f t="shared" si="6"/>
        <v>0</v>
      </c>
    </row>
    <row r="385" spans="2:21" s="1" customFormat="1" ht="50.1" hidden="1" customHeight="1" x14ac:dyDescent="0.25">
      <c r="B385" s="21" t="s">
        <v>15</v>
      </c>
      <c r="C385" s="16" t="s">
        <v>15</v>
      </c>
      <c r="D385" s="17">
        <v>43556</v>
      </c>
      <c r="E385" s="88" t="s">
        <v>479</v>
      </c>
      <c r="F385" s="11">
        <v>0</v>
      </c>
      <c r="G385" s="11">
        <v>0</v>
      </c>
      <c r="H385" s="37">
        <v>0</v>
      </c>
      <c r="I385" s="37">
        <v>0</v>
      </c>
      <c r="J385" s="75"/>
      <c r="K385" s="3"/>
      <c r="L385" s="76"/>
      <c r="M385" s="3"/>
      <c r="N385" s="3"/>
      <c r="O385" s="3"/>
      <c r="P385" s="76"/>
      <c r="Q385" s="76"/>
      <c r="R385" s="76"/>
      <c r="S385" s="76"/>
      <c r="T385" s="77"/>
      <c r="U385" s="181">
        <f t="shared" si="6"/>
        <v>0</v>
      </c>
    </row>
    <row r="386" spans="2:21" s="1" customFormat="1" ht="50.1" hidden="1" customHeight="1" x14ac:dyDescent="0.25">
      <c r="B386" s="21" t="s">
        <v>20</v>
      </c>
      <c r="C386" s="16" t="s">
        <v>20</v>
      </c>
      <c r="D386" s="17">
        <v>43556</v>
      </c>
      <c r="E386" s="22" t="s">
        <v>116</v>
      </c>
      <c r="F386" s="11">
        <v>5626.5</v>
      </c>
      <c r="G386" s="11">
        <v>5626.5</v>
      </c>
      <c r="H386" s="37">
        <v>37</v>
      </c>
      <c r="I386" s="37">
        <v>37</v>
      </c>
      <c r="J386" s="12"/>
      <c r="K386" s="3"/>
      <c r="L386" s="3"/>
      <c r="M386" s="3"/>
      <c r="N386" s="3"/>
      <c r="O386" s="3"/>
      <c r="P386" s="3"/>
      <c r="Q386" s="3"/>
      <c r="R386" s="3"/>
      <c r="S386" s="3"/>
      <c r="T386" s="13"/>
      <c r="U386" s="181">
        <f t="shared" si="6"/>
        <v>0</v>
      </c>
    </row>
    <row r="387" spans="2:21" s="1" customFormat="1" ht="50.1" hidden="1" customHeight="1" x14ac:dyDescent="0.25">
      <c r="B387" s="21" t="s">
        <v>20</v>
      </c>
      <c r="C387" s="16" t="s">
        <v>20</v>
      </c>
      <c r="D387" s="17">
        <v>43556</v>
      </c>
      <c r="E387" s="88" t="s">
        <v>479</v>
      </c>
      <c r="F387" s="11">
        <v>153540</v>
      </c>
      <c r="G387" s="11">
        <v>153540</v>
      </c>
      <c r="H387" s="37">
        <v>1808</v>
      </c>
      <c r="I387" s="37">
        <v>1808</v>
      </c>
      <c r="J387" s="75"/>
      <c r="K387" s="3"/>
      <c r="L387" s="76"/>
      <c r="M387" s="3"/>
      <c r="N387" s="3"/>
      <c r="O387" s="3"/>
      <c r="P387" s="76"/>
      <c r="Q387" s="76"/>
      <c r="R387" s="76"/>
      <c r="S387" s="76"/>
      <c r="T387" s="77"/>
      <c r="U387" s="181">
        <f t="shared" si="6"/>
        <v>0</v>
      </c>
    </row>
    <row r="388" spans="2:21" s="1" customFormat="1" ht="50.1" hidden="1" customHeight="1" x14ac:dyDescent="0.25">
      <c r="B388" s="21" t="s">
        <v>21</v>
      </c>
      <c r="C388" s="16" t="s">
        <v>21</v>
      </c>
      <c r="D388" s="17">
        <v>43556</v>
      </c>
      <c r="E388" s="22" t="s">
        <v>116</v>
      </c>
      <c r="F388" s="11">
        <v>522</v>
      </c>
      <c r="G388" s="11">
        <v>522</v>
      </c>
      <c r="H388" s="37">
        <v>3</v>
      </c>
      <c r="I388" s="37">
        <v>3</v>
      </c>
      <c r="J388" s="12"/>
      <c r="K388" s="3"/>
      <c r="L388" s="3"/>
      <c r="M388" s="3"/>
      <c r="N388" s="3"/>
      <c r="O388" s="3"/>
      <c r="P388" s="3"/>
      <c r="Q388" s="3"/>
      <c r="R388" s="3"/>
      <c r="S388" s="3"/>
      <c r="T388" s="13"/>
      <c r="U388" s="181">
        <f t="shared" si="6"/>
        <v>0</v>
      </c>
    </row>
    <row r="389" spans="2:21" s="1" customFormat="1" ht="50.1" hidden="1" customHeight="1" x14ac:dyDescent="0.25">
      <c r="B389" s="21" t="s">
        <v>21</v>
      </c>
      <c r="C389" s="16" t="s">
        <v>21</v>
      </c>
      <c r="D389" s="17">
        <v>43556</v>
      </c>
      <c r="E389" s="88" t="s">
        <v>479</v>
      </c>
      <c r="F389" s="11">
        <v>0</v>
      </c>
      <c r="G389" s="11">
        <v>0</v>
      </c>
      <c r="H389" s="37">
        <v>0</v>
      </c>
      <c r="I389" s="37">
        <v>0</v>
      </c>
      <c r="J389" s="75"/>
      <c r="K389" s="3"/>
      <c r="L389" s="76"/>
      <c r="M389" s="3"/>
      <c r="N389" s="3"/>
      <c r="O389" s="3"/>
      <c r="P389" s="76"/>
      <c r="Q389" s="76"/>
      <c r="R389" s="76"/>
      <c r="S389" s="76"/>
      <c r="T389" s="77"/>
      <c r="U389" s="181">
        <f t="shared" si="6"/>
        <v>0</v>
      </c>
    </row>
    <row r="390" spans="2:21" s="1" customFormat="1" ht="50.1" hidden="1" customHeight="1" x14ac:dyDescent="0.25">
      <c r="B390" s="21" t="s">
        <v>42</v>
      </c>
      <c r="C390" s="16" t="s">
        <v>42</v>
      </c>
      <c r="D390" s="17">
        <v>43556</v>
      </c>
      <c r="E390" s="22" t="s">
        <v>116</v>
      </c>
      <c r="F390" s="11">
        <v>2191.5</v>
      </c>
      <c r="G390" s="11">
        <v>2191.5</v>
      </c>
      <c r="H390" s="37">
        <v>14</v>
      </c>
      <c r="I390" s="37">
        <v>14</v>
      </c>
      <c r="J390" s="12"/>
      <c r="K390" s="3"/>
      <c r="L390" s="3"/>
      <c r="M390" s="3"/>
      <c r="N390" s="3"/>
      <c r="O390" s="3"/>
      <c r="P390" s="3"/>
      <c r="Q390" s="3"/>
      <c r="R390" s="3"/>
      <c r="S390" s="3"/>
      <c r="T390" s="13"/>
      <c r="U390" s="181">
        <f t="shared" si="6"/>
        <v>0</v>
      </c>
    </row>
    <row r="391" spans="2:21" s="1" customFormat="1" ht="50.1" hidden="1" customHeight="1" x14ac:dyDescent="0.25">
      <c r="B391" s="21" t="s">
        <v>42</v>
      </c>
      <c r="C391" s="16" t="s">
        <v>42</v>
      </c>
      <c r="D391" s="17">
        <v>43556</v>
      </c>
      <c r="E391" s="88" t="s">
        <v>479</v>
      </c>
      <c r="F391" s="11">
        <v>0</v>
      </c>
      <c r="G391" s="11">
        <v>0</v>
      </c>
      <c r="H391" s="37">
        <v>0</v>
      </c>
      <c r="I391" s="37">
        <v>0</v>
      </c>
      <c r="J391" s="75"/>
      <c r="K391" s="3"/>
      <c r="L391" s="76"/>
      <c r="M391" s="3"/>
      <c r="N391" s="3"/>
      <c r="O391" s="3"/>
      <c r="P391" s="76"/>
      <c r="Q391" s="76"/>
      <c r="R391" s="76"/>
      <c r="S391" s="76"/>
      <c r="T391" s="77"/>
      <c r="U391" s="181">
        <f t="shared" si="6"/>
        <v>0</v>
      </c>
    </row>
    <row r="392" spans="2:21" s="1" customFormat="1" ht="50.1" hidden="1" customHeight="1" x14ac:dyDescent="0.25">
      <c r="B392" s="21" t="s">
        <v>24</v>
      </c>
      <c r="C392" s="16" t="s">
        <v>24</v>
      </c>
      <c r="D392" s="17">
        <v>43556</v>
      </c>
      <c r="E392" s="22" t="s">
        <v>116</v>
      </c>
      <c r="F392" s="11">
        <v>180</v>
      </c>
      <c r="G392" s="11">
        <v>180</v>
      </c>
      <c r="H392" s="37">
        <v>1</v>
      </c>
      <c r="I392" s="37">
        <v>1</v>
      </c>
      <c r="J392" s="12"/>
      <c r="K392" s="3"/>
      <c r="L392" s="3"/>
      <c r="M392" s="3"/>
      <c r="N392" s="3"/>
      <c r="O392" s="3"/>
      <c r="P392" s="3"/>
      <c r="Q392" s="3"/>
      <c r="R392" s="3"/>
      <c r="S392" s="3"/>
      <c r="T392" s="13"/>
      <c r="U392" s="181">
        <f t="shared" si="6"/>
        <v>0</v>
      </c>
    </row>
    <row r="393" spans="2:21" s="1" customFormat="1" ht="50.1" hidden="1" customHeight="1" x14ac:dyDescent="0.25">
      <c r="B393" s="21" t="s">
        <v>24</v>
      </c>
      <c r="C393" s="16" t="s">
        <v>24</v>
      </c>
      <c r="D393" s="17">
        <v>43556</v>
      </c>
      <c r="E393" s="88" t="s">
        <v>479</v>
      </c>
      <c r="F393" s="11">
        <v>0</v>
      </c>
      <c r="G393" s="11">
        <v>0</v>
      </c>
      <c r="H393" s="37">
        <v>0</v>
      </c>
      <c r="I393" s="37">
        <v>0</v>
      </c>
      <c r="J393" s="75"/>
      <c r="K393" s="3"/>
      <c r="L393" s="76"/>
      <c r="M393" s="3"/>
      <c r="N393" s="3"/>
      <c r="O393" s="3"/>
      <c r="P393" s="76"/>
      <c r="Q393" s="76"/>
      <c r="R393" s="76"/>
      <c r="S393" s="76"/>
      <c r="T393" s="77"/>
      <c r="U393" s="181">
        <f t="shared" si="6"/>
        <v>0</v>
      </c>
    </row>
    <row r="394" spans="2:21" s="1" customFormat="1" ht="50.1" hidden="1" customHeight="1" x14ac:dyDescent="0.25">
      <c r="B394" s="20" t="s">
        <v>42</v>
      </c>
      <c r="C394" s="16" t="s">
        <v>43</v>
      </c>
      <c r="D394" s="17">
        <v>43586</v>
      </c>
      <c r="E394" s="22" t="s">
        <v>116</v>
      </c>
      <c r="F394" s="40">
        <v>1732.5</v>
      </c>
      <c r="G394" s="40">
        <v>1732.5</v>
      </c>
      <c r="H394" s="36">
        <v>9</v>
      </c>
      <c r="I394" s="36">
        <v>9</v>
      </c>
      <c r="J394" s="12"/>
      <c r="K394" s="3"/>
      <c r="L394" s="3"/>
      <c r="M394" s="3"/>
      <c r="N394" s="3"/>
      <c r="O394" s="3"/>
      <c r="P394" s="3"/>
      <c r="Q394" s="3"/>
      <c r="R394" s="3"/>
      <c r="S394" s="3"/>
      <c r="T394" s="13"/>
      <c r="U394" s="181">
        <f t="shared" si="6"/>
        <v>0</v>
      </c>
    </row>
    <row r="395" spans="2:21" s="1" customFormat="1" ht="50.1" hidden="1" customHeight="1" x14ac:dyDescent="0.25">
      <c r="B395" s="20" t="s">
        <v>42</v>
      </c>
      <c r="C395" s="16" t="s">
        <v>43</v>
      </c>
      <c r="D395" s="17">
        <v>43586</v>
      </c>
      <c r="E395" s="88" t="s">
        <v>479</v>
      </c>
      <c r="F395" s="40">
        <v>0</v>
      </c>
      <c r="G395" s="40">
        <v>0</v>
      </c>
      <c r="H395" s="36">
        <v>0</v>
      </c>
      <c r="I395" s="36">
        <v>0</v>
      </c>
      <c r="J395" s="75"/>
      <c r="K395" s="3"/>
      <c r="L395" s="76"/>
      <c r="M395" s="3"/>
      <c r="N395" s="3"/>
      <c r="O395" s="3"/>
      <c r="P395" s="76"/>
      <c r="Q395" s="76"/>
      <c r="R395" s="76"/>
      <c r="S395" s="76"/>
      <c r="T395" s="77"/>
      <c r="U395" s="181">
        <f t="shared" si="6"/>
        <v>0</v>
      </c>
    </row>
    <row r="396" spans="2:21" s="1" customFormat="1" ht="50.1" hidden="1" customHeight="1" x14ac:dyDescent="0.25">
      <c r="B396" s="20" t="s">
        <v>27</v>
      </c>
      <c r="C396" s="16" t="s">
        <v>28</v>
      </c>
      <c r="D396" s="17">
        <v>43586</v>
      </c>
      <c r="E396" s="22" t="s">
        <v>116</v>
      </c>
      <c r="F396" s="40">
        <v>988.5</v>
      </c>
      <c r="G396" s="40">
        <v>988.5</v>
      </c>
      <c r="H396" s="36">
        <v>5</v>
      </c>
      <c r="I396" s="36">
        <v>5</v>
      </c>
      <c r="J396" s="12"/>
      <c r="K396" s="3"/>
      <c r="L396" s="3"/>
      <c r="M396" s="3"/>
      <c r="N396" s="3"/>
      <c r="O396" s="3"/>
      <c r="P396" s="3"/>
      <c r="Q396" s="3"/>
      <c r="R396" s="3"/>
      <c r="S396" s="3"/>
      <c r="T396" s="13"/>
      <c r="U396" s="181">
        <f t="shared" si="6"/>
        <v>0</v>
      </c>
    </row>
    <row r="397" spans="2:21" s="1" customFormat="1" ht="50.1" hidden="1" customHeight="1" x14ac:dyDescent="0.25">
      <c r="B397" s="20" t="s">
        <v>27</v>
      </c>
      <c r="C397" s="16" t="s">
        <v>28</v>
      </c>
      <c r="D397" s="17">
        <v>43586</v>
      </c>
      <c r="E397" s="88" t="s">
        <v>479</v>
      </c>
      <c r="F397" s="40">
        <v>0</v>
      </c>
      <c r="G397" s="40">
        <v>0</v>
      </c>
      <c r="H397" s="36">
        <v>0</v>
      </c>
      <c r="I397" s="36">
        <v>0</v>
      </c>
      <c r="J397" s="75"/>
      <c r="K397" s="3"/>
      <c r="L397" s="76"/>
      <c r="M397" s="3"/>
      <c r="N397" s="3"/>
      <c r="O397" s="3"/>
      <c r="P397" s="76"/>
      <c r="Q397" s="76"/>
      <c r="R397" s="76"/>
      <c r="S397" s="76"/>
      <c r="T397" s="77"/>
      <c r="U397" s="181">
        <f t="shared" si="6"/>
        <v>0</v>
      </c>
    </row>
    <row r="398" spans="2:21" s="1" customFormat="1" ht="50.1" hidden="1" customHeight="1" x14ac:dyDescent="0.25">
      <c r="B398" s="20" t="s">
        <v>11</v>
      </c>
      <c r="C398" s="16" t="s">
        <v>12</v>
      </c>
      <c r="D398" s="17">
        <v>43586</v>
      </c>
      <c r="E398" s="22" t="s">
        <v>116</v>
      </c>
      <c r="F398" s="40">
        <v>414</v>
      </c>
      <c r="G398" s="40">
        <v>414</v>
      </c>
      <c r="H398" s="36">
        <v>2</v>
      </c>
      <c r="I398" s="36">
        <v>2</v>
      </c>
      <c r="J398" s="12"/>
      <c r="K398" s="3"/>
      <c r="L398" s="3"/>
      <c r="M398" s="3"/>
      <c r="N398" s="3"/>
      <c r="O398" s="3"/>
      <c r="P398" s="3"/>
      <c r="Q398" s="3"/>
      <c r="R398" s="3"/>
      <c r="S398" s="3"/>
      <c r="T398" s="13"/>
      <c r="U398" s="181">
        <f t="shared" si="6"/>
        <v>0</v>
      </c>
    </row>
    <row r="399" spans="2:21" s="1" customFormat="1" ht="50.1" hidden="1" customHeight="1" x14ac:dyDescent="0.25">
      <c r="B399" s="20" t="s">
        <v>11</v>
      </c>
      <c r="C399" s="16" t="s">
        <v>12</v>
      </c>
      <c r="D399" s="17">
        <v>43586</v>
      </c>
      <c r="E399" s="88" t="s">
        <v>479</v>
      </c>
      <c r="F399" s="40">
        <v>0</v>
      </c>
      <c r="G399" s="40">
        <v>0</v>
      </c>
      <c r="H399" s="36">
        <v>0</v>
      </c>
      <c r="I399" s="36">
        <v>0</v>
      </c>
      <c r="J399" s="75"/>
      <c r="K399" s="3"/>
      <c r="L399" s="76"/>
      <c r="M399" s="3"/>
      <c r="N399" s="3"/>
      <c r="O399" s="3"/>
      <c r="P399" s="76"/>
      <c r="Q399" s="76"/>
      <c r="R399" s="76"/>
      <c r="S399" s="76"/>
      <c r="T399" s="77"/>
      <c r="U399" s="181">
        <f t="shared" si="6"/>
        <v>0</v>
      </c>
    </row>
    <row r="400" spans="2:21" s="1" customFormat="1" ht="50.1" hidden="1" customHeight="1" x14ac:dyDescent="0.25">
      <c r="B400" s="20" t="s">
        <v>11</v>
      </c>
      <c r="C400" s="16" t="s">
        <v>13</v>
      </c>
      <c r="D400" s="17">
        <v>43586</v>
      </c>
      <c r="E400" s="22" t="s">
        <v>116</v>
      </c>
      <c r="F400" s="40">
        <v>1279.5</v>
      </c>
      <c r="G400" s="40">
        <v>1279.5</v>
      </c>
      <c r="H400" s="36">
        <v>6</v>
      </c>
      <c r="I400" s="36">
        <v>6</v>
      </c>
      <c r="J400" s="12"/>
      <c r="K400" s="3"/>
      <c r="L400" s="3"/>
      <c r="M400" s="3"/>
      <c r="N400" s="3"/>
      <c r="O400" s="3"/>
      <c r="P400" s="3"/>
      <c r="Q400" s="3"/>
      <c r="R400" s="3"/>
      <c r="S400" s="3"/>
      <c r="T400" s="13"/>
      <c r="U400" s="181">
        <f t="shared" si="6"/>
        <v>0</v>
      </c>
    </row>
    <row r="401" spans="2:21" s="1" customFormat="1" ht="50.1" hidden="1" customHeight="1" x14ac:dyDescent="0.25">
      <c r="B401" s="20" t="s">
        <v>11</v>
      </c>
      <c r="C401" s="16" t="s">
        <v>13</v>
      </c>
      <c r="D401" s="17">
        <v>43586</v>
      </c>
      <c r="E401" s="88" t="s">
        <v>479</v>
      </c>
      <c r="F401" s="40">
        <v>0</v>
      </c>
      <c r="G401" s="40">
        <v>0</v>
      </c>
      <c r="H401" s="36">
        <v>0</v>
      </c>
      <c r="I401" s="36">
        <v>0</v>
      </c>
      <c r="J401" s="75"/>
      <c r="K401" s="3"/>
      <c r="L401" s="76"/>
      <c r="M401" s="3"/>
      <c r="N401" s="3"/>
      <c r="O401" s="3"/>
      <c r="P401" s="76"/>
      <c r="Q401" s="76"/>
      <c r="R401" s="76"/>
      <c r="S401" s="76"/>
      <c r="T401" s="77"/>
      <c r="U401" s="181">
        <f t="shared" si="6"/>
        <v>0</v>
      </c>
    </row>
    <row r="402" spans="2:21" s="1" customFormat="1" ht="50.1" hidden="1" customHeight="1" x14ac:dyDescent="0.25">
      <c r="B402" s="20" t="s">
        <v>29</v>
      </c>
      <c r="C402" s="16" t="s">
        <v>30</v>
      </c>
      <c r="D402" s="17">
        <v>43586</v>
      </c>
      <c r="E402" s="22" t="s">
        <v>116</v>
      </c>
      <c r="F402" s="40">
        <v>1764</v>
      </c>
      <c r="G402" s="40">
        <v>1764</v>
      </c>
      <c r="H402" s="36">
        <v>9</v>
      </c>
      <c r="I402" s="36">
        <v>9</v>
      </c>
      <c r="J402" s="12"/>
      <c r="K402" s="3"/>
      <c r="L402" s="3"/>
      <c r="M402" s="3"/>
      <c r="N402" s="3"/>
      <c r="O402" s="3"/>
      <c r="P402" s="3"/>
      <c r="Q402" s="3"/>
      <c r="R402" s="3"/>
      <c r="S402" s="3"/>
      <c r="T402" s="13"/>
      <c r="U402" s="181">
        <f t="shared" si="6"/>
        <v>0</v>
      </c>
    </row>
    <row r="403" spans="2:21" s="1" customFormat="1" ht="50.1" hidden="1" customHeight="1" x14ac:dyDescent="0.25">
      <c r="B403" s="20" t="s">
        <v>29</v>
      </c>
      <c r="C403" s="16" t="s">
        <v>30</v>
      </c>
      <c r="D403" s="17">
        <v>43586</v>
      </c>
      <c r="E403" s="88" t="s">
        <v>479</v>
      </c>
      <c r="F403" s="40">
        <v>4956</v>
      </c>
      <c r="G403" s="40">
        <v>4956</v>
      </c>
      <c r="H403" s="36">
        <v>21</v>
      </c>
      <c r="I403" s="36">
        <v>21</v>
      </c>
      <c r="J403" s="75"/>
      <c r="K403" s="3"/>
      <c r="L403" s="76"/>
      <c r="M403" s="3"/>
      <c r="N403" s="3"/>
      <c r="O403" s="3"/>
      <c r="P403" s="76"/>
      <c r="Q403" s="76"/>
      <c r="R403" s="76"/>
      <c r="S403" s="76"/>
      <c r="T403" s="77"/>
      <c r="U403" s="181">
        <f t="shared" si="6"/>
        <v>0</v>
      </c>
    </row>
    <row r="404" spans="2:21" s="1" customFormat="1" ht="50.1" hidden="1" customHeight="1" x14ac:dyDescent="0.25">
      <c r="B404" s="20" t="s">
        <v>11</v>
      </c>
      <c r="C404" s="16" t="s">
        <v>14</v>
      </c>
      <c r="D404" s="17">
        <v>43586</v>
      </c>
      <c r="E404" s="22" t="s">
        <v>116</v>
      </c>
      <c r="F404" s="40">
        <v>2880</v>
      </c>
      <c r="G404" s="40">
        <v>2880</v>
      </c>
      <c r="H404" s="36">
        <v>14</v>
      </c>
      <c r="I404" s="36">
        <v>14</v>
      </c>
      <c r="J404" s="12"/>
      <c r="K404" s="3"/>
      <c r="L404" s="3"/>
      <c r="M404" s="3"/>
      <c r="N404" s="3"/>
      <c r="O404" s="3"/>
      <c r="P404" s="3"/>
      <c r="Q404" s="3"/>
      <c r="R404" s="3"/>
      <c r="S404" s="3"/>
      <c r="T404" s="13"/>
      <c r="U404" s="181">
        <f t="shared" si="6"/>
        <v>0</v>
      </c>
    </row>
    <row r="405" spans="2:21" s="1" customFormat="1" ht="50.1" hidden="1" customHeight="1" x14ac:dyDescent="0.25">
      <c r="B405" s="20" t="s">
        <v>11</v>
      </c>
      <c r="C405" s="16" t="s">
        <v>14</v>
      </c>
      <c r="D405" s="17">
        <v>43586</v>
      </c>
      <c r="E405" s="88" t="s">
        <v>479</v>
      </c>
      <c r="F405" s="40">
        <v>0</v>
      </c>
      <c r="G405" s="40">
        <v>0</v>
      </c>
      <c r="H405" s="36">
        <v>0</v>
      </c>
      <c r="I405" s="36">
        <v>0</v>
      </c>
      <c r="J405" s="75"/>
      <c r="K405" s="3"/>
      <c r="L405" s="76"/>
      <c r="M405" s="3"/>
      <c r="N405" s="3"/>
      <c r="O405" s="3"/>
      <c r="P405" s="76"/>
      <c r="Q405" s="76"/>
      <c r="R405" s="76"/>
      <c r="S405" s="76"/>
      <c r="T405" s="77"/>
      <c r="U405" s="181">
        <f t="shared" si="6"/>
        <v>0</v>
      </c>
    </row>
    <row r="406" spans="2:21" s="1" customFormat="1" ht="50.1" hidden="1" customHeight="1" x14ac:dyDescent="0.25">
      <c r="B406" s="20" t="s">
        <v>4</v>
      </c>
      <c r="C406" s="16" t="s">
        <v>487</v>
      </c>
      <c r="D406" s="17">
        <v>43586</v>
      </c>
      <c r="E406" s="22" t="s">
        <v>116</v>
      </c>
      <c r="F406" s="40">
        <v>1191</v>
      </c>
      <c r="G406" s="40">
        <v>1191</v>
      </c>
      <c r="H406" s="36">
        <v>6</v>
      </c>
      <c r="I406" s="36">
        <v>6</v>
      </c>
      <c r="J406" s="75"/>
      <c r="K406" s="3"/>
      <c r="L406" s="76"/>
      <c r="M406" s="3"/>
      <c r="N406" s="3"/>
      <c r="O406" s="3"/>
      <c r="P406" s="76"/>
      <c r="Q406" s="76"/>
      <c r="R406" s="76"/>
      <c r="S406" s="76"/>
      <c r="T406" s="77"/>
      <c r="U406" s="181">
        <f t="shared" si="6"/>
        <v>0</v>
      </c>
    </row>
    <row r="407" spans="2:21" s="1" customFormat="1" ht="50.1" hidden="1" customHeight="1" x14ac:dyDescent="0.25">
      <c r="B407" s="20" t="s">
        <v>4</v>
      </c>
      <c r="C407" s="16" t="s">
        <v>487</v>
      </c>
      <c r="D407" s="17">
        <v>43586</v>
      </c>
      <c r="E407" s="88" t="s">
        <v>479</v>
      </c>
      <c r="F407" s="40">
        <v>0</v>
      </c>
      <c r="G407" s="40">
        <v>0</v>
      </c>
      <c r="H407" s="36">
        <v>0</v>
      </c>
      <c r="I407" s="36">
        <v>0</v>
      </c>
      <c r="J407" s="75"/>
      <c r="K407" s="3"/>
      <c r="L407" s="76"/>
      <c r="M407" s="3"/>
      <c r="N407" s="3"/>
      <c r="O407" s="3"/>
      <c r="P407" s="76"/>
      <c r="Q407" s="76"/>
      <c r="R407" s="76"/>
      <c r="S407" s="76"/>
      <c r="T407" s="77"/>
      <c r="U407" s="181">
        <f t="shared" si="6"/>
        <v>0</v>
      </c>
    </row>
    <row r="408" spans="2:21" s="1" customFormat="1" ht="50.1" hidden="1" customHeight="1" x14ac:dyDescent="0.25">
      <c r="B408" s="20" t="s">
        <v>7</v>
      </c>
      <c r="C408" s="16" t="s">
        <v>8</v>
      </c>
      <c r="D408" s="17">
        <v>43586</v>
      </c>
      <c r="E408" s="88" t="s">
        <v>479</v>
      </c>
      <c r="F408" s="40">
        <v>0</v>
      </c>
      <c r="G408" s="40">
        <v>0</v>
      </c>
      <c r="H408" s="36">
        <v>0</v>
      </c>
      <c r="I408" s="36">
        <v>0</v>
      </c>
      <c r="J408" s="75"/>
      <c r="K408" s="3"/>
      <c r="L408" s="76"/>
      <c r="M408" s="3"/>
      <c r="N408" s="3"/>
      <c r="O408" s="3"/>
      <c r="P408" s="76"/>
      <c r="Q408" s="76"/>
      <c r="R408" s="76"/>
      <c r="S408" s="76"/>
      <c r="T408" s="77"/>
      <c r="U408" s="181">
        <f t="shared" si="6"/>
        <v>0</v>
      </c>
    </row>
    <row r="409" spans="2:21" s="1" customFormat="1" ht="50.1" hidden="1" customHeight="1" x14ac:dyDescent="0.25">
      <c r="B409" s="20" t="s">
        <v>7</v>
      </c>
      <c r="C409" s="16" t="s">
        <v>8</v>
      </c>
      <c r="D409" s="17">
        <v>43586</v>
      </c>
      <c r="E409" s="22" t="s">
        <v>116</v>
      </c>
      <c r="F409" s="40">
        <v>2565</v>
      </c>
      <c r="G409" s="40">
        <v>2565</v>
      </c>
      <c r="H409" s="36">
        <v>14</v>
      </c>
      <c r="I409" s="36">
        <v>14</v>
      </c>
      <c r="J409" s="12"/>
      <c r="K409" s="3"/>
      <c r="L409" s="3"/>
      <c r="M409" s="3"/>
      <c r="N409" s="3"/>
      <c r="O409" s="3"/>
      <c r="P409" s="3"/>
      <c r="Q409" s="3"/>
      <c r="R409" s="3"/>
      <c r="S409" s="3"/>
      <c r="T409" s="13"/>
      <c r="U409" s="181">
        <f t="shared" si="6"/>
        <v>0</v>
      </c>
    </row>
    <row r="410" spans="2:21" s="1" customFormat="1" ht="50.1" hidden="1" customHeight="1" x14ac:dyDescent="0.25">
      <c r="B410" s="20" t="s">
        <v>29</v>
      </c>
      <c r="C410" s="16" t="s">
        <v>31</v>
      </c>
      <c r="D410" s="17">
        <v>43586</v>
      </c>
      <c r="E410" s="88" t="s">
        <v>479</v>
      </c>
      <c r="F410" s="40">
        <v>92686</v>
      </c>
      <c r="G410" s="40">
        <v>92686</v>
      </c>
      <c r="H410" s="36">
        <v>464</v>
      </c>
      <c r="I410" s="36">
        <v>464</v>
      </c>
      <c r="J410" s="75"/>
      <c r="K410" s="3"/>
      <c r="L410" s="76"/>
      <c r="M410" s="3"/>
      <c r="N410" s="3"/>
      <c r="O410" s="3">
        <v>1</v>
      </c>
      <c r="P410" s="76"/>
      <c r="Q410" s="76"/>
      <c r="R410" s="76"/>
      <c r="S410" s="76"/>
      <c r="T410" s="77"/>
      <c r="U410" s="181">
        <f t="shared" si="6"/>
        <v>0</v>
      </c>
    </row>
    <row r="411" spans="2:21" s="1" customFormat="1" ht="50.1" hidden="1" customHeight="1" x14ac:dyDescent="0.25">
      <c r="B411" s="20" t="s">
        <v>29</v>
      </c>
      <c r="C411" s="16" t="s">
        <v>31</v>
      </c>
      <c r="D411" s="17">
        <v>43586</v>
      </c>
      <c r="E411" s="22" t="s">
        <v>116</v>
      </c>
      <c r="F411" s="40">
        <v>5940.25</v>
      </c>
      <c r="G411" s="40">
        <v>5940.25</v>
      </c>
      <c r="H411" s="36">
        <v>31</v>
      </c>
      <c r="I411" s="36">
        <v>31</v>
      </c>
      <c r="J411" s="12"/>
      <c r="K411" s="3"/>
      <c r="L411" s="3"/>
      <c r="M411" s="3"/>
      <c r="N411" s="3"/>
      <c r="O411" s="3"/>
      <c r="P411" s="3"/>
      <c r="Q411" s="3"/>
      <c r="R411" s="3"/>
      <c r="S411" s="3"/>
      <c r="T411" s="13"/>
      <c r="U411" s="181">
        <f t="shared" ref="U411:U474" si="7">SUM(J411:M411)</f>
        <v>0</v>
      </c>
    </row>
    <row r="412" spans="2:21" s="1" customFormat="1" ht="50.1" hidden="1" customHeight="1" x14ac:dyDescent="0.25">
      <c r="B412" s="20" t="s">
        <v>42</v>
      </c>
      <c r="C412" s="16" t="s">
        <v>44</v>
      </c>
      <c r="D412" s="17">
        <v>43586</v>
      </c>
      <c r="E412" s="88" t="s">
        <v>479</v>
      </c>
      <c r="F412" s="40">
        <v>0</v>
      </c>
      <c r="G412" s="40">
        <v>0</v>
      </c>
      <c r="H412" s="36">
        <v>0</v>
      </c>
      <c r="I412" s="36">
        <v>0</v>
      </c>
      <c r="J412" s="75"/>
      <c r="K412" s="3"/>
      <c r="L412" s="76"/>
      <c r="M412" s="3"/>
      <c r="N412" s="3"/>
      <c r="O412" s="3"/>
      <c r="P412" s="76"/>
      <c r="Q412" s="76"/>
      <c r="R412" s="76"/>
      <c r="S412" s="76"/>
      <c r="T412" s="77"/>
      <c r="U412" s="181">
        <f t="shared" si="7"/>
        <v>0</v>
      </c>
    </row>
    <row r="413" spans="2:21" s="1" customFormat="1" ht="50.1" hidden="1" customHeight="1" x14ac:dyDescent="0.25">
      <c r="B413" s="20" t="s">
        <v>42</v>
      </c>
      <c r="C413" s="16" t="s">
        <v>44</v>
      </c>
      <c r="D413" s="17">
        <v>43586</v>
      </c>
      <c r="E413" s="22" t="s">
        <v>116</v>
      </c>
      <c r="F413" s="40">
        <v>0</v>
      </c>
      <c r="G413" s="40">
        <v>0</v>
      </c>
      <c r="H413" s="36">
        <v>0</v>
      </c>
      <c r="I413" s="36">
        <v>0</v>
      </c>
      <c r="J413" s="12"/>
      <c r="K413" s="3"/>
      <c r="L413" s="3"/>
      <c r="M413" s="3"/>
      <c r="N413" s="3"/>
      <c r="O413" s="3"/>
      <c r="P413" s="3"/>
      <c r="Q413" s="3"/>
      <c r="R413" s="3"/>
      <c r="S413" s="3"/>
      <c r="T413" s="13"/>
      <c r="U413" s="181">
        <f t="shared" si="7"/>
        <v>0</v>
      </c>
    </row>
    <row r="414" spans="2:21" s="1" customFormat="1" ht="50.1" hidden="1" customHeight="1" x14ac:dyDescent="0.25">
      <c r="B414" s="20" t="s">
        <v>21</v>
      </c>
      <c r="C414" s="16" t="s">
        <v>23</v>
      </c>
      <c r="D414" s="17">
        <v>43586</v>
      </c>
      <c r="E414" s="88" t="s">
        <v>479</v>
      </c>
      <c r="F414" s="40">
        <v>0</v>
      </c>
      <c r="G414" s="40">
        <v>0</v>
      </c>
      <c r="H414" s="36">
        <v>0</v>
      </c>
      <c r="I414" s="36">
        <v>0</v>
      </c>
      <c r="J414" s="75"/>
      <c r="K414" s="3"/>
      <c r="L414" s="76"/>
      <c r="M414" s="3"/>
      <c r="N414" s="3"/>
      <c r="O414" s="3"/>
      <c r="P414" s="76"/>
      <c r="Q414" s="76"/>
      <c r="R414" s="76"/>
      <c r="S414" s="76"/>
      <c r="T414" s="77"/>
      <c r="U414" s="181">
        <f t="shared" si="7"/>
        <v>0</v>
      </c>
    </row>
    <row r="415" spans="2:21" s="1" customFormat="1" ht="50.1" hidden="1" customHeight="1" x14ac:dyDescent="0.25">
      <c r="B415" s="20" t="s">
        <v>21</v>
      </c>
      <c r="C415" s="16" t="s">
        <v>23</v>
      </c>
      <c r="D415" s="17">
        <v>43586</v>
      </c>
      <c r="E415" s="22" t="s">
        <v>116</v>
      </c>
      <c r="F415" s="40">
        <v>2229</v>
      </c>
      <c r="G415" s="40">
        <v>2229</v>
      </c>
      <c r="H415" s="36">
        <v>12</v>
      </c>
      <c r="I415" s="36">
        <v>12</v>
      </c>
      <c r="J415" s="12"/>
      <c r="K415" s="3"/>
      <c r="L415" s="3"/>
      <c r="M415" s="3"/>
      <c r="N415" s="3"/>
      <c r="O415" s="3"/>
      <c r="P415" s="3"/>
      <c r="Q415" s="3"/>
      <c r="R415" s="3"/>
      <c r="S415" s="3"/>
      <c r="T415" s="13"/>
      <c r="U415" s="181">
        <f t="shared" si="7"/>
        <v>0</v>
      </c>
    </row>
    <row r="416" spans="2:21" s="1" customFormat="1" ht="50.1" hidden="1" customHeight="1" x14ac:dyDescent="0.25">
      <c r="B416" s="20" t="s">
        <v>20</v>
      </c>
      <c r="C416" s="16" t="s">
        <v>32</v>
      </c>
      <c r="D416" s="17">
        <v>43586</v>
      </c>
      <c r="E416" s="88" t="s">
        <v>479</v>
      </c>
      <c r="F416" s="40">
        <v>0</v>
      </c>
      <c r="G416" s="40">
        <v>0</v>
      </c>
      <c r="H416" s="36">
        <v>0</v>
      </c>
      <c r="I416" s="36">
        <v>0</v>
      </c>
      <c r="J416" s="75"/>
      <c r="K416" s="3"/>
      <c r="L416" s="76"/>
      <c r="M416" s="3"/>
      <c r="N416" s="3"/>
      <c r="O416" s="3"/>
      <c r="P416" s="76"/>
      <c r="Q416" s="76"/>
      <c r="R416" s="76"/>
      <c r="S416" s="76"/>
      <c r="T416" s="77"/>
      <c r="U416" s="181">
        <f t="shared" si="7"/>
        <v>0</v>
      </c>
    </row>
    <row r="417" spans="2:21" s="1" customFormat="1" ht="50.1" hidden="1" customHeight="1" x14ac:dyDescent="0.25">
      <c r="B417" s="20" t="s">
        <v>20</v>
      </c>
      <c r="C417" s="16" t="s">
        <v>32</v>
      </c>
      <c r="D417" s="17">
        <v>43586</v>
      </c>
      <c r="E417" s="22" t="s">
        <v>116</v>
      </c>
      <c r="F417" s="40">
        <v>2874</v>
      </c>
      <c r="G417" s="40">
        <v>2874</v>
      </c>
      <c r="H417" s="36">
        <v>15</v>
      </c>
      <c r="I417" s="36">
        <v>15</v>
      </c>
      <c r="J417" s="12"/>
      <c r="K417" s="3"/>
      <c r="L417" s="3"/>
      <c r="M417" s="3"/>
      <c r="N417" s="3"/>
      <c r="O417" s="3"/>
      <c r="P417" s="3"/>
      <c r="Q417" s="3"/>
      <c r="R417" s="3"/>
      <c r="S417" s="3"/>
      <c r="T417" s="13"/>
      <c r="U417" s="181">
        <f t="shared" si="7"/>
        <v>0</v>
      </c>
    </row>
    <row r="418" spans="2:21" s="1" customFormat="1" ht="50.1" hidden="1" customHeight="1" x14ac:dyDescent="0.25">
      <c r="B418" s="20" t="s">
        <v>36</v>
      </c>
      <c r="C418" s="16" t="s">
        <v>50</v>
      </c>
      <c r="D418" s="17">
        <v>43586</v>
      </c>
      <c r="E418" s="88" t="s">
        <v>479</v>
      </c>
      <c r="F418" s="40">
        <v>0</v>
      </c>
      <c r="G418" s="40">
        <v>0</v>
      </c>
      <c r="H418" s="36">
        <v>0</v>
      </c>
      <c r="I418" s="36">
        <v>0</v>
      </c>
      <c r="J418" s="75"/>
      <c r="K418" s="3"/>
      <c r="L418" s="76"/>
      <c r="M418" s="3"/>
      <c r="N418" s="3"/>
      <c r="O418" s="3"/>
      <c r="P418" s="76"/>
      <c r="Q418" s="76"/>
      <c r="R418" s="76"/>
      <c r="S418" s="76"/>
      <c r="T418" s="77"/>
      <c r="U418" s="181">
        <f t="shared" si="7"/>
        <v>0</v>
      </c>
    </row>
    <row r="419" spans="2:21" s="1" customFormat="1" ht="50.1" hidden="1" customHeight="1" x14ac:dyDescent="0.25">
      <c r="B419" s="20" t="s">
        <v>36</v>
      </c>
      <c r="C419" s="16" t="s">
        <v>50</v>
      </c>
      <c r="D419" s="17">
        <v>43586</v>
      </c>
      <c r="E419" s="22" t="s">
        <v>116</v>
      </c>
      <c r="F419" s="40">
        <v>889.5</v>
      </c>
      <c r="G419" s="40">
        <v>889.5</v>
      </c>
      <c r="H419" s="36">
        <v>5</v>
      </c>
      <c r="I419" s="36">
        <v>5</v>
      </c>
      <c r="J419" s="12"/>
      <c r="K419" s="3"/>
      <c r="L419" s="3"/>
      <c r="M419" s="3"/>
      <c r="N419" s="3"/>
      <c r="O419" s="3"/>
      <c r="P419" s="3"/>
      <c r="Q419" s="3"/>
      <c r="R419" s="3"/>
      <c r="S419" s="3"/>
      <c r="T419" s="13"/>
      <c r="U419" s="181">
        <f t="shared" si="7"/>
        <v>0</v>
      </c>
    </row>
    <row r="420" spans="2:21" s="1" customFormat="1" ht="50.1" hidden="1" customHeight="1" x14ac:dyDescent="0.25">
      <c r="B420" s="20" t="s">
        <v>36</v>
      </c>
      <c r="C420" s="16" t="s">
        <v>48</v>
      </c>
      <c r="D420" s="17">
        <v>43586</v>
      </c>
      <c r="E420" s="88" t="s">
        <v>479</v>
      </c>
      <c r="F420" s="40">
        <v>0</v>
      </c>
      <c r="G420" s="40">
        <v>0</v>
      </c>
      <c r="H420" s="36">
        <v>0</v>
      </c>
      <c r="I420" s="36">
        <v>0</v>
      </c>
      <c r="J420" s="75"/>
      <c r="K420" s="3"/>
      <c r="L420" s="76"/>
      <c r="M420" s="3"/>
      <c r="N420" s="3"/>
      <c r="O420" s="3"/>
      <c r="P420" s="76"/>
      <c r="Q420" s="76"/>
      <c r="R420" s="76"/>
      <c r="S420" s="76"/>
      <c r="T420" s="77"/>
      <c r="U420" s="181">
        <f t="shared" si="7"/>
        <v>0</v>
      </c>
    </row>
    <row r="421" spans="2:21" s="1" customFormat="1" ht="50.1" hidden="1" customHeight="1" x14ac:dyDescent="0.25">
      <c r="B421" s="20" t="s">
        <v>36</v>
      </c>
      <c r="C421" s="16" t="s">
        <v>48</v>
      </c>
      <c r="D421" s="17">
        <v>43586</v>
      </c>
      <c r="E421" s="22" t="s">
        <v>116</v>
      </c>
      <c r="F421" s="40">
        <v>2103</v>
      </c>
      <c r="G421" s="40">
        <v>2103</v>
      </c>
      <c r="H421" s="36">
        <v>11</v>
      </c>
      <c r="I421" s="36">
        <v>11</v>
      </c>
      <c r="J421" s="12"/>
      <c r="K421" s="3"/>
      <c r="L421" s="3"/>
      <c r="M421" s="3"/>
      <c r="N421" s="3"/>
      <c r="O421" s="3"/>
      <c r="P421" s="3"/>
      <c r="Q421" s="3"/>
      <c r="R421" s="3"/>
      <c r="S421" s="3"/>
      <c r="T421" s="13"/>
      <c r="U421" s="181">
        <f t="shared" si="7"/>
        <v>0</v>
      </c>
    </row>
    <row r="422" spans="2:21" s="1" customFormat="1" ht="50.1" hidden="1" customHeight="1" x14ac:dyDescent="0.25">
      <c r="B422" s="20" t="s">
        <v>36</v>
      </c>
      <c r="C422" s="16" t="s">
        <v>49</v>
      </c>
      <c r="D422" s="17">
        <v>43586</v>
      </c>
      <c r="E422" s="88" t="s">
        <v>479</v>
      </c>
      <c r="F422" s="40">
        <v>0</v>
      </c>
      <c r="G422" s="40">
        <v>0</v>
      </c>
      <c r="H422" s="36">
        <v>0</v>
      </c>
      <c r="I422" s="36">
        <v>0</v>
      </c>
      <c r="J422" s="75"/>
      <c r="K422" s="3"/>
      <c r="L422" s="76"/>
      <c r="M422" s="3"/>
      <c r="N422" s="3"/>
      <c r="O422" s="3"/>
      <c r="P422" s="76"/>
      <c r="Q422" s="76"/>
      <c r="R422" s="76"/>
      <c r="S422" s="76"/>
      <c r="T422" s="77"/>
      <c r="U422" s="181">
        <f t="shared" si="7"/>
        <v>0</v>
      </c>
    </row>
    <row r="423" spans="2:21" s="1" customFormat="1" ht="50.1" hidden="1" customHeight="1" x14ac:dyDescent="0.25">
      <c r="B423" s="20" t="s">
        <v>36</v>
      </c>
      <c r="C423" s="16" t="s">
        <v>49</v>
      </c>
      <c r="D423" s="17">
        <v>43586</v>
      </c>
      <c r="E423" s="22" t="s">
        <v>116</v>
      </c>
      <c r="F423" s="40">
        <v>429</v>
      </c>
      <c r="G423" s="40">
        <v>429</v>
      </c>
      <c r="H423" s="36">
        <v>2</v>
      </c>
      <c r="I423" s="36">
        <v>2</v>
      </c>
      <c r="J423" s="12"/>
      <c r="K423" s="3"/>
      <c r="L423" s="3"/>
      <c r="M423" s="3"/>
      <c r="N423" s="3"/>
      <c r="O423" s="3"/>
      <c r="P423" s="3"/>
      <c r="Q423" s="3"/>
      <c r="R423" s="3"/>
      <c r="S423" s="3"/>
      <c r="T423" s="13"/>
      <c r="U423" s="181">
        <f t="shared" si="7"/>
        <v>0</v>
      </c>
    </row>
    <row r="424" spans="2:21" s="1" customFormat="1" ht="50.1" hidden="1" customHeight="1" x14ac:dyDescent="0.25">
      <c r="B424" s="20" t="s">
        <v>4</v>
      </c>
      <c r="C424" s="16" t="s">
        <v>5</v>
      </c>
      <c r="D424" s="17">
        <v>43586</v>
      </c>
      <c r="E424" s="88" t="s">
        <v>479</v>
      </c>
      <c r="F424" s="40">
        <v>0</v>
      </c>
      <c r="G424" s="40">
        <v>0</v>
      </c>
      <c r="H424" s="36">
        <v>0</v>
      </c>
      <c r="I424" s="36">
        <v>0</v>
      </c>
      <c r="J424" s="75"/>
      <c r="K424" s="3"/>
      <c r="L424" s="76"/>
      <c r="M424" s="3"/>
      <c r="N424" s="3"/>
      <c r="O424" s="3"/>
      <c r="P424" s="76"/>
      <c r="Q424" s="76"/>
      <c r="R424" s="76"/>
      <c r="S424" s="76"/>
      <c r="T424" s="77"/>
      <c r="U424" s="181">
        <f t="shared" si="7"/>
        <v>0</v>
      </c>
    </row>
    <row r="425" spans="2:21" s="1" customFormat="1" ht="50.1" hidden="1" customHeight="1" x14ac:dyDescent="0.25">
      <c r="B425" s="20" t="s">
        <v>4</v>
      </c>
      <c r="C425" s="16" t="s">
        <v>5</v>
      </c>
      <c r="D425" s="17">
        <v>43586</v>
      </c>
      <c r="E425" s="22" t="s">
        <v>116</v>
      </c>
      <c r="F425" s="40">
        <v>1359</v>
      </c>
      <c r="G425" s="40">
        <v>1359</v>
      </c>
      <c r="H425" s="36">
        <v>8</v>
      </c>
      <c r="I425" s="36">
        <v>8</v>
      </c>
      <c r="J425" s="12"/>
      <c r="K425" s="3"/>
      <c r="L425" s="3"/>
      <c r="M425" s="3"/>
      <c r="N425" s="3"/>
      <c r="O425" s="3"/>
      <c r="P425" s="3"/>
      <c r="Q425" s="3"/>
      <c r="R425" s="3"/>
      <c r="S425" s="3"/>
      <c r="T425" s="13"/>
      <c r="U425" s="181">
        <f t="shared" si="7"/>
        <v>0</v>
      </c>
    </row>
    <row r="426" spans="2:21" s="1" customFormat="1" ht="50.1" hidden="1" customHeight="1" x14ac:dyDescent="0.25">
      <c r="B426" s="20" t="s">
        <v>4</v>
      </c>
      <c r="C426" s="16" t="s">
        <v>6</v>
      </c>
      <c r="D426" s="17">
        <v>43586</v>
      </c>
      <c r="E426" s="88" t="s">
        <v>479</v>
      </c>
      <c r="F426" s="40">
        <v>0</v>
      </c>
      <c r="G426" s="40">
        <v>0</v>
      </c>
      <c r="H426" s="36">
        <v>0</v>
      </c>
      <c r="I426" s="36">
        <v>0</v>
      </c>
      <c r="J426" s="75"/>
      <c r="K426" s="3"/>
      <c r="L426" s="76"/>
      <c r="M426" s="3"/>
      <c r="N426" s="3"/>
      <c r="O426" s="3"/>
      <c r="P426" s="76"/>
      <c r="Q426" s="76"/>
      <c r="R426" s="76"/>
      <c r="S426" s="76"/>
      <c r="T426" s="77"/>
      <c r="U426" s="181">
        <f t="shared" si="7"/>
        <v>0</v>
      </c>
    </row>
    <row r="427" spans="2:21" s="1" customFormat="1" ht="50.1" hidden="1" customHeight="1" x14ac:dyDescent="0.25">
      <c r="B427" s="20" t="s">
        <v>4</v>
      </c>
      <c r="C427" s="16" t="s">
        <v>6</v>
      </c>
      <c r="D427" s="17">
        <v>43586</v>
      </c>
      <c r="E427" s="22" t="s">
        <v>116</v>
      </c>
      <c r="F427" s="40">
        <v>630</v>
      </c>
      <c r="G427" s="40">
        <v>630</v>
      </c>
      <c r="H427" s="36">
        <v>5</v>
      </c>
      <c r="I427" s="36">
        <v>5</v>
      </c>
      <c r="J427" s="12"/>
      <c r="K427" s="3"/>
      <c r="L427" s="3"/>
      <c r="M427" s="3"/>
      <c r="N427" s="3"/>
      <c r="O427" s="3"/>
      <c r="P427" s="3"/>
      <c r="Q427" s="3"/>
      <c r="R427" s="3"/>
      <c r="S427" s="3"/>
      <c r="T427" s="13"/>
      <c r="U427" s="181">
        <f t="shared" si="7"/>
        <v>0</v>
      </c>
    </row>
    <row r="428" spans="2:21" s="1" customFormat="1" ht="50.1" hidden="1" customHeight="1" x14ac:dyDescent="0.25">
      <c r="B428" s="20" t="s">
        <v>29</v>
      </c>
      <c r="C428" s="16" t="s">
        <v>16</v>
      </c>
      <c r="D428" s="17">
        <v>43586</v>
      </c>
      <c r="E428" s="88" t="s">
        <v>479</v>
      </c>
      <c r="F428" s="40">
        <v>70573</v>
      </c>
      <c r="G428" s="40">
        <v>22095</v>
      </c>
      <c r="H428" s="36">
        <v>327</v>
      </c>
      <c r="I428" s="36">
        <v>97</v>
      </c>
      <c r="J428" s="75"/>
      <c r="K428" s="3"/>
      <c r="L428" s="76"/>
      <c r="M428" s="3"/>
      <c r="N428" s="3"/>
      <c r="O428" s="3"/>
      <c r="P428" s="76"/>
      <c r="Q428" s="76"/>
      <c r="R428" s="76"/>
      <c r="S428" s="76"/>
      <c r="T428" s="77"/>
      <c r="U428" s="181">
        <f t="shared" si="7"/>
        <v>0</v>
      </c>
    </row>
    <row r="429" spans="2:21" s="1" customFormat="1" ht="50.1" hidden="1" customHeight="1" x14ac:dyDescent="0.25">
      <c r="B429" s="20" t="s">
        <v>29</v>
      </c>
      <c r="C429" s="16" t="s">
        <v>16</v>
      </c>
      <c r="D429" s="17">
        <v>43586</v>
      </c>
      <c r="E429" s="22" t="s">
        <v>116</v>
      </c>
      <c r="F429" s="40">
        <v>231</v>
      </c>
      <c r="G429" s="40">
        <v>231</v>
      </c>
      <c r="H429" s="36">
        <v>1</v>
      </c>
      <c r="I429" s="36">
        <v>1</v>
      </c>
      <c r="J429" s="12"/>
      <c r="K429" s="3"/>
      <c r="L429" s="3"/>
      <c r="M429" s="3"/>
      <c r="N429" s="3"/>
      <c r="O429" s="3"/>
      <c r="P429" s="3"/>
      <c r="Q429" s="3"/>
      <c r="R429" s="3"/>
      <c r="S429" s="3"/>
      <c r="T429" s="13"/>
      <c r="U429" s="181">
        <f t="shared" si="7"/>
        <v>0</v>
      </c>
    </row>
    <row r="430" spans="2:21" s="1" customFormat="1" ht="50.1" hidden="1" customHeight="1" x14ac:dyDescent="0.25">
      <c r="B430" s="20" t="s">
        <v>41</v>
      </c>
      <c r="C430" s="16" t="s">
        <v>41</v>
      </c>
      <c r="D430" s="17">
        <v>43586</v>
      </c>
      <c r="E430" s="88" t="s">
        <v>479</v>
      </c>
      <c r="F430" s="40">
        <v>471666.3</v>
      </c>
      <c r="G430" s="40">
        <v>181193.25000000003</v>
      </c>
      <c r="H430" s="36">
        <v>2439</v>
      </c>
      <c r="I430" s="36">
        <v>2198</v>
      </c>
      <c r="J430" s="75"/>
      <c r="K430" s="3"/>
      <c r="L430" s="76"/>
      <c r="M430" s="3"/>
      <c r="N430" s="3"/>
      <c r="O430" s="3">
        <v>1</v>
      </c>
      <c r="P430" s="76"/>
      <c r="Q430" s="76"/>
      <c r="R430" s="76"/>
      <c r="S430" s="76"/>
      <c r="T430" s="77"/>
      <c r="U430" s="181">
        <f t="shared" si="7"/>
        <v>0</v>
      </c>
    </row>
    <row r="431" spans="2:21" s="1" customFormat="1" ht="50.1" hidden="1" customHeight="1" x14ac:dyDescent="0.25">
      <c r="B431" s="20" t="s">
        <v>41</v>
      </c>
      <c r="C431" s="16" t="s">
        <v>41</v>
      </c>
      <c r="D431" s="17">
        <v>43586</v>
      </c>
      <c r="E431" s="22" t="s">
        <v>116</v>
      </c>
      <c r="F431" s="40">
        <v>13641.75</v>
      </c>
      <c r="G431" s="40">
        <v>13641.75</v>
      </c>
      <c r="H431" s="36">
        <v>69</v>
      </c>
      <c r="I431" s="36">
        <v>69</v>
      </c>
      <c r="J431" s="12"/>
      <c r="K431" s="3"/>
      <c r="L431" s="3"/>
      <c r="M431" s="3"/>
      <c r="N431" s="3"/>
      <c r="O431" s="3">
        <v>2</v>
      </c>
      <c r="P431" s="3"/>
      <c r="Q431" s="3"/>
      <c r="R431" s="3"/>
      <c r="S431" s="3"/>
      <c r="T431" s="13"/>
      <c r="U431" s="181">
        <f t="shared" si="7"/>
        <v>0</v>
      </c>
    </row>
    <row r="432" spans="2:21" s="1" customFormat="1" ht="50.1" hidden="1" customHeight="1" x14ac:dyDescent="0.25">
      <c r="B432" s="20" t="s">
        <v>15</v>
      </c>
      <c r="C432" s="16" t="s">
        <v>513</v>
      </c>
      <c r="D432" s="17">
        <v>43586</v>
      </c>
      <c r="E432" s="88" t="s">
        <v>479</v>
      </c>
      <c r="F432" s="40">
        <v>196143</v>
      </c>
      <c r="G432" s="40">
        <v>196143</v>
      </c>
      <c r="H432" s="36">
        <v>1053</v>
      </c>
      <c r="I432" s="36">
        <v>1053</v>
      </c>
      <c r="J432" s="75"/>
      <c r="K432" s="3"/>
      <c r="L432" s="76"/>
      <c r="M432" s="3"/>
      <c r="N432" s="3"/>
      <c r="O432" s="3"/>
      <c r="P432" s="76"/>
      <c r="Q432" s="76"/>
      <c r="R432" s="76"/>
      <c r="S432" s="76"/>
      <c r="T432" s="77">
        <v>1</v>
      </c>
      <c r="U432" s="181">
        <f t="shared" si="7"/>
        <v>0</v>
      </c>
    </row>
    <row r="433" spans="2:21" s="1" customFormat="1" ht="50.1" hidden="1" customHeight="1" x14ac:dyDescent="0.25">
      <c r="B433" s="20" t="s">
        <v>15</v>
      </c>
      <c r="C433" s="16" t="s">
        <v>513</v>
      </c>
      <c r="D433" s="17">
        <v>43586</v>
      </c>
      <c r="E433" s="22" t="s">
        <v>116</v>
      </c>
      <c r="F433" s="40">
        <v>20849.25</v>
      </c>
      <c r="G433" s="40">
        <v>20849.25</v>
      </c>
      <c r="H433" s="36">
        <v>125</v>
      </c>
      <c r="I433" s="36">
        <v>125</v>
      </c>
      <c r="J433" s="12"/>
      <c r="K433" s="3"/>
      <c r="L433" s="3"/>
      <c r="M433" s="3"/>
      <c r="N433" s="3"/>
      <c r="O433" s="3"/>
      <c r="P433" s="3"/>
      <c r="Q433" s="3"/>
      <c r="R433" s="3"/>
      <c r="S433" s="3"/>
      <c r="T433" s="13"/>
      <c r="U433" s="181">
        <f t="shared" si="7"/>
        <v>0</v>
      </c>
    </row>
    <row r="434" spans="2:21" s="1" customFormat="1" ht="50.1" hidden="1" customHeight="1" x14ac:dyDescent="0.25">
      <c r="B434" s="20" t="s">
        <v>15</v>
      </c>
      <c r="C434" s="16" t="s">
        <v>513</v>
      </c>
      <c r="D434" s="17">
        <v>43586</v>
      </c>
      <c r="E434" s="88" t="s">
        <v>479</v>
      </c>
      <c r="F434" s="40">
        <v>26062</v>
      </c>
      <c r="G434" s="40">
        <v>26062</v>
      </c>
      <c r="H434" s="36">
        <v>157</v>
      </c>
      <c r="I434" s="36">
        <v>157</v>
      </c>
      <c r="J434" s="75"/>
      <c r="K434" s="3"/>
      <c r="L434" s="76"/>
      <c r="M434" s="3"/>
      <c r="N434" s="3"/>
      <c r="O434" s="3"/>
      <c r="P434" s="76"/>
      <c r="Q434" s="76"/>
      <c r="R434" s="76"/>
      <c r="S434" s="76"/>
      <c r="T434" s="77"/>
      <c r="U434" s="181">
        <f t="shared" si="7"/>
        <v>0</v>
      </c>
    </row>
    <row r="435" spans="2:21" s="1" customFormat="1" ht="50.1" hidden="1" customHeight="1" x14ac:dyDescent="0.25">
      <c r="B435" s="20" t="s">
        <v>15</v>
      </c>
      <c r="C435" s="16" t="s">
        <v>513</v>
      </c>
      <c r="D435" s="17">
        <v>43586</v>
      </c>
      <c r="E435" s="22" t="s">
        <v>116</v>
      </c>
      <c r="F435" s="40">
        <v>30534.5</v>
      </c>
      <c r="G435" s="40">
        <v>30534.5</v>
      </c>
      <c r="H435" s="36">
        <v>182</v>
      </c>
      <c r="I435" s="36">
        <v>182</v>
      </c>
      <c r="J435" s="12"/>
      <c r="K435" s="3"/>
      <c r="L435" s="3"/>
      <c r="M435" s="3"/>
      <c r="N435" s="3"/>
      <c r="O435" s="3"/>
      <c r="P435" s="3"/>
      <c r="Q435" s="3"/>
      <c r="R435" s="3"/>
      <c r="S435" s="3"/>
      <c r="T435" s="13"/>
      <c r="U435" s="181">
        <f t="shared" si="7"/>
        <v>0</v>
      </c>
    </row>
    <row r="436" spans="2:21" s="1" customFormat="1" ht="50.1" hidden="1" customHeight="1" x14ac:dyDescent="0.25">
      <c r="B436" s="20" t="s">
        <v>24</v>
      </c>
      <c r="C436" s="16" t="s">
        <v>25</v>
      </c>
      <c r="D436" s="17">
        <v>43586</v>
      </c>
      <c r="E436" s="88" t="s">
        <v>479</v>
      </c>
      <c r="F436" s="40">
        <v>18408</v>
      </c>
      <c r="G436" s="40">
        <v>18408</v>
      </c>
      <c r="H436" s="36">
        <v>117</v>
      </c>
      <c r="I436" s="36">
        <v>117</v>
      </c>
      <c r="J436" s="75"/>
      <c r="K436" s="3"/>
      <c r="L436" s="76"/>
      <c r="M436" s="3"/>
      <c r="N436" s="3"/>
      <c r="O436" s="3"/>
      <c r="P436" s="76"/>
      <c r="Q436" s="76"/>
      <c r="R436" s="76"/>
      <c r="S436" s="76"/>
      <c r="T436" s="77"/>
      <c r="U436" s="181">
        <f t="shared" si="7"/>
        <v>0</v>
      </c>
    </row>
    <row r="437" spans="2:21" s="1" customFormat="1" ht="50.1" hidden="1" customHeight="1" x14ac:dyDescent="0.25">
      <c r="B437" s="20" t="s">
        <v>24</v>
      </c>
      <c r="C437" s="16" t="s">
        <v>25</v>
      </c>
      <c r="D437" s="17">
        <v>43586</v>
      </c>
      <c r="E437" s="22" t="s">
        <v>116</v>
      </c>
      <c r="F437" s="40">
        <v>2908.5</v>
      </c>
      <c r="G437" s="40">
        <v>2908.5</v>
      </c>
      <c r="H437" s="36">
        <v>14</v>
      </c>
      <c r="I437" s="36">
        <v>14</v>
      </c>
      <c r="J437" s="12"/>
      <c r="K437" s="3"/>
      <c r="L437" s="3"/>
      <c r="M437" s="3"/>
      <c r="N437" s="3"/>
      <c r="O437" s="3"/>
      <c r="P437" s="3"/>
      <c r="Q437" s="3"/>
      <c r="R437" s="3"/>
      <c r="S437" s="3"/>
      <c r="T437" s="13"/>
      <c r="U437" s="181">
        <f t="shared" si="7"/>
        <v>0</v>
      </c>
    </row>
    <row r="438" spans="2:21" s="1" customFormat="1" ht="50.1" hidden="1" customHeight="1" x14ac:dyDescent="0.25">
      <c r="B438" s="20" t="s">
        <v>15</v>
      </c>
      <c r="C438" s="16" t="s">
        <v>115</v>
      </c>
      <c r="D438" s="17">
        <v>43586</v>
      </c>
      <c r="E438" s="88" t="s">
        <v>479</v>
      </c>
      <c r="F438" s="40">
        <v>162861</v>
      </c>
      <c r="G438" s="40">
        <v>162861</v>
      </c>
      <c r="H438" s="36">
        <v>727</v>
      </c>
      <c r="I438" s="36">
        <v>727</v>
      </c>
      <c r="J438" s="75"/>
      <c r="K438" s="3"/>
      <c r="L438" s="76"/>
      <c r="M438" s="3"/>
      <c r="N438" s="3"/>
      <c r="O438" s="44"/>
      <c r="P438" s="76"/>
      <c r="Q438" s="76"/>
      <c r="R438" s="76"/>
      <c r="S438" s="76"/>
      <c r="T438" s="77"/>
      <c r="U438" s="181">
        <f t="shared" si="7"/>
        <v>0</v>
      </c>
    </row>
    <row r="439" spans="2:21" s="1" customFormat="1" ht="50.1" hidden="1" customHeight="1" x14ac:dyDescent="0.25">
      <c r="B439" s="20" t="s">
        <v>15</v>
      </c>
      <c r="C439" s="16" t="s">
        <v>115</v>
      </c>
      <c r="D439" s="17">
        <v>43586</v>
      </c>
      <c r="E439" s="22" t="s">
        <v>116</v>
      </c>
      <c r="F439" s="40">
        <v>132826.75</v>
      </c>
      <c r="G439" s="40">
        <v>132826.75</v>
      </c>
      <c r="H439" s="36">
        <v>769</v>
      </c>
      <c r="I439" s="36">
        <v>769</v>
      </c>
      <c r="J439" s="12"/>
      <c r="K439" s="3"/>
      <c r="L439" s="3"/>
      <c r="M439" s="3"/>
      <c r="N439" s="3">
        <v>1</v>
      </c>
      <c r="O439" s="44">
        <v>1</v>
      </c>
      <c r="P439" s="3">
        <v>1</v>
      </c>
      <c r="Q439" s="3"/>
      <c r="R439" s="3"/>
      <c r="S439" s="3"/>
      <c r="T439" s="13"/>
      <c r="U439" s="181">
        <f t="shared" si="7"/>
        <v>0</v>
      </c>
    </row>
    <row r="440" spans="2:21" s="1" customFormat="1" ht="50.1" hidden="1" customHeight="1" x14ac:dyDescent="0.25">
      <c r="B440" s="20" t="s">
        <v>29</v>
      </c>
      <c r="C440" s="16" t="s">
        <v>33</v>
      </c>
      <c r="D440" s="17">
        <v>43586</v>
      </c>
      <c r="E440" s="88" t="s">
        <v>479</v>
      </c>
      <c r="F440" s="40">
        <v>932</v>
      </c>
      <c r="G440" s="40">
        <v>932</v>
      </c>
      <c r="H440" s="36">
        <v>9</v>
      </c>
      <c r="I440" s="36">
        <v>8</v>
      </c>
      <c r="J440" s="75"/>
      <c r="K440" s="3"/>
      <c r="L440" s="76"/>
      <c r="M440" s="3"/>
      <c r="N440" s="3"/>
      <c r="O440" s="3"/>
      <c r="P440" s="76"/>
      <c r="Q440" s="76"/>
      <c r="R440" s="76"/>
      <c r="S440" s="76"/>
      <c r="T440" s="77"/>
      <c r="U440" s="181">
        <f t="shared" si="7"/>
        <v>0</v>
      </c>
    </row>
    <row r="441" spans="2:21" s="1" customFormat="1" ht="50.1" hidden="1" customHeight="1" x14ac:dyDescent="0.25">
      <c r="B441" s="20" t="s">
        <v>29</v>
      </c>
      <c r="C441" s="16" t="s">
        <v>33</v>
      </c>
      <c r="D441" s="17">
        <v>43586</v>
      </c>
      <c r="E441" s="22" t="s">
        <v>116</v>
      </c>
      <c r="F441" s="40">
        <v>1276.5</v>
      </c>
      <c r="G441" s="40">
        <v>1276.5</v>
      </c>
      <c r="H441" s="36">
        <v>6</v>
      </c>
      <c r="I441" s="36">
        <v>6</v>
      </c>
      <c r="J441" s="12"/>
      <c r="K441" s="3"/>
      <c r="L441" s="3"/>
      <c r="M441" s="3"/>
      <c r="N441" s="3"/>
      <c r="O441" s="3"/>
      <c r="P441" s="3"/>
      <c r="Q441" s="3"/>
      <c r="R441" s="3"/>
      <c r="S441" s="3"/>
      <c r="T441" s="13"/>
      <c r="U441" s="181">
        <f t="shared" si="7"/>
        <v>0</v>
      </c>
    </row>
    <row r="442" spans="2:21" s="1" customFormat="1" ht="50.1" hidden="1" customHeight="1" x14ac:dyDescent="0.25">
      <c r="B442" s="20" t="s">
        <v>7</v>
      </c>
      <c r="C442" s="16" t="s">
        <v>10</v>
      </c>
      <c r="D442" s="17">
        <v>43586</v>
      </c>
      <c r="E442" s="88" t="s">
        <v>479</v>
      </c>
      <c r="F442" s="40">
        <v>0</v>
      </c>
      <c r="G442" s="40">
        <v>0</v>
      </c>
      <c r="H442" s="36">
        <v>0</v>
      </c>
      <c r="I442" s="36">
        <v>0</v>
      </c>
      <c r="J442" s="75"/>
      <c r="K442" s="3"/>
      <c r="L442" s="76"/>
      <c r="M442" s="3"/>
      <c r="N442" s="3"/>
      <c r="O442" s="3"/>
      <c r="P442" s="76"/>
      <c r="Q442" s="76"/>
      <c r="R442" s="76"/>
      <c r="S442" s="76"/>
      <c r="T442" s="77"/>
      <c r="U442" s="181">
        <f t="shared" si="7"/>
        <v>0</v>
      </c>
    </row>
    <row r="443" spans="2:21" s="1" customFormat="1" ht="50.1" hidden="1" customHeight="1" x14ac:dyDescent="0.25">
      <c r="B443" s="20" t="s">
        <v>7</v>
      </c>
      <c r="C443" s="16" t="s">
        <v>10</v>
      </c>
      <c r="D443" s="17">
        <v>43586</v>
      </c>
      <c r="E443" s="22" t="s">
        <v>116</v>
      </c>
      <c r="F443" s="40">
        <v>4652.75</v>
      </c>
      <c r="G443" s="40">
        <v>4652.75</v>
      </c>
      <c r="H443" s="36">
        <v>25</v>
      </c>
      <c r="I443" s="36">
        <v>25</v>
      </c>
      <c r="J443" s="12"/>
      <c r="K443" s="3"/>
      <c r="L443" s="3"/>
      <c r="M443" s="3"/>
      <c r="N443" s="3"/>
      <c r="O443" s="3"/>
      <c r="P443" s="3"/>
      <c r="Q443" s="3"/>
      <c r="R443" s="3"/>
      <c r="S443" s="3"/>
      <c r="T443" s="13"/>
      <c r="U443" s="181">
        <f t="shared" si="7"/>
        <v>0</v>
      </c>
    </row>
    <row r="444" spans="2:21" s="1" customFormat="1" ht="50.1" hidden="1" customHeight="1" x14ac:dyDescent="0.25">
      <c r="B444" s="20" t="s">
        <v>15</v>
      </c>
      <c r="C444" s="16" t="s">
        <v>19</v>
      </c>
      <c r="D444" s="17">
        <v>43586</v>
      </c>
      <c r="E444" s="88" t="s">
        <v>479</v>
      </c>
      <c r="F444" s="40">
        <v>25785.5</v>
      </c>
      <c r="G444" s="40">
        <v>25785.5</v>
      </c>
      <c r="H444" s="36">
        <v>133</v>
      </c>
      <c r="I444" s="36">
        <v>133</v>
      </c>
      <c r="J444" s="75"/>
      <c r="K444" s="3"/>
      <c r="L444" s="76"/>
      <c r="M444" s="3"/>
      <c r="N444" s="3"/>
      <c r="O444" s="3"/>
      <c r="P444" s="76"/>
      <c r="Q444" s="76"/>
      <c r="R444" s="76"/>
      <c r="S444" s="76"/>
      <c r="T444" s="77"/>
      <c r="U444" s="181">
        <f t="shared" si="7"/>
        <v>0</v>
      </c>
    </row>
    <row r="445" spans="2:21" s="1" customFormat="1" ht="50.1" hidden="1" customHeight="1" x14ac:dyDescent="0.25">
      <c r="B445" s="20" t="s">
        <v>15</v>
      </c>
      <c r="C445" s="16" t="s">
        <v>19</v>
      </c>
      <c r="D445" s="17">
        <v>43586</v>
      </c>
      <c r="E445" s="22" t="s">
        <v>116</v>
      </c>
      <c r="F445" s="40">
        <v>40778.5</v>
      </c>
      <c r="G445" s="40">
        <v>40778.5</v>
      </c>
      <c r="H445" s="36">
        <v>233</v>
      </c>
      <c r="I445" s="36">
        <v>233</v>
      </c>
      <c r="J445" s="12"/>
      <c r="K445" s="3"/>
      <c r="L445" s="3"/>
      <c r="M445" s="3"/>
      <c r="N445" s="3"/>
      <c r="O445" s="3"/>
      <c r="P445" s="3"/>
      <c r="Q445" s="3"/>
      <c r="R445" s="3"/>
      <c r="S445" s="3"/>
      <c r="T445" s="13"/>
      <c r="U445" s="181">
        <f t="shared" si="7"/>
        <v>0</v>
      </c>
    </row>
    <row r="446" spans="2:21" s="1" customFormat="1" ht="50.1" hidden="1" customHeight="1" x14ac:dyDescent="0.25">
      <c r="B446" s="20" t="s">
        <v>7</v>
      </c>
      <c r="C446" s="16" t="s">
        <v>9</v>
      </c>
      <c r="D446" s="17">
        <v>43586</v>
      </c>
      <c r="E446" s="88" t="s">
        <v>479</v>
      </c>
      <c r="F446" s="40">
        <v>0</v>
      </c>
      <c r="G446" s="40">
        <v>0</v>
      </c>
      <c r="H446" s="36">
        <v>0</v>
      </c>
      <c r="I446" s="36">
        <v>0</v>
      </c>
      <c r="J446" s="75"/>
      <c r="K446" s="3"/>
      <c r="L446" s="76"/>
      <c r="M446" s="3"/>
      <c r="N446" s="3"/>
      <c r="O446" s="3"/>
      <c r="P446" s="76"/>
      <c r="Q446" s="76"/>
      <c r="R446" s="76"/>
      <c r="S446" s="76"/>
      <c r="T446" s="77"/>
      <c r="U446" s="181">
        <f t="shared" si="7"/>
        <v>0</v>
      </c>
    </row>
    <row r="447" spans="2:21" s="1" customFormat="1" ht="50.1" hidden="1" customHeight="1" x14ac:dyDescent="0.25">
      <c r="B447" s="20" t="s">
        <v>7</v>
      </c>
      <c r="C447" s="16" t="s">
        <v>9</v>
      </c>
      <c r="D447" s="17">
        <v>43586</v>
      </c>
      <c r="E447" s="22" t="s">
        <v>116</v>
      </c>
      <c r="F447" s="40">
        <v>427.5</v>
      </c>
      <c r="G447" s="40">
        <v>427.5</v>
      </c>
      <c r="H447" s="36">
        <v>2</v>
      </c>
      <c r="I447" s="36">
        <v>2</v>
      </c>
      <c r="J447" s="12"/>
      <c r="K447" s="3"/>
      <c r="L447" s="3"/>
      <c r="M447" s="3"/>
      <c r="N447" s="3"/>
      <c r="O447" s="3"/>
      <c r="P447" s="3"/>
      <c r="Q447" s="3"/>
      <c r="R447" s="3"/>
      <c r="S447" s="3"/>
      <c r="T447" s="13"/>
      <c r="U447" s="181">
        <f t="shared" si="7"/>
        <v>0</v>
      </c>
    </row>
    <row r="448" spans="2:21" s="1" customFormat="1" ht="50.1" hidden="1" customHeight="1" x14ac:dyDescent="0.25">
      <c r="B448" s="20" t="s">
        <v>46</v>
      </c>
      <c r="C448" s="16" t="s">
        <v>46</v>
      </c>
      <c r="D448" s="17">
        <v>43586</v>
      </c>
      <c r="E448" s="88" t="s">
        <v>479</v>
      </c>
      <c r="F448" s="40">
        <v>22388</v>
      </c>
      <c r="G448" s="40">
        <v>22388</v>
      </c>
      <c r="H448" s="36">
        <v>121</v>
      </c>
      <c r="I448" s="36">
        <v>121</v>
      </c>
      <c r="J448" s="75"/>
      <c r="K448" s="3"/>
      <c r="L448" s="76"/>
      <c r="M448" s="3"/>
      <c r="N448" s="3"/>
      <c r="O448" s="3"/>
      <c r="P448" s="76"/>
      <c r="Q448" s="76"/>
      <c r="R448" s="76"/>
      <c r="S448" s="76"/>
      <c r="T448" s="77"/>
      <c r="U448" s="181">
        <f t="shared" si="7"/>
        <v>0</v>
      </c>
    </row>
    <row r="449" spans="2:21" s="1" customFormat="1" ht="50.1" hidden="1" customHeight="1" x14ac:dyDescent="0.25">
      <c r="B449" s="20" t="s">
        <v>46</v>
      </c>
      <c r="C449" s="16" t="s">
        <v>46</v>
      </c>
      <c r="D449" s="17">
        <v>43586</v>
      </c>
      <c r="E449" s="22" t="s">
        <v>116</v>
      </c>
      <c r="F449" s="40">
        <v>1344</v>
      </c>
      <c r="G449" s="40">
        <v>1344</v>
      </c>
      <c r="H449" s="36">
        <v>6</v>
      </c>
      <c r="I449" s="36">
        <v>6</v>
      </c>
      <c r="J449" s="12"/>
      <c r="K449" s="3"/>
      <c r="L449" s="3"/>
      <c r="M449" s="3"/>
      <c r="N449" s="3"/>
      <c r="O449" s="3"/>
      <c r="P449" s="3"/>
      <c r="Q449" s="3"/>
      <c r="R449" s="3"/>
      <c r="S449" s="3"/>
      <c r="T449" s="13"/>
      <c r="U449" s="181">
        <f t="shared" si="7"/>
        <v>0</v>
      </c>
    </row>
    <row r="450" spans="2:21" s="1" customFormat="1" ht="50.1" hidden="1" customHeight="1" x14ac:dyDescent="0.25">
      <c r="B450" s="20" t="s">
        <v>21</v>
      </c>
      <c r="C450" s="16" t="s">
        <v>22</v>
      </c>
      <c r="D450" s="17">
        <v>43586</v>
      </c>
      <c r="E450" s="88" t="s">
        <v>479</v>
      </c>
      <c r="F450" s="40">
        <v>0</v>
      </c>
      <c r="G450" s="40">
        <v>0</v>
      </c>
      <c r="H450" s="36">
        <v>0</v>
      </c>
      <c r="I450" s="36">
        <v>0</v>
      </c>
      <c r="J450" s="75"/>
      <c r="K450" s="3"/>
      <c r="L450" s="76"/>
      <c r="M450" s="3"/>
      <c r="N450" s="3"/>
      <c r="O450" s="3"/>
      <c r="P450" s="76"/>
      <c r="Q450" s="76"/>
      <c r="R450" s="76"/>
      <c r="S450" s="76"/>
      <c r="T450" s="77"/>
      <c r="U450" s="181">
        <f t="shared" si="7"/>
        <v>0</v>
      </c>
    </row>
    <row r="451" spans="2:21" s="1" customFormat="1" ht="50.1" hidden="1" customHeight="1" x14ac:dyDescent="0.25">
      <c r="B451" s="20" t="s">
        <v>21</v>
      </c>
      <c r="C451" s="16" t="s">
        <v>22</v>
      </c>
      <c r="D451" s="17">
        <v>43586</v>
      </c>
      <c r="E451" s="22" t="s">
        <v>116</v>
      </c>
      <c r="F451" s="40">
        <v>2895</v>
      </c>
      <c r="G451" s="40">
        <v>2895</v>
      </c>
      <c r="H451" s="36">
        <v>14</v>
      </c>
      <c r="I451" s="36">
        <v>14</v>
      </c>
      <c r="J451" s="12"/>
      <c r="K451" s="3"/>
      <c r="L451" s="3"/>
      <c r="M451" s="3"/>
      <c r="N451" s="3"/>
      <c r="O451" s="3"/>
      <c r="P451" s="3"/>
      <c r="Q451" s="3"/>
      <c r="R451" s="3"/>
      <c r="S451" s="3"/>
      <c r="T451" s="13"/>
      <c r="U451" s="181">
        <f t="shared" si="7"/>
        <v>0</v>
      </c>
    </row>
    <row r="452" spans="2:21" s="1" customFormat="1" ht="50.1" hidden="1" customHeight="1" x14ac:dyDescent="0.25">
      <c r="B452" s="20" t="s">
        <v>42</v>
      </c>
      <c r="C452" s="16" t="s">
        <v>490</v>
      </c>
      <c r="D452" s="17">
        <v>43586</v>
      </c>
      <c r="E452" s="88" t="s">
        <v>479</v>
      </c>
      <c r="F452" s="40">
        <v>0</v>
      </c>
      <c r="G452" s="40">
        <v>0</v>
      </c>
      <c r="H452" s="36">
        <v>0</v>
      </c>
      <c r="I452" s="36">
        <v>0</v>
      </c>
      <c r="J452" s="75"/>
      <c r="K452" s="3"/>
      <c r="L452" s="76"/>
      <c r="M452" s="3"/>
      <c r="N452" s="3"/>
      <c r="O452" s="3"/>
      <c r="P452" s="76"/>
      <c r="Q452" s="76"/>
      <c r="R452" s="76"/>
      <c r="S452" s="76"/>
      <c r="T452" s="77"/>
      <c r="U452" s="181">
        <f t="shared" si="7"/>
        <v>0</v>
      </c>
    </row>
    <row r="453" spans="2:21" s="1" customFormat="1" ht="50.1" hidden="1" customHeight="1" x14ac:dyDescent="0.25">
      <c r="B453" s="20" t="s">
        <v>42</v>
      </c>
      <c r="C453" s="16" t="s">
        <v>490</v>
      </c>
      <c r="D453" s="17">
        <v>43586</v>
      </c>
      <c r="E453" s="22" t="s">
        <v>116</v>
      </c>
      <c r="F453" s="40">
        <v>12088</v>
      </c>
      <c r="G453" s="40">
        <v>12088</v>
      </c>
      <c r="H453" s="36">
        <v>65</v>
      </c>
      <c r="I453" s="36">
        <v>65</v>
      </c>
      <c r="J453" s="12"/>
      <c r="K453" s="3"/>
      <c r="L453" s="3"/>
      <c r="M453" s="3"/>
      <c r="N453" s="3"/>
      <c r="O453" s="3"/>
      <c r="P453" s="3"/>
      <c r="Q453" s="3"/>
      <c r="R453" s="3"/>
      <c r="S453" s="3"/>
      <c r="T453" s="13"/>
      <c r="U453" s="181">
        <f t="shared" si="7"/>
        <v>0</v>
      </c>
    </row>
    <row r="454" spans="2:21" s="1" customFormat="1" ht="50.1" hidden="1" customHeight="1" x14ac:dyDescent="0.25">
      <c r="B454" s="20" t="s">
        <v>42</v>
      </c>
      <c r="C454" s="16" t="s">
        <v>488</v>
      </c>
      <c r="D454" s="17">
        <v>43586</v>
      </c>
      <c r="E454" s="22" t="s">
        <v>116</v>
      </c>
      <c r="F454" s="40">
        <v>6006</v>
      </c>
      <c r="G454" s="40">
        <v>6006</v>
      </c>
      <c r="H454" s="36">
        <v>30</v>
      </c>
      <c r="I454" s="36">
        <v>30</v>
      </c>
      <c r="J454" s="75"/>
      <c r="K454" s="3"/>
      <c r="L454" s="76"/>
      <c r="M454" s="3"/>
      <c r="N454" s="3"/>
      <c r="O454" s="3"/>
      <c r="P454" s="76"/>
      <c r="Q454" s="76"/>
      <c r="R454" s="76"/>
      <c r="S454" s="76"/>
      <c r="T454" s="77"/>
      <c r="U454" s="181">
        <f t="shared" si="7"/>
        <v>0</v>
      </c>
    </row>
    <row r="455" spans="2:21" s="1" customFormat="1" ht="50.1" hidden="1" customHeight="1" x14ac:dyDescent="0.25">
      <c r="B455" s="20" t="s">
        <v>42</v>
      </c>
      <c r="C455" s="16" t="s">
        <v>488</v>
      </c>
      <c r="D455" s="17">
        <v>43586</v>
      </c>
      <c r="E455" s="88" t="s">
        <v>479</v>
      </c>
      <c r="F455" s="40">
        <v>0</v>
      </c>
      <c r="G455" s="40">
        <v>0</v>
      </c>
      <c r="H455" s="36">
        <v>0</v>
      </c>
      <c r="I455" s="36">
        <v>0</v>
      </c>
      <c r="J455" s="75"/>
      <c r="K455" s="3"/>
      <c r="L455" s="76"/>
      <c r="M455" s="3"/>
      <c r="N455" s="3"/>
      <c r="O455" s="3"/>
      <c r="P455" s="76"/>
      <c r="Q455" s="76"/>
      <c r="R455" s="76"/>
      <c r="S455" s="76"/>
      <c r="T455" s="77"/>
      <c r="U455" s="181">
        <f t="shared" si="7"/>
        <v>0</v>
      </c>
    </row>
    <row r="456" spans="2:21" s="1" customFormat="1" ht="50.1" hidden="1" customHeight="1" x14ac:dyDescent="0.25">
      <c r="B456" s="20" t="s">
        <v>24</v>
      </c>
      <c r="C456" s="16" t="s">
        <v>26</v>
      </c>
      <c r="D456" s="17">
        <v>43586</v>
      </c>
      <c r="E456" s="88" t="s">
        <v>479</v>
      </c>
      <c r="F456" s="40">
        <v>0</v>
      </c>
      <c r="G456" s="40">
        <v>0</v>
      </c>
      <c r="H456" s="36">
        <v>0</v>
      </c>
      <c r="I456" s="36">
        <v>0</v>
      </c>
      <c r="J456" s="75"/>
      <c r="K456" s="3"/>
      <c r="L456" s="76"/>
      <c r="M456" s="3"/>
      <c r="N456" s="3"/>
      <c r="O456" s="3"/>
      <c r="P456" s="76"/>
      <c r="Q456" s="76"/>
      <c r="R456" s="76"/>
      <c r="S456" s="76"/>
      <c r="T456" s="77"/>
      <c r="U456" s="181">
        <f t="shared" si="7"/>
        <v>0</v>
      </c>
    </row>
    <row r="457" spans="2:21" s="1" customFormat="1" ht="50.1" hidden="1" customHeight="1" x14ac:dyDescent="0.25">
      <c r="B457" s="20" t="s">
        <v>24</v>
      </c>
      <c r="C457" s="16" t="s">
        <v>26</v>
      </c>
      <c r="D457" s="17">
        <v>43586</v>
      </c>
      <c r="E457" s="22" t="s">
        <v>116</v>
      </c>
      <c r="F457" s="40">
        <v>6048</v>
      </c>
      <c r="G457" s="40">
        <v>6048</v>
      </c>
      <c r="H457" s="36">
        <v>32</v>
      </c>
      <c r="I457" s="36">
        <v>32</v>
      </c>
      <c r="J457" s="12"/>
      <c r="K457" s="3"/>
      <c r="L457" s="3"/>
      <c r="M457" s="3"/>
      <c r="N457" s="3"/>
      <c r="O457" s="3"/>
      <c r="P457" s="3"/>
      <c r="Q457" s="3"/>
      <c r="R457" s="3"/>
      <c r="S457" s="3"/>
      <c r="T457" s="13"/>
      <c r="U457" s="181">
        <f t="shared" si="7"/>
        <v>0</v>
      </c>
    </row>
    <row r="458" spans="2:21" s="1" customFormat="1" ht="50.1" hidden="1" customHeight="1" x14ac:dyDescent="0.25">
      <c r="B458" s="20" t="s">
        <v>29</v>
      </c>
      <c r="C458" s="16" t="s">
        <v>34</v>
      </c>
      <c r="D458" s="17">
        <v>43586</v>
      </c>
      <c r="E458" s="88" t="s">
        <v>479</v>
      </c>
      <c r="F458" s="40">
        <v>204205</v>
      </c>
      <c r="G458" s="40">
        <v>204205</v>
      </c>
      <c r="H458" s="36">
        <v>1792</v>
      </c>
      <c r="I458" s="36">
        <v>1792</v>
      </c>
      <c r="J458" s="75"/>
      <c r="K458" s="3"/>
      <c r="L458" s="76"/>
      <c r="M458" s="3"/>
      <c r="N458" s="3"/>
      <c r="O458" s="3"/>
      <c r="P458" s="76"/>
      <c r="Q458" s="76"/>
      <c r="R458" s="76"/>
      <c r="S458" s="76"/>
      <c r="T458" s="77"/>
      <c r="U458" s="181">
        <f t="shared" si="7"/>
        <v>0</v>
      </c>
    </row>
    <row r="459" spans="2:21" s="1" customFormat="1" ht="50.1" hidden="1" customHeight="1" x14ac:dyDescent="0.25">
      <c r="B459" s="20" t="s">
        <v>29</v>
      </c>
      <c r="C459" s="16" t="s">
        <v>34</v>
      </c>
      <c r="D459" s="17">
        <v>43586</v>
      </c>
      <c r="E459" s="22" t="s">
        <v>116</v>
      </c>
      <c r="F459" s="40">
        <v>5296.5</v>
      </c>
      <c r="G459" s="40">
        <v>5296.5</v>
      </c>
      <c r="H459" s="36">
        <v>27</v>
      </c>
      <c r="I459" s="36">
        <v>27</v>
      </c>
      <c r="J459" s="12"/>
      <c r="K459" s="3"/>
      <c r="L459" s="3"/>
      <c r="M459" s="3"/>
      <c r="N459" s="3"/>
      <c r="O459" s="3"/>
      <c r="P459" s="3"/>
      <c r="Q459" s="3"/>
      <c r="R459" s="3"/>
      <c r="S459" s="3"/>
      <c r="T459" s="13"/>
      <c r="U459" s="181">
        <f t="shared" si="7"/>
        <v>0</v>
      </c>
    </row>
    <row r="460" spans="2:21" s="1" customFormat="1" ht="50.1" hidden="1" customHeight="1" x14ac:dyDescent="0.25">
      <c r="B460" s="20" t="s">
        <v>15</v>
      </c>
      <c r="C460" s="16" t="s">
        <v>178</v>
      </c>
      <c r="D460" s="17">
        <v>43586</v>
      </c>
      <c r="E460" s="88" t="s">
        <v>479</v>
      </c>
      <c r="F460" s="40">
        <v>9300</v>
      </c>
      <c r="G460" s="40">
        <v>9300</v>
      </c>
      <c r="H460" s="36">
        <v>43</v>
      </c>
      <c r="I460" s="36">
        <v>43</v>
      </c>
      <c r="J460" s="75"/>
      <c r="K460" s="3"/>
      <c r="L460" s="76"/>
      <c r="M460" s="3"/>
      <c r="N460" s="3"/>
      <c r="O460" s="3"/>
      <c r="P460" s="76"/>
      <c r="Q460" s="76"/>
      <c r="R460" s="76"/>
      <c r="S460" s="76"/>
      <c r="T460" s="77"/>
      <c r="U460" s="181">
        <f t="shared" si="7"/>
        <v>0</v>
      </c>
    </row>
    <row r="461" spans="2:21" s="1" customFormat="1" ht="50.1" hidden="1" customHeight="1" x14ac:dyDescent="0.25">
      <c r="B461" s="20" t="s">
        <v>15</v>
      </c>
      <c r="C461" s="16" t="s">
        <v>178</v>
      </c>
      <c r="D461" s="17">
        <v>43586</v>
      </c>
      <c r="E461" s="22" t="s">
        <v>116</v>
      </c>
      <c r="F461" s="40">
        <v>16094</v>
      </c>
      <c r="G461" s="40">
        <v>16094</v>
      </c>
      <c r="H461" s="36">
        <v>87</v>
      </c>
      <c r="I461" s="36">
        <v>87</v>
      </c>
      <c r="J461" s="12"/>
      <c r="K461" s="3"/>
      <c r="L461" s="3"/>
      <c r="M461" s="3"/>
      <c r="N461" s="3"/>
      <c r="O461" s="3">
        <v>1</v>
      </c>
      <c r="P461" s="3"/>
      <c r="Q461" s="3"/>
      <c r="R461" s="3"/>
      <c r="S461" s="3"/>
      <c r="T461" s="13"/>
      <c r="U461" s="181">
        <f t="shared" si="7"/>
        <v>0</v>
      </c>
    </row>
    <row r="462" spans="2:21" s="1" customFormat="1" ht="50.1" hidden="1" customHeight="1" x14ac:dyDescent="0.25">
      <c r="B462" s="20" t="s">
        <v>29</v>
      </c>
      <c r="C462" s="16" t="s">
        <v>489</v>
      </c>
      <c r="D462" s="17">
        <v>43586</v>
      </c>
      <c r="E462" s="22" t="s">
        <v>116</v>
      </c>
      <c r="F462" s="40">
        <v>27</v>
      </c>
      <c r="G462" s="40">
        <v>27</v>
      </c>
      <c r="H462" s="36">
        <v>1</v>
      </c>
      <c r="I462" s="36">
        <v>1</v>
      </c>
      <c r="J462" s="75"/>
      <c r="K462" s="3"/>
      <c r="L462" s="76"/>
      <c r="M462" s="3"/>
      <c r="N462" s="3"/>
      <c r="O462" s="3"/>
      <c r="P462" s="76"/>
      <c r="Q462" s="76"/>
      <c r="R462" s="76"/>
      <c r="S462" s="76"/>
      <c r="T462" s="77"/>
      <c r="U462" s="181">
        <f t="shared" si="7"/>
        <v>0</v>
      </c>
    </row>
    <row r="463" spans="2:21" s="1" customFormat="1" ht="50.1" hidden="1" customHeight="1" x14ac:dyDescent="0.25">
      <c r="B463" s="20" t="s">
        <v>29</v>
      </c>
      <c r="C463" s="16" t="s">
        <v>489</v>
      </c>
      <c r="D463" s="17">
        <v>43586</v>
      </c>
      <c r="E463" s="88" t="s">
        <v>479</v>
      </c>
      <c r="F463" s="40">
        <v>0</v>
      </c>
      <c r="G463" s="40">
        <v>0</v>
      </c>
      <c r="H463" s="36">
        <v>0</v>
      </c>
      <c r="I463" s="36">
        <v>0</v>
      </c>
      <c r="J463" s="75"/>
      <c r="K463" s="3"/>
      <c r="L463" s="76"/>
      <c r="M463" s="3"/>
      <c r="N463" s="3"/>
      <c r="O463" s="3"/>
      <c r="P463" s="76"/>
      <c r="Q463" s="76"/>
      <c r="R463" s="76"/>
      <c r="S463" s="76"/>
      <c r="T463" s="77"/>
      <c r="U463" s="181">
        <f t="shared" si="7"/>
        <v>0</v>
      </c>
    </row>
    <row r="464" spans="2:21" s="1" customFormat="1" ht="50.1" hidden="1" customHeight="1" x14ac:dyDescent="0.25">
      <c r="B464" s="20" t="s">
        <v>491</v>
      </c>
      <c r="C464" s="16" t="s">
        <v>51</v>
      </c>
      <c r="D464" s="17">
        <v>43586</v>
      </c>
      <c r="E464" s="88" t="s">
        <v>479</v>
      </c>
      <c r="F464" s="40">
        <v>0</v>
      </c>
      <c r="G464" s="40">
        <v>0</v>
      </c>
      <c r="H464" s="36">
        <v>0</v>
      </c>
      <c r="I464" s="36">
        <v>0</v>
      </c>
      <c r="J464" s="75"/>
      <c r="K464" s="3"/>
      <c r="L464" s="76"/>
      <c r="M464" s="3"/>
      <c r="N464" s="3"/>
      <c r="O464" s="3"/>
      <c r="P464" s="76"/>
      <c r="Q464" s="76"/>
      <c r="R464" s="76"/>
      <c r="S464" s="76"/>
      <c r="T464" s="77"/>
      <c r="U464" s="181">
        <f t="shared" si="7"/>
        <v>0</v>
      </c>
    </row>
    <row r="465" spans="1:21" s="1" customFormat="1" ht="50.1" hidden="1" customHeight="1" x14ac:dyDescent="0.25">
      <c r="B465" s="20" t="s">
        <v>491</v>
      </c>
      <c r="C465" s="16" t="s">
        <v>51</v>
      </c>
      <c r="D465" s="17">
        <v>43586</v>
      </c>
      <c r="E465" s="22" t="s">
        <v>116</v>
      </c>
      <c r="F465" s="40">
        <v>573</v>
      </c>
      <c r="G465" s="40">
        <v>573</v>
      </c>
      <c r="H465" s="36">
        <v>3</v>
      </c>
      <c r="I465" s="36">
        <v>3</v>
      </c>
      <c r="J465" s="12"/>
      <c r="K465" s="3"/>
      <c r="L465" s="3"/>
      <c r="M465" s="3"/>
      <c r="N465" s="3"/>
      <c r="O465" s="3"/>
      <c r="P465" s="3"/>
      <c r="Q465" s="3"/>
      <c r="R465" s="3"/>
      <c r="S465" s="3"/>
      <c r="T465" s="13"/>
      <c r="U465" s="181">
        <f t="shared" si="7"/>
        <v>0</v>
      </c>
    </row>
    <row r="466" spans="1:21" s="1" customFormat="1" ht="50.1" hidden="1" customHeight="1" x14ac:dyDescent="0.25">
      <c r="B466" s="20" t="s">
        <v>29</v>
      </c>
      <c r="C466" s="16" t="s">
        <v>35</v>
      </c>
      <c r="D466" s="17">
        <v>43586</v>
      </c>
      <c r="E466" s="88" t="s">
        <v>479</v>
      </c>
      <c r="F466" s="40">
        <v>0</v>
      </c>
      <c r="G466" s="40">
        <v>0</v>
      </c>
      <c r="H466" s="36">
        <v>0</v>
      </c>
      <c r="I466" s="36">
        <v>0</v>
      </c>
      <c r="J466" s="75"/>
      <c r="K466" s="3"/>
      <c r="L466" s="76"/>
      <c r="M466" s="3"/>
      <c r="N466" s="3"/>
      <c r="O466" s="3"/>
      <c r="P466" s="76"/>
      <c r="Q466" s="76"/>
      <c r="R466" s="76"/>
      <c r="S466" s="76"/>
      <c r="T466" s="77"/>
      <c r="U466" s="181">
        <f t="shared" si="7"/>
        <v>0</v>
      </c>
    </row>
    <row r="467" spans="1:21" s="1" customFormat="1" ht="50.1" hidden="1" customHeight="1" x14ac:dyDescent="0.25">
      <c r="B467" s="20" t="s">
        <v>29</v>
      </c>
      <c r="C467" s="16" t="s">
        <v>35</v>
      </c>
      <c r="D467" s="17">
        <v>43586</v>
      </c>
      <c r="E467" s="22" t="s">
        <v>116</v>
      </c>
      <c r="F467" s="40">
        <v>3006</v>
      </c>
      <c r="G467" s="40">
        <v>3006</v>
      </c>
      <c r="H467" s="36">
        <v>17</v>
      </c>
      <c r="I467" s="36">
        <v>17</v>
      </c>
      <c r="J467" s="12"/>
      <c r="K467" s="3"/>
      <c r="L467" s="3"/>
      <c r="M467" s="3"/>
      <c r="N467" s="3"/>
      <c r="O467" s="3"/>
      <c r="P467" s="3"/>
      <c r="Q467" s="3"/>
      <c r="R467" s="3"/>
      <c r="S467" s="3"/>
      <c r="T467" s="13"/>
      <c r="U467" s="181">
        <f t="shared" si="7"/>
        <v>0</v>
      </c>
    </row>
    <row r="468" spans="1:21" s="1" customFormat="1" ht="50.1" hidden="1" customHeight="1" x14ac:dyDescent="0.25">
      <c r="B468" s="20" t="s">
        <v>37</v>
      </c>
      <c r="C468" s="16" t="s">
        <v>38</v>
      </c>
      <c r="D468" s="17">
        <v>43586</v>
      </c>
      <c r="E468" s="88" t="s">
        <v>479</v>
      </c>
      <c r="F468" s="40">
        <v>0</v>
      </c>
      <c r="G468" s="40">
        <v>0</v>
      </c>
      <c r="H468" s="36">
        <v>0</v>
      </c>
      <c r="I468" s="36">
        <v>0</v>
      </c>
      <c r="J468" s="75"/>
      <c r="K468" s="3"/>
      <c r="L468" s="76"/>
      <c r="M468" s="3"/>
      <c r="N468" s="3"/>
      <c r="O468" s="3"/>
      <c r="P468" s="76"/>
      <c r="Q468" s="76"/>
      <c r="R468" s="76"/>
      <c r="S468" s="76"/>
      <c r="T468" s="77"/>
      <c r="U468" s="181">
        <f t="shared" si="7"/>
        <v>0</v>
      </c>
    </row>
    <row r="469" spans="1:21" s="1" customFormat="1" ht="50.1" hidden="1" customHeight="1" x14ac:dyDescent="0.25">
      <c r="B469" s="20" t="s">
        <v>37</v>
      </c>
      <c r="C469" s="16" t="s">
        <v>38</v>
      </c>
      <c r="D469" s="17">
        <v>43586</v>
      </c>
      <c r="E469" s="22" t="s">
        <v>116</v>
      </c>
      <c r="F469" s="40">
        <v>4023</v>
      </c>
      <c r="G469" s="40">
        <v>4023</v>
      </c>
      <c r="H469" s="36">
        <v>22</v>
      </c>
      <c r="I469" s="36">
        <v>22</v>
      </c>
      <c r="J469" s="12"/>
      <c r="K469" s="3"/>
      <c r="L469" s="3"/>
      <c r="M469" s="3"/>
      <c r="N469" s="3"/>
      <c r="O469" s="3"/>
      <c r="P469" s="3"/>
      <c r="Q469" s="3"/>
      <c r="R469" s="3"/>
      <c r="S469" s="3"/>
      <c r="T469" s="13"/>
      <c r="U469" s="181">
        <f t="shared" si="7"/>
        <v>0</v>
      </c>
    </row>
    <row r="470" spans="1:21" s="1" customFormat="1" ht="50.1" hidden="1" customHeight="1" x14ac:dyDescent="0.25">
      <c r="B470" s="20" t="s">
        <v>40</v>
      </c>
      <c r="C470" s="16" t="s">
        <v>40</v>
      </c>
      <c r="D470" s="17">
        <v>43586</v>
      </c>
      <c r="E470" s="88" t="s">
        <v>479</v>
      </c>
      <c r="F470" s="40">
        <v>0</v>
      </c>
      <c r="G470" s="40">
        <v>0</v>
      </c>
      <c r="H470" s="36">
        <v>0</v>
      </c>
      <c r="I470" s="36">
        <v>0</v>
      </c>
      <c r="J470" s="75"/>
      <c r="K470" s="3"/>
      <c r="L470" s="76"/>
      <c r="M470" s="3"/>
      <c r="N470" s="3"/>
      <c r="O470" s="3"/>
      <c r="P470" s="76"/>
      <c r="Q470" s="76"/>
      <c r="R470" s="76"/>
      <c r="S470" s="76"/>
      <c r="T470" s="77"/>
      <c r="U470" s="181">
        <f t="shared" si="7"/>
        <v>0</v>
      </c>
    </row>
    <row r="471" spans="1:21" s="1" customFormat="1" ht="50.1" hidden="1" customHeight="1" x14ac:dyDescent="0.25">
      <c r="B471" s="20" t="s">
        <v>40</v>
      </c>
      <c r="C471" s="16" t="s">
        <v>40</v>
      </c>
      <c r="D471" s="17">
        <v>43586</v>
      </c>
      <c r="E471" s="22" t="s">
        <v>116</v>
      </c>
      <c r="F471" s="40">
        <v>577.5</v>
      </c>
      <c r="G471" s="40">
        <v>577.5</v>
      </c>
      <c r="H471" s="36">
        <v>3</v>
      </c>
      <c r="I471" s="36">
        <v>3</v>
      </c>
      <c r="J471" s="12"/>
      <c r="K471" s="3"/>
      <c r="L471" s="3"/>
      <c r="M471" s="3"/>
      <c r="N471" s="3"/>
      <c r="O471" s="3"/>
      <c r="P471" s="3"/>
      <c r="Q471" s="3"/>
      <c r="R471" s="3"/>
      <c r="S471" s="3"/>
      <c r="T471" s="13"/>
      <c r="U471" s="181">
        <f t="shared" si="7"/>
        <v>0</v>
      </c>
    </row>
    <row r="472" spans="1:21" s="1" customFormat="1" ht="50.1" hidden="1" customHeight="1" x14ac:dyDescent="0.25">
      <c r="B472" s="20" t="s">
        <v>3</v>
      </c>
      <c r="C472" s="16" t="s">
        <v>3</v>
      </c>
      <c r="D472" s="17">
        <v>43586</v>
      </c>
      <c r="E472" s="88" t="s">
        <v>479</v>
      </c>
      <c r="F472" s="40">
        <v>0</v>
      </c>
      <c r="G472" s="40">
        <v>0</v>
      </c>
      <c r="H472" s="36">
        <v>0</v>
      </c>
      <c r="I472" s="36">
        <v>0</v>
      </c>
      <c r="J472" s="75"/>
      <c r="K472" s="3"/>
      <c r="L472" s="76"/>
      <c r="M472" s="3"/>
      <c r="N472" s="3"/>
      <c r="O472" s="3"/>
      <c r="P472" s="76"/>
      <c r="Q472" s="76"/>
      <c r="R472" s="76"/>
      <c r="S472" s="76"/>
      <c r="T472" s="77"/>
      <c r="U472" s="181">
        <f t="shared" si="7"/>
        <v>0</v>
      </c>
    </row>
    <row r="473" spans="1:21" s="1" customFormat="1" ht="50.1" hidden="1" customHeight="1" x14ac:dyDescent="0.25">
      <c r="A473" s="1">
        <v>26</v>
      </c>
      <c r="B473" s="20" t="s">
        <v>3</v>
      </c>
      <c r="C473" s="16" t="s">
        <v>3</v>
      </c>
      <c r="D473" s="17">
        <v>43586</v>
      </c>
      <c r="E473" s="22" t="s">
        <v>116</v>
      </c>
      <c r="F473" s="40">
        <v>561</v>
      </c>
      <c r="G473" s="40">
        <v>561</v>
      </c>
      <c r="H473" s="36">
        <v>3</v>
      </c>
      <c r="I473" s="36">
        <v>3</v>
      </c>
      <c r="J473" s="12"/>
      <c r="K473" s="3"/>
      <c r="L473" s="3"/>
      <c r="M473" s="3"/>
      <c r="N473" s="3"/>
      <c r="O473" s="3"/>
      <c r="P473" s="3"/>
      <c r="Q473" s="3"/>
      <c r="R473" s="3"/>
      <c r="S473" s="3"/>
      <c r="T473" s="13"/>
      <c r="U473" s="181">
        <f t="shared" si="7"/>
        <v>0</v>
      </c>
    </row>
    <row r="474" spans="1:21" s="1" customFormat="1" ht="50.1" hidden="1" customHeight="1" x14ac:dyDescent="0.25">
      <c r="B474" s="20" t="s">
        <v>37</v>
      </c>
      <c r="C474" s="16" t="s">
        <v>39</v>
      </c>
      <c r="D474" s="17">
        <v>43586</v>
      </c>
      <c r="E474" s="88" t="s">
        <v>479</v>
      </c>
      <c r="F474" s="40">
        <v>3240</v>
      </c>
      <c r="G474" s="40">
        <v>3240</v>
      </c>
      <c r="H474" s="36">
        <v>22</v>
      </c>
      <c r="I474" s="36">
        <v>22</v>
      </c>
      <c r="J474" s="75"/>
      <c r="K474" s="3"/>
      <c r="L474" s="76"/>
      <c r="M474" s="3"/>
      <c r="N474" s="3"/>
      <c r="O474" s="3"/>
      <c r="P474" s="76"/>
      <c r="Q474" s="76"/>
      <c r="R474" s="76"/>
      <c r="S474" s="76"/>
      <c r="T474" s="77"/>
      <c r="U474" s="181">
        <f t="shared" si="7"/>
        <v>0</v>
      </c>
    </row>
    <row r="475" spans="1:21" s="1" customFormat="1" ht="50.1" hidden="1" customHeight="1" x14ac:dyDescent="0.25">
      <c r="B475" s="20" t="s">
        <v>37</v>
      </c>
      <c r="C475" s="16" t="s">
        <v>39</v>
      </c>
      <c r="D475" s="17">
        <v>43586</v>
      </c>
      <c r="E475" s="22" t="s">
        <v>116</v>
      </c>
      <c r="F475" s="40">
        <v>4329</v>
      </c>
      <c r="G475" s="40">
        <v>4329</v>
      </c>
      <c r="H475" s="36">
        <v>22</v>
      </c>
      <c r="I475" s="36">
        <v>22</v>
      </c>
      <c r="J475" s="12"/>
      <c r="K475" s="3"/>
      <c r="L475" s="3"/>
      <c r="M475" s="3"/>
      <c r="N475" s="3"/>
      <c r="O475" s="3"/>
      <c r="P475" s="3"/>
      <c r="Q475" s="3"/>
      <c r="R475" s="3"/>
      <c r="S475" s="3"/>
      <c r="T475" s="13"/>
      <c r="U475" s="181">
        <f t="shared" ref="U475:U538" si="8">SUM(J475:M475)</f>
        <v>0</v>
      </c>
    </row>
    <row r="476" spans="1:21" s="1" customFormat="1" ht="50.1" hidden="1" customHeight="1" x14ac:dyDescent="0.25">
      <c r="B476" s="20" t="s">
        <v>4</v>
      </c>
      <c r="C476" s="16" t="s">
        <v>4</v>
      </c>
      <c r="D476" s="17">
        <v>43586</v>
      </c>
      <c r="E476" s="88" t="s">
        <v>479</v>
      </c>
      <c r="F476" s="40">
        <v>552</v>
      </c>
      <c r="G476" s="40">
        <v>552</v>
      </c>
      <c r="H476" s="36">
        <v>2</v>
      </c>
      <c r="I476" s="36">
        <v>2</v>
      </c>
      <c r="J476" s="75"/>
      <c r="K476" s="3"/>
      <c r="L476" s="76"/>
      <c r="M476" s="3"/>
      <c r="N476" s="3"/>
      <c r="O476" s="3"/>
      <c r="P476" s="76"/>
      <c r="Q476" s="76"/>
      <c r="R476" s="76"/>
      <c r="S476" s="76"/>
      <c r="T476" s="77"/>
      <c r="U476" s="181">
        <f t="shared" si="8"/>
        <v>0</v>
      </c>
    </row>
    <row r="477" spans="1:21" s="1" customFormat="1" ht="50.1" hidden="1" customHeight="1" x14ac:dyDescent="0.25">
      <c r="B477" s="20" t="s">
        <v>4</v>
      </c>
      <c r="C477" s="16" t="s">
        <v>4</v>
      </c>
      <c r="D477" s="17">
        <v>43586</v>
      </c>
      <c r="E477" s="22" t="s">
        <v>116</v>
      </c>
      <c r="F477" s="40">
        <v>459</v>
      </c>
      <c r="G477" s="40">
        <v>459</v>
      </c>
      <c r="H477" s="36">
        <v>3</v>
      </c>
      <c r="I477" s="36">
        <v>3</v>
      </c>
      <c r="J477" s="12"/>
      <c r="K477" s="3"/>
      <c r="L477" s="3"/>
      <c r="M477" s="3"/>
      <c r="N477" s="3"/>
      <c r="O477" s="3"/>
      <c r="P477" s="3"/>
      <c r="Q477" s="3"/>
      <c r="R477" s="3"/>
      <c r="S477" s="3"/>
      <c r="T477" s="13"/>
      <c r="U477" s="181">
        <f t="shared" si="8"/>
        <v>0</v>
      </c>
    </row>
    <row r="478" spans="1:21" s="1" customFormat="1" ht="50.1" hidden="1" customHeight="1" x14ac:dyDescent="0.25">
      <c r="B478" s="20" t="s">
        <v>7</v>
      </c>
      <c r="C478" s="16" t="s">
        <v>7</v>
      </c>
      <c r="D478" s="17">
        <v>43586</v>
      </c>
      <c r="E478" s="88" t="s">
        <v>479</v>
      </c>
      <c r="F478" s="40">
        <v>0</v>
      </c>
      <c r="G478" s="40">
        <v>0</v>
      </c>
      <c r="H478" s="36">
        <v>0</v>
      </c>
      <c r="I478" s="36">
        <v>0</v>
      </c>
      <c r="J478" s="75"/>
      <c r="K478" s="3"/>
      <c r="L478" s="76"/>
      <c r="M478" s="3"/>
      <c r="N478" s="3"/>
      <c r="O478" s="3"/>
      <c r="P478" s="76"/>
      <c r="Q478" s="76"/>
      <c r="R478" s="76"/>
      <c r="S478" s="76"/>
      <c r="T478" s="77"/>
      <c r="U478" s="181">
        <f t="shared" si="8"/>
        <v>0</v>
      </c>
    </row>
    <row r="479" spans="1:21" s="1" customFormat="1" ht="50.1" hidden="1" customHeight="1" x14ac:dyDescent="0.25">
      <c r="B479" s="20" t="s">
        <v>7</v>
      </c>
      <c r="C479" s="16" t="s">
        <v>7</v>
      </c>
      <c r="D479" s="17">
        <v>43586</v>
      </c>
      <c r="E479" s="22" t="s">
        <v>116</v>
      </c>
      <c r="F479" s="40">
        <v>621</v>
      </c>
      <c r="G479" s="40">
        <v>621</v>
      </c>
      <c r="H479" s="36">
        <v>3</v>
      </c>
      <c r="I479" s="36">
        <v>3</v>
      </c>
      <c r="J479" s="12"/>
      <c r="K479" s="3"/>
      <c r="L479" s="3"/>
      <c r="M479" s="3"/>
      <c r="N479" s="3"/>
      <c r="O479" s="3"/>
      <c r="P479" s="3"/>
      <c r="Q479" s="3"/>
      <c r="R479" s="3"/>
      <c r="S479" s="3"/>
      <c r="T479" s="13"/>
      <c r="U479" s="181">
        <f t="shared" si="8"/>
        <v>0</v>
      </c>
    </row>
    <row r="480" spans="1:21" s="1" customFormat="1" ht="50.1" hidden="1" customHeight="1" x14ac:dyDescent="0.25">
      <c r="B480" s="20" t="s">
        <v>11</v>
      </c>
      <c r="C480" s="16" t="s">
        <v>11</v>
      </c>
      <c r="D480" s="17">
        <v>43586</v>
      </c>
      <c r="E480" s="88" t="s">
        <v>479</v>
      </c>
      <c r="F480" s="40">
        <v>0</v>
      </c>
      <c r="G480" s="40">
        <v>0</v>
      </c>
      <c r="H480" s="36">
        <v>0</v>
      </c>
      <c r="I480" s="36">
        <v>0</v>
      </c>
      <c r="J480" s="75"/>
      <c r="K480" s="3"/>
      <c r="L480" s="76"/>
      <c r="M480" s="3"/>
      <c r="N480" s="3"/>
      <c r="O480" s="3"/>
      <c r="P480" s="76"/>
      <c r="Q480" s="76"/>
      <c r="R480" s="76"/>
      <c r="S480" s="76"/>
      <c r="T480" s="77"/>
      <c r="U480" s="181">
        <f t="shared" si="8"/>
        <v>0</v>
      </c>
    </row>
    <row r="481" spans="2:21" s="1" customFormat="1" ht="50.1" hidden="1" customHeight="1" x14ac:dyDescent="0.25">
      <c r="B481" s="20" t="s">
        <v>11</v>
      </c>
      <c r="C481" s="16" t="s">
        <v>11</v>
      </c>
      <c r="D481" s="17">
        <v>43586</v>
      </c>
      <c r="E481" s="22" t="s">
        <v>116</v>
      </c>
      <c r="F481" s="40">
        <v>711</v>
      </c>
      <c r="G481" s="40">
        <v>711</v>
      </c>
      <c r="H481" s="36">
        <v>4</v>
      </c>
      <c r="I481" s="36">
        <v>4</v>
      </c>
      <c r="J481" s="12"/>
      <c r="K481" s="3"/>
      <c r="L481" s="3"/>
      <c r="M481" s="3"/>
      <c r="N481" s="3"/>
      <c r="O481" s="3"/>
      <c r="P481" s="3"/>
      <c r="Q481" s="3"/>
      <c r="R481" s="3"/>
      <c r="S481" s="3"/>
      <c r="T481" s="13"/>
      <c r="U481" s="181">
        <f t="shared" si="8"/>
        <v>0</v>
      </c>
    </row>
    <row r="482" spans="2:21" s="1" customFormat="1" ht="50.1" hidden="1" customHeight="1" x14ac:dyDescent="0.25">
      <c r="B482" s="20" t="s">
        <v>27</v>
      </c>
      <c r="C482" s="16" t="s">
        <v>27</v>
      </c>
      <c r="D482" s="17">
        <v>43586</v>
      </c>
      <c r="E482" s="88" t="s">
        <v>479</v>
      </c>
      <c r="F482" s="40">
        <v>0</v>
      </c>
      <c r="G482" s="40">
        <v>0</v>
      </c>
      <c r="H482" s="36">
        <v>0</v>
      </c>
      <c r="I482" s="36">
        <v>0</v>
      </c>
      <c r="J482" s="75"/>
      <c r="K482" s="3"/>
      <c r="L482" s="76"/>
      <c r="M482" s="3"/>
      <c r="N482" s="3"/>
      <c r="O482" s="3"/>
      <c r="P482" s="76"/>
      <c r="Q482" s="76"/>
      <c r="R482" s="76"/>
      <c r="S482" s="76"/>
      <c r="T482" s="77"/>
      <c r="U482" s="181">
        <f t="shared" si="8"/>
        <v>0</v>
      </c>
    </row>
    <row r="483" spans="2:21" s="1" customFormat="1" ht="50.1" hidden="1" customHeight="1" x14ac:dyDescent="0.25">
      <c r="B483" s="20" t="s">
        <v>27</v>
      </c>
      <c r="C483" s="16" t="s">
        <v>27</v>
      </c>
      <c r="D483" s="17">
        <v>43586</v>
      </c>
      <c r="E483" s="22" t="s">
        <v>116</v>
      </c>
      <c r="F483" s="40">
        <v>1035</v>
      </c>
      <c r="G483" s="40">
        <v>1035</v>
      </c>
      <c r="H483" s="36">
        <v>5</v>
      </c>
      <c r="I483" s="36">
        <v>5</v>
      </c>
      <c r="J483" s="12"/>
      <c r="K483" s="3"/>
      <c r="L483" s="3"/>
      <c r="M483" s="3"/>
      <c r="N483" s="3"/>
      <c r="O483" s="3"/>
      <c r="P483" s="3"/>
      <c r="Q483" s="3"/>
      <c r="R483" s="3"/>
      <c r="S483" s="3"/>
      <c r="T483" s="13"/>
      <c r="U483" s="181">
        <f t="shared" si="8"/>
        <v>0</v>
      </c>
    </row>
    <row r="484" spans="2:21" s="1" customFormat="1" ht="50.1" hidden="1" customHeight="1" x14ac:dyDescent="0.25">
      <c r="B484" s="20" t="s">
        <v>29</v>
      </c>
      <c r="C484" s="16" t="s">
        <v>29</v>
      </c>
      <c r="D484" s="17">
        <v>43586</v>
      </c>
      <c r="E484" s="88" t="s">
        <v>479</v>
      </c>
      <c r="F484" s="40">
        <v>0</v>
      </c>
      <c r="G484" s="40">
        <v>0</v>
      </c>
      <c r="H484" s="36">
        <v>0</v>
      </c>
      <c r="I484" s="36">
        <v>0</v>
      </c>
      <c r="J484" s="75"/>
      <c r="K484" s="3"/>
      <c r="L484" s="76"/>
      <c r="M484" s="3"/>
      <c r="N484" s="3"/>
      <c r="O484" s="3"/>
      <c r="P484" s="76"/>
      <c r="Q484" s="76"/>
      <c r="R484" s="76"/>
      <c r="S484" s="76"/>
      <c r="T484" s="77"/>
      <c r="U484" s="181">
        <f t="shared" si="8"/>
        <v>0</v>
      </c>
    </row>
    <row r="485" spans="2:21" s="1" customFormat="1" ht="50.1" hidden="1" customHeight="1" x14ac:dyDescent="0.25">
      <c r="B485" s="20" t="s">
        <v>29</v>
      </c>
      <c r="C485" s="16" t="s">
        <v>29</v>
      </c>
      <c r="D485" s="17">
        <v>43586</v>
      </c>
      <c r="E485" s="22" t="s">
        <v>116</v>
      </c>
      <c r="F485" s="40">
        <v>621</v>
      </c>
      <c r="G485" s="40">
        <v>621</v>
      </c>
      <c r="H485" s="36">
        <v>3</v>
      </c>
      <c r="I485" s="36">
        <v>3</v>
      </c>
      <c r="J485" s="12"/>
      <c r="K485" s="3"/>
      <c r="L485" s="3"/>
      <c r="M485" s="3"/>
      <c r="N485" s="3"/>
      <c r="O485" s="3"/>
      <c r="P485" s="3"/>
      <c r="Q485" s="3"/>
      <c r="R485" s="3"/>
      <c r="S485" s="3"/>
      <c r="T485" s="13"/>
      <c r="U485" s="181">
        <f t="shared" si="8"/>
        <v>0</v>
      </c>
    </row>
    <row r="486" spans="2:21" s="1" customFormat="1" ht="50.1" hidden="1" customHeight="1" x14ac:dyDescent="0.25">
      <c r="B486" s="20" t="s">
        <v>36</v>
      </c>
      <c r="C486" s="16" t="s">
        <v>36</v>
      </c>
      <c r="D486" s="17">
        <v>43586</v>
      </c>
      <c r="E486" s="88" t="s">
        <v>479</v>
      </c>
      <c r="F486" s="40">
        <v>0</v>
      </c>
      <c r="G486" s="40">
        <v>0</v>
      </c>
      <c r="H486" s="36">
        <v>0</v>
      </c>
      <c r="I486" s="36">
        <v>0</v>
      </c>
      <c r="J486" s="75"/>
      <c r="K486" s="3"/>
      <c r="L486" s="76"/>
      <c r="M486" s="3"/>
      <c r="N486" s="3"/>
      <c r="O486" s="3"/>
      <c r="P486" s="76"/>
      <c r="Q486" s="76"/>
      <c r="R486" s="76"/>
      <c r="S486" s="76"/>
      <c r="T486" s="77"/>
      <c r="U486" s="181">
        <f t="shared" si="8"/>
        <v>0</v>
      </c>
    </row>
    <row r="487" spans="2:21" s="1" customFormat="1" ht="50.1" hidden="1" customHeight="1" x14ac:dyDescent="0.25">
      <c r="B487" s="20" t="s">
        <v>36</v>
      </c>
      <c r="C487" s="16" t="s">
        <v>36</v>
      </c>
      <c r="D487" s="17">
        <v>43586</v>
      </c>
      <c r="E487" s="22" t="s">
        <v>116</v>
      </c>
      <c r="F487" s="40">
        <v>228</v>
      </c>
      <c r="G487" s="40">
        <v>228</v>
      </c>
      <c r="H487" s="36">
        <v>1</v>
      </c>
      <c r="I487" s="36">
        <v>1</v>
      </c>
      <c r="J487" s="12"/>
      <c r="K487" s="3"/>
      <c r="L487" s="3"/>
      <c r="M487" s="3"/>
      <c r="N487" s="3"/>
      <c r="O487" s="3"/>
      <c r="P487" s="3"/>
      <c r="Q487" s="3"/>
      <c r="R487" s="3"/>
      <c r="S487" s="3"/>
      <c r="T487" s="13"/>
      <c r="U487" s="181">
        <f t="shared" si="8"/>
        <v>0</v>
      </c>
    </row>
    <row r="488" spans="2:21" s="1" customFormat="1" ht="50.1" hidden="1" customHeight="1" x14ac:dyDescent="0.25">
      <c r="B488" s="20" t="s">
        <v>15</v>
      </c>
      <c r="C488" s="16" t="s">
        <v>15</v>
      </c>
      <c r="D488" s="17">
        <v>43586</v>
      </c>
      <c r="E488" s="88" t="s">
        <v>479</v>
      </c>
      <c r="F488" s="40">
        <v>0</v>
      </c>
      <c r="G488" s="40">
        <v>0</v>
      </c>
      <c r="H488" s="36">
        <v>0</v>
      </c>
      <c r="I488" s="36">
        <v>0</v>
      </c>
      <c r="J488" s="75"/>
      <c r="K488" s="3"/>
      <c r="L488" s="76"/>
      <c r="M488" s="3"/>
      <c r="N488" s="3"/>
      <c r="O488" s="3"/>
      <c r="P488" s="76"/>
      <c r="Q488" s="76"/>
      <c r="R488" s="76"/>
      <c r="S488" s="76"/>
      <c r="T488" s="77"/>
      <c r="U488" s="181">
        <f t="shared" si="8"/>
        <v>0</v>
      </c>
    </row>
    <row r="489" spans="2:21" s="1" customFormat="1" ht="50.1" hidden="1" customHeight="1" x14ac:dyDescent="0.25">
      <c r="B489" s="20" t="s">
        <v>15</v>
      </c>
      <c r="C489" s="16" t="s">
        <v>15</v>
      </c>
      <c r="D489" s="17">
        <v>43586</v>
      </c>
      <c r="E489" s="22" t="s">
        <v>116</v>
      </c>
      <c r="F489" s="40">
        <v>462</v>
      </c>
      <c r="G489" s="40">
        <v>462</v>
      </c>
      <c r="H489" s="36">
        <v>2</v>
      </c>
      <c r="I489" s="36">
        <v>2</v>
      </c>
      <c r="J489" s="12"/>
      <c r="K489" s="3"/>
      <c r="L489" s="3"/>
      <c r="M489" s="3"/>
      <c r="N489" s="3"/>
      <c r="O489" s="3"/>
      <c r="P489" s="3"/>
      <c r="Q489" s="3"/>
      <c r="R489" s="3"/>
      <c r="S489" s="3"/>
      <c r="T489" s="13"/>
      <c r="U489" s="181">
        <f t="shared" si="8"/>
        <v>0</v>
      </c>
    </row>
    <row r="490" spans="2:21" s="1" customFormat="1" ht="50.1" hidden="1" customHeight="1" x14ac:dyDescent="0.25">
      <c r="B490" s="20" t="s">
        <v>20</v>
      </c>
      <c r="C490" s="16" t="s">
        <v>20</v>
      </c>
      <c r="D490" s="17">
        <v>43586</v>
      </c>
      <c r="E490" s="88" t="s">
        <v>479</v>
      </c>
      <c r="F490" s="40">
        <v>0</v>
      </c>
      <c r="G490" s="40">
        <v>0</v>
      </c>
      <c r="H490" s="36">
        <v>0</v>
      </c>
      <c r="I490" s="36">
        <v>0</v>
      </c>
      <c r="J490" s="75"/>
      <c r="K490" s="3"/>
      <c r="L490" s="76"/>
      <c r="M490" s="3"/>
      <c r="N490" s="3"/>
      <c r="O490" s="3">
        <v>1</v>
      </c>
      <c r="P490" s="76"/>
      <c r="Q490" s="76"/>
      <c r="R490" s="76"/>
      <c r="S490" s="76"/>
      <c r="T490" s="77"/>
      <c r="U490" s="181">
        <f t="shared" si="8"/>
        <v>0</v>
      </c>
    </row>
    <row r="491" spans="2:21" s="1" customFormat="1" ht="50.1" hidden="1" customHeight="1" x14ac:dyDescent="0.25">
      <c r="B491" s="20" t="s">
        <v>20</v>
      </c>
      <c r="C491" s="16" t="s">
        <v>20</v>
      </c>
      <c r="D491" s="17">
        <v>43586</v>
      </c>
      <c r="E491" s="22" t="s">
        <v>116</v>
      </c>
      <c r="F491" s="40">
        <v>6163.5</v>
      </c>
      <c r="G491" s="40">
        <v>6163.5</v>
      </c>
      <c r="H491" s="36">
        <v>30</v>
      </c>
      <c r="I491" s="36">
        <v>30</v>
      </c>
      <c r="J491" s="12"/>
      <c r="K491" s="3"/>
      <c r="L491" s="3"/>
      <c r="M491" s="3"/>
      <c r="N491" s="3"/>
      <c r="O491" s="3"/>
      <c r="P491" s="3"/>
      <c r="Q491" s="3"/>
      <c r="R491" s="3"/>
      <c r="S491" s="3"/>
      <c r="T491" s="13"/>
      <c r="U491" s="181">
        <f t="shared" si="8"/>
        <v>0</v>
      </c>
    </row>
    <row r="492" spans="2:21" s="1" customFormat="1" ht="50.1" hidden="1" customHeight="1" x14ac:dyDescent="0.25">
      <c r="B492" s="20" t="s">
        <v>21</v>
      </c>
      <c r="C492" s="16" t="s">
        <v>21</v>
      </c>
      <c r="D492" s="17">
        <v>43586</v>
      </c>
      <c r="E492" s="88" t="s">
        <v>479</v>
      </c>
      <c r="F492" s="40">
        <v>0</v>
      </c>
      <c r="G492" s="40">
        <v>0</v>
      </c>
      <c r="H492" s="36">
        <v>0</v>
      </c>
      <c r="I492" s="36">
        <v>0</v>
      </c>
      <c r="J492" s="75"/>
      <c r="K492" s="3"/>
      <c r="L492" s="76"/>
      <c r="M492" s="3"/>
      <c r="N492" s="3"/>
      <c r="O492" s="3"/>
      <c r="P492" s="76"/>
      <c r="Q492" s="76"/>
      <c r="R492" s="76"/>
      <c r="S492" s="76"/>
      <c r="T492" s="77"/>
      <c r="U492" s="181">
        <f t="shared" si="8"/>
        <v>0</v>
      </c>
    </row>
    <row r="493" spans="2:21" s="1" customFormat="1" ht="50.1" hidden="1" customHeight="1" x14ac:dyDescent="0.25">
      <c r="B493" s="20" t="s">
        <v>21</v>
      </c>
      <c r="C493" s="16" t="s">
        <v>21</v>
      </c>
      <c r="D493" s="17">
        <v>43586</v>
      </c>
      <c r="E493" s="22" t="s">
        <v>116</v>
      </c>
      <c r="F493" s="40">
        <v>513</v>
      </c>
      <c r="G493" s="40">
        <v>513</v>
      </c>
      <c r="H493" s="36">
        <v>3</v>
      </c>
      <c r="I493" s="36">
        <v>3</v>
      </c>
      <c r="J493" s="12"/>
      <c r="K493" s="3"/>
      <c r="L493" s="3"/>
      <c r="M493" s="3"/>
      <c r="N493" s="3"/>
      <c r="O493" s="3"/>
      <c r="P493" s="3"/>
      <c r="Q493" s="3"/>
      <c r="R493" s="3"/>
      <c r="S493" s="3"/>
      <c r="T493" s="13"/>
      <c r="U493" s="181">
        <f t="shared" si="8"/>
        <v>0</v>
      </c>
    </row>
    <row r="494" spans="2:21" s="1" customFormat="1" ht="50.1" hidden="1" customHeight="1" x14ac:dyDescent="0.25">
      <c r="B494" s="20" t="s">
        <v>42</v>
      </c>
      <c r="C494" s="16" t="s">
        <v>42</v>
      </c>
      <c r="D494" s="17">
        <v>43586</v>
      </c>
      <c r="E494" s="88" t="s">
        <v>479</v>
      </c>
      <c r="F494" s="40">
        <v>0</v>
      </c>
      <c r="G494" s="40">
        <v>0</v>
      </c>
      <c r="H494" s="36">
        <v>0</v>
      </c>
      <c r="I494" s="36">
        <v>0</v>
      </c>
      <c r="J494" s="75"/>
      <c r="K494" s="3"/>
      <c r="L494" s="76"/>
      <c r="M494" s="3"/>
      <c r="N494" s="3"/>
      <c r="O494" s="3"/>
      <c r="P494" s="76"/>
      <c r="Q494" s="76"/>
      <c r="R494" s="76"/>
      <c r="S494" s="76"/>
      <c r="T494" s="77"/>
      <c r="U494" s="181">
        <f t="shared" si="8"/>
        <v>0</v>
      </c>
    </row>
    <row r="495" spans="2:21" s="1" customFormat="1" ht="50.1" hidden="1" customHeight="1" x14ac:dyDescent="0.25">
      <c r="B495" s="20" t="s">
        <v>42</v>
      </c>
      <c r="C495" s="16" t="s">
        <v>42</v>
      </c>
      <c r="D495" s="17">
        <v>43586</v>
      </c>
      <c r="E495" s="22" t="s">
        <v>116</v>
      </c>
      <c r="F495" s="40">
        <v>2775</v>
      </c>
      <c r="G495" s="40">
        <v>2775</v>
      </c>
      <c r="H495" s="36">
        <v>15</v>
      </c>
      <c r="I495" s="36">
        <v>15</v>
      </c>
      <c r="J495" s="12"/>
      <c r="K495" s="3"/>
      <c r="L495" s="3"/>
      <c r="M495" s="3"/>
      <c r="N495" s="3"/>
      <c r="O495" s="3"/>
      <c r="P495" s="3"/>
      <c r="Q495" s="3"/>
      <c r="R495" s="3"/>
      <c r="S495" s="3"/>
      <c r="T495" s="13"/>
      <c r="U495" s="181">
        <f t="shared" si="8"/>
        <v>0</v>
      </c>
    </row>
    <row r="496" spans="2:21" s="1" customFormat="1" ht="50.1" hidden="1" customHeight="1" x14ac:dyDescent="0.25">
      <c r="B496" s="20" t="s">
        <v>24</v>
      </c>
      <c r="C496" s="16" t="s">
        <v>24</v>
      </c>
      <c r="D496" s="17">
        <v>43586</v>
      </c>
      <c r="E496" s="88" t="s">
        <v>479</v>
      </c>
      <c r="F496" s="40">
        <v>0</v>
      </c>
      <c r="G496" s="40">
        <v>0</v>
      </c>
      <c r="H496" s="36">
        <v>0</v>
      </c>
      <c r="I496" s="36">
        <v>0</v>
      </c>
      <c r="J496" s="75"/>
      <c r="K496" s="3"/>
      <c r="L496" s="76"/>
      <c r="M496" s="3"/>
      <c r="N496" s="3"/>
      <c r="O496" s="3"/>
      <c r="P496" s="76"/>
      <c r="Q496" s="76"/>
      <c r="R496" s="76"/>
      <c r="S496" s="76"/>
      <c r="T496" s="77"/>
      <c r="U496" s="181">
        <f t="shared" si="8"/>
        <v>0</v>
      </c>
    </row>
    <row r="497" spans="2:21" s="1" customFormat="1" ht="50.1" hidden="1" customHeight="1" x14ac:dyDescent="0.25">
      <c r="B497" s="20" t="s">
        <v>24</v>
      </c>
      <c r="C497" s="16" t="s">
        <v>24</v>
      </c>
      <c r="D497" s="17">
        <v>43586</v>
      </c>
      <c r="E497" s="22" t="s">
        <v>116</v>
      </c>
      <c r="F497" s="40">
        <v>207</v>
      </c>
      <c r="G497" s="40">
        <v>207</v>
      </c>
      <c r="H497" s="36">
        <v>1</v>
      </c>
      <c r="I497" s="36">
        <v>1</v>
      </c>
      <c r="J497" s="12"/>
      <c r="K497" s="3"/>
      <c r="L497" s="3"/>
      <c r="M497" s="3"/>
      <c r="N497" s="3"/>
      <c r="O497" s="3"/>
      <c r="P497" s="3"/>
      <c r="Q497" s="3"/>
      <c r="R497" s="3"/>
      <c r="S497" s="3"/>
      <c r="T497" s="13"/>
      <c r="U497" s="181">
        <f t="shared" si="8"/>
        <v>0</v>
      </c>
    </row>
    <row r="498" spans="2:21" s="1" customFormat="1" ht="50.1" hidden="1" customHeight="1" x14ac:dyDescent="0.25">
      <c r="B498" s="21" t="s">
        <v>3</v>
      </c>
      <c r="C498" s="16" t="s">
        <v>3</v>
      </c>
      <c r="D498" s="17">
        <v>43617</v>
      </c>
      <c r="E498" s="22" t="s">
        <v>116</v>
      </c>
      <c r="F498" s="40">
        <v>558</v>
      </c>
      <c r="G498" s="40">
        <v>558</v>
      </c>
      <c r="H498" s="36">
        <v>3</v>
      </c>
      <c r="I498" s="36">
        <v>3</v>
      </c>
      <c r="J498" s="12"/>
      <c r="K498" s="3"/>
      <c r="L498" s="3"/>
      <c r="M498" s="3"/>
      <c r="N498" s="3"/>
      <c r="O498" s="3"/>
      <c r="P498" s="3"/>
      <c r="Q498" s="3"/>
      <c r="R498" s="3"/>
      <c r="S498" s="3"/>
      <c r="T498" s="13"/>
      <c r="U498" s="181">
        <f t="shared" si="8"/>
        <v>0</v>
      </c>
    </row>
    <row r="499" spans="2:21" s="1" customFormat="1" ht="50.1" hidden="1" customHeight="1" x14ac:dyDescent="0.25">
      <c r="B499" s="21" t="s">
        <v>4</v>
      </c>
      <c r="C499" s="16" t="s">
        <v>5</v>
      </c>
      <c r="D499" s="17">
        <v>43617</v>
      </c>
      <c r="E499" s="22" t="s">
        <v>116</v>
      </c>
      <c r="F499" s="40">
        <v>1395</v>
      </c>
      <c r="G499" s="40">
        <v>1395</v>
      </c>
      <c r="H499" s="36">
        <v>8</v>
      </c>
      <c r="I499" s="36">
        <v>8</v>
      </c>
      <c r="J499" s="75"/>
      <c r="K499" s="3"/>
      <c r="L499" s="76"/>
      <c r="M499" s="3"/>
      <c r="N499" s="3"/>
      <c r="O499" s="3"/>
      <c r="P499" s="76"/>
      <c r="Q499" s="76"/>
      <c r="R499" s="76"/>
      <c r="S499" s="76"/>
      <c r="T499" s="77"/>
      <c r="U499" s="181">
        <f t="shared" si="8"/>
        <v>0</v>
      </c>
    </row>
    <row r="500" spans="2:21" s="1" customFormat="1" ht="50.1" hidden="1" customHeight="1" x14ac:dyDescent="0.25">
      <c r="B500" s="21" t="s">
        <v>4</v>
      </c>
      <c r="C500" s="16" t="s">
        <v>6</v>
      </c>
      <c r="D500" s="17">
        <v>43617</v>
      </c>
      <c r="E500" s="22" t="s">
        <v>116</v>
      </c>
      <c r="F500" s="40">
        <v>540</v>
      </c>
      <c r="G500" s="40">
        <v>540</v>
      </c>
      <c r="H500" s="36">
        <v>5</v>
      </c>
      <c r="I500" s="36">
        <v>5</v>
      </c>
      <c r="J500" s="12"/>
      <c r="K500" s="3"/>
      <c r="L500" s="3"/>
      <c r="M500" s="3"/>
      <c r="N500" s="3"/>
      <c r="O500" s="3"/>
      <c r="P500" s="3"/>
      <c r="Q500" s="3"/>
      <c r="R500" s="3"/>
      <c r="S500" s="3"/>
      <c r="T500" s="13"/>
      <c r="U500" s="181">
        <f t="shared" si="8"/>
        <v>0</v>
      </c>
    </row>
    <row r="501" spans="2:21" s="1" customFormat="1" ht="50.1" hidden="1" customHeight="1" x14ac:dyDescent="0.25">
      <c r="B501" s="21" t="s">
        <v>4</v>
      </c>
      <c r="C501" s="16" t="s">
        <v>4</v>
      </c>
      <c r="D501" s="17">
        <v>43617</v>
      </c>
      <c r="E501" s="22" t="s">
        <v>116</v>
      </c>
      <c r="F501" s="40">
        <v>540</v>
      </c>
      <c r="G501" s="40">
        <v>540</v>
      </c>
      <c r="H501" s="36">
        <v>3</v>
      </c>
      <c r="I501" s="36">
        <v>3</v>
      </c>
      <c r="J501" s="75"/>
      <c r="K501" s="3"/>
      <c r="L501" s="76"/>
      <c r="M501" s="3"/>
      <c r="N501" s="3"/>
      <c r="O501" s="3"/>
      <c r="P501" s="76"/>
      <c r="Q501" s="76"/>
      <c r="R501" s="76"/>
      <c r="S501" s="76"/>
      <c r="T501" s="77"/>
      <c r="U501" s="181">
        <f t="shared" si="8"/>
        <v>0</v>
      </c>
    </row>
    <row r="502" spans="2:21" s="1" customFormat="1" ht="50.1" hidden="1" customHeight="1" x14ac:dyDescent="0.25">
      <c r="B502" s="21" t="s">
        <v>4</v>
      </c>
      <c r="C502" s="16" t="s">
        <v>487</v>
      </c>
      <c r="D502" s="17">
        <v>43617</v>
      </c>
      <c r="E502" s="22" t="s">
        <v>116</v>
      </c>
      <c r="F502" s="40">
        <v>1119</v>
      </c>
      <c r="G502" s="40">
        <v>1119</v>
      </c>
      <c r="H502" s="36">
        <v>6</v>
      </c>
      <c r="I502" s="36">
        <v>6</v>
      </c>
      <c r="J502" s="12"/>
      <c r="K502" s="3"/>
      <c r="L502" s="3"/>
      <c r="M502" s="3"/>
      <c r="N502" s="3"/>
      <c r="O502" s="3"/>
      <c r="P502" s="3"/>
      <c r="Q502" s="3"/>
      <c r="R502" s="3"/>
      <c r="S502" s="3"/>
      <c r="T502" s="13"/>
      <c r="U502" s="181">
        <f t="shared" si="8"/>
        <v>0</v>
      </c>
    </row>
    <row r="503" spans="2:21" s="1" customFormat="1" ht="50.1" hidden="1" customHeight="1" x14ac:dyDescent="0.25">
      <c r="B503" s="21" t="s">
        <v>7</v>
      </c>
      <c r="C503" s="16" t="s">
        <v>8</v>
      </c>
      <c r="D503" s="17">
        <v>43617</v>
      </c>
      <c r="E503" s="22" t="s">
        <v>116</v>
      </c>
      <c r="F503" s="40">
        <v>2340</v>
      </c>
      <c r="G503" s="40">
        <v>2340</v>
      </c>
      <c r="H503" s="36">
        <v>13</v>
      </c>
      <c r="I503" s="36">
        <v>13</v>
      </c>
      <c r="J503" s="75"/>
      <c r="K503" s="3"/>
      <c r="L503" s="76"/>
      <c r="M503" s="3"/>
      <c r="N503" s="3"/>
      <c r="O503" s="3"/>
      <c r="P503" s="76"/>
      <c r="Q503" s="76"/>
      <c r="R503" s="76"/>
      <c r="S503" s="76"/>
      <c r="T503" s="77"/>
      <c r="U503" s="181">
        <f t="shared" si="8"/>
        <v>0</v>
      </c>
    </row>
    <row r="504" spans="2:21" s="1" customFormat="1" ht="50.1" hidden="1" customHeight="1" x14ac:dyDescent="0.25">
      <c r="B504" s="21" t="s">
        <v>7</v>
      </c>
      <c r="C504" s="16" t="s">
        <v>9</v>
      </c>
      <c r="D504" s="17">
        <v>43617</v>
      </c>
      <c r="E504" s="22" t="s">
        <v>116</v>
      </c>
      <c r="F504" s="40">
        <v>390</v>
      </c>
      <c r="G504" s="40">
        <v>390</v>
      </c>
      <c r="H504" s="36">
        <v>2</v>
      </c>
      <c r="I504" s="36">
        <v>2</v>
      </c>
      <c r="J504" s="12"/>
      <c r="K504" s="3"/>
      <c r="L504" s="3"/>
      <c r="M504" s="3"/>
      <c r="N504" s="3"/>
      <c r="O504" s="3"/>
      <c r="P504" s="3"/>
      <c r="Q504" s="3"/>
      <c r="R504" s="3"/>
      <c r="S504" s="3"/>
      <c r="T504" s="13"/>
      <c r="U504" s="181">
        <f t="shared" si="8"/>
        <v>0</v>
      </c>
    </row>
    <row r="505" spans="2:21" s="1" customFormat="1" ht="50.1" hidden="1" customHeight="1" x14ac:dyDescent="0.25">
      <c r="B505" s="21" t="s">
        <v>7</v>
      </c>
      <c r="C505" s="16" t="s">
        <v>7</v>
      </c>
      <c r="D505" s="17">
        <v>43617</v>
      </c>
      <c r="E505" s="22" t="s">
        <v>116</v>
      </c>
      <c r="F505" s="40">
        <v>576</v>
      </c>
      <c r="G505" s="40">
        <v>576</v>
      </c>
      <c r="H505" s="36">
        <v>4</v>
      </c>
      <c r="I505" s="36">
        <v>4</v>
      </c>
      <c r="J505" s="75"/>
      <c r="K505" s="3"/>
      <c r="L505" s="76"/>
      <c r="M505" s="3"/>
      <c r="N505" s="3"/>
      <c r="O505" s="3"/>
      <c r="P505" s="76"/>
      <c r="Q505" s="76"/>
      <c r="R505" s="76"/>
      <c r="S505" s="76"/>
      <c r="T505" s="77"/>
      <c r="U505" s="181">
        <f t="shared" si="8"/>
        <v>0</v>
      </c>
    </row>
    <row r="506" spans="2:21" s="1" customFormat="1" ht="50.1" hidden="1" customHeight="1" x14ac:dyDescent="0.25">
      <c r="B506" s="21" t="s">
        <v>7</v>
      </c>
      <c r="C506" s="16" t="s">
        <v>10</v>
      </c>
      <c r="D506" s="17">
        <v>43617</v>
      </c>
      <c r="E506" s="22" t="s">
        <v>116</v>
      </c>
      <c r="F506" s="40">
        <v>4473</v>
      </c>
      <c r="G506" s="40">
        <v>4473</v>
      </c>
      <c r="H506" s="36">
        <v>24</v>
      </c>
      <c r="I506" s="36">
        <v>24</v>
      </c>
      <c r="J506" s="12"/>
      <c r="K506" s="3"/>
      <c r="L506" s="3"/>
      <c r="M506" s="3"/>
      <c r="N506" s="3"/>
      <c r="O506" s="3"/>
      <c r="P506" s="3"/>
      <c r="Q506" s="3"/>
      <c r="R506" s="3"/>
      <c r="S506" s="3"/>
      <c r="T506" s="13"/>
      <c r="U506" s="181">
        <f t="shared" si="8"/>
        <v>0</v>
      </c>
    </row>
    <row r="507" spans="2:21" s="1" customFormat="1" ht="50.1" hidden="1" customHeight="1" x14ac:dyDescent="0.25">
      <c r="B507" s="21" t="s">
        <v>11</v>
      </c>
      <c r="C507" s="16" t="s">
        <v>12</v>
      </c>
      <c r="D507" s="17">
        <v>43617</v>
      </c>
      <c r="E507" s="22" t="s">
        <v>116</v>
      </c>
      <c r="F507" s="40">
        <v>360</v>
      </c>
      <c r="G507" s="40">
        <v>360</v>
      </c>
      <c r="H507" s="36">
        <v>2</v>
      </c>
      <c r="I507" s="36">
        <v>2</v>
      </c>
      <c r="J507" s="75"/>
      <c r="K507" s="3"/>
      <c r="L507" s="76"/>
      <c r="M507" s="3"/>
      <c r="N507" s="3"/>
      <c r="O507" s="3"/>
      <c r="P507" s="76"/>
      <c r="Q507" s="76"/>
      <c r="R507" s="76"/>
      <c r="S507" s="76"/>
      <c r="T507" s="77"/>
      <c r="U507" s="181">
        <f t="shared" si="8"/>
        <v>0</v>
      </c>
    </row>
    <row r="508" spans="2:21" s="1" customFormat="1" ht="50.1" hidden="1" customHeight="1" x14ac:dyDescent="0.25">
      <c r="B508" s="21" t="s">
        <v>11</v>
      </c>
      <c r="C508" s="16" t="s">
        <v>13</v>
      </c>
      <c r="D508" s="17">
        <v>43617</v>
      </c>
      <c r="E508" s="22" t="s">
        <v>116</v>
      </c>
      <c r="F508" s="40">
        <v>1129.5</v>
      </c>
      <c r="G508" s="40">
        <v>1129.5</v>
      </c>
      <c r="H508" s="36">
        <v>6</v>
      </c>
      <c r="I508" s="36">
        <v>6</v>
      </c>
      <c r="J508" s="12"/>
      <c r="K508" s="3"/>
      <c r="L508" s="3"/>
      <c r="M508" s="3"/>
      <c r="N508" s="3"/>
      <c r="O508" s="3"/>
      <c r="P508" s="3"/>
      <c r="Q508" s="3"/>
      <c r="R508" s="3"/>
      <c r="S508" s="3"/>
      <c r="T508" s="13"/>
      <c r="U508" s="181">
        <f t="shared" si="8"/>
        <v>0</v>
      </c>
    </row>
    <row r="509" spans="2:21" s="1" customFormat="1" ht="50.1" hidden="1" customHeight="1" x14ac:dyDescent="0.25">
      <c r="B509" s="21" t="s">
        <v>11</v>
      </c>
      <c r="C509" s="16" t="s">
        <v>14</v>
      </c>
      <c r="D509" s="17">
        <v>43617</v>
      </c>
      <c r="E509" s="22" t="s">
        <v>116</v>
      </c>
      <c r="F509" s="40">
        <v>2734.5</v>
      </c>
      <c r="G509" s="40">
        <v>2734.5</v>
      </c>
      <c r="H509" s="36">
        <v>14</v>
      </c>
      <c r="I509" s="36">
        <v>14</v>
      </c>
      <c r="J509" s="75"/>
      <c r="K509" s="3"/>
      <c r="L509" s="76"/>
      <c r="M509" s="3"/>
      <c r="N509" s="3"/>
      <c r="O509" s="3"/>
      <c r="P509" s="76"/>
      <c r="Q509" s="76"/>
      <c r="R509" s="76"/>
      <c r="S509" s="76"/>
      <c r="T509" s="77"/>
      <c r="U509" s="181">
        <f t="shared" si="8"/>
        <v>0</v>
      </c>
    </row>
    <row r="510" spans="2:21" s="1" customFormat="1" ht="50.1" hidden="1" customHeight="1" x14ac:dyDescent="0.25">
      <c r="B510" s="21" t="s">
        <v>11</v>
      </c>
      <c r="C510" s="16" t="s">
        <v>11</v>
      </c>
      <c r="D510" s="17">
        <v>43617</v>
      </c>
      <c r="E510" s="22" t="s">
        <v>116</v>
      </c>
      <c r="F510" s="40">
        <v>720</v>
      </c>
      <c r="G510" s="40">
        <v>720</v>
      </c>
      <c r="H510" s="36">
        <v>4</v>
      </c>
      <c r="I510" s="36">
        <v>4</v>
      </c>
      <c r="J510" s="75"/>
      <c r="K510" s="3"/>
      <c r="L510" s="76"/>
      <c r="M510" s="3"/>
      <c r="N510" s="3"/>
      <c r="O510" s="3"/>
      <c r="P510" s="76"/>
      <c r="Q510" s="76"/>
      <c r="R510" s="76"/>
      <c r="S510" s="76"/>
      <c r="T510" s="77"/>
      <c r="U510" s="181">
        <f t="shared" si="8"/>
        <v>0</v>
      </c>
    </row>
    <row r="511" spans="2:21" s="1" customFormat="1" ht="50.1" hidden="1" customHeight="1" x14ac:dyDescent="0.25">
      <c r="B511" s="21" t="s">
        <v>15</v>
      </c>
      <c r="C511" s="16" t="s">
        <v>19</v>
      </c>
      <c r="D511" s="17">
        <v>43617</v>
      </c>
      <c r="E511" s="22" t="s">
        <v>116</v>
      </c>
      <c r="F511" s="40">
        <v>40661.526315789473</v>
      </c>
      <c r="G511" s="40">
        <v>40661.526315789473</v>
      </c>
      <c r="H511" s="36">
        <v>232</v>
      </c>
      <c r="I511" s="36">
        <v>232</v>
      </c>
      <c r="J511" s="75"/>
      <c r="K511" s="3"/>
      <c r="L511" s="76"/>
      <c r="M511" s="3"/>
      <c r="N511" s="3"/>
      <c r="O511" s="3">
        <v>1</v>
      </c>
      <c r="P511" s="76"/>
      <c r="Q511" s="76"/>
      <c r="R511" s="76"/>
      <c r="S511" s="76"/>
      <c r="T511" s="77"/>
      <c r="U511" s="181">
        <f t="shared" si="8"/>
        <v>0</v>
      </c>
    </row>
    <row r="512" spans="2:21" s="1" customFormat="1" ht="50.1" hidden="1" customHeight="1" x14ac:dyDescent="0.25">
      <c r="B512" s="21" t="s">
        <v>15</v>
      </c>
      <c r="C512" s="16" t="s">
        <v>178</v>
      </c>
      <c r="D512" s="17">
        <v>43617</v>
      </c>
      <c r="E512" s="22" t="s">
        <v>116</v>
      </c>
      <c r="F512" s="40">
        <v>16472.5</v>
      </c>
      <c r="G512" s="40">
        <v>16472.5</v>
      </c>
      <c r="H512" s="36">
        <v>88</v>
      </c>
      <c r="I512" s="36">
        <v>88</v>
      </c>
      <c r="J512" s="12"/>
      <c r="K512" s="3"/>
      <c r="L512" s="3"/>
      <c r="M512" s="3"/>
      <c r="N512" s="3"/>
      <c r="O512" s="3"/>
      <c r="P512" s="3"/>
      <c r="Q512" s="3"/>
      <c r="R512" s="3"/>
      <c r="S512" s="3"/>
      <c r="T512" s="13"/>
      <c r="U512" s="181">
        <f t="shared" si="8"/>
        <v>0</v>
      </c>
    </row>
    <row r="513" spans="2:21" s="1" customFormat="1" ht="50.1" hidden="1" customHeight="1" x14ac:dyDescent="0.25">
      <c r="B513" s="21" t="s">
        <v>15</v>
      </c>
      <c r="C513" s="16" t="s">
        <v>15</v>
      </c>
      <c r="D513" s="17">
        <v>43617</v>
      </c>
      <c r="E513" s="22" t="s">
        <v>116</v>
      </c>
      <c r="F513" s="40">
        <v>399</v>
      </c>
      <c r="G513" s="40">
        <v>399</v>
      </c>
      <c r="H513" s="36">
        <v>2</v>
      </c>
      <c r="I513" s="36">
        <v>2</v>
      </c>
      <c r="J513" s="75"/>
      <c r="K513" s="3"/>
      <c r="L513" s="76"/>
      <c r="M513" s="3"/>
      <c r="N513" s="3"/>
      <c r="O513" s="3"/>
      <c r="P513" s="76"/>
      <c r="Q513" s="76"/>
      <c r="R513" s="76"/>
      <c r="S513" s="76"/>
      <c r="T513" s="77"/>
      <c r="U513" s="181">
        <f t="shared" si="8"/>
        <v>0</v>
      </c>
    </row>
    <row r="514" spans="2:21" s="1" customFormat="1" ht="50.1" hidden="1" customHeight="1" x14ac:dyDescent="0.25">
      <c r="B514" s="21" t="s">
        <v>15</v>
      </c>
      <c r="C514" s="16" t="s">
        <v>513</v>
      </c>
      <c r="D514" s="17">
        <v>43617</v>
      </c>
      <c r="E514" s="22" t="s">
        <v>116</v>
      </c>
      <c r="F514" s="40">
        <v>52039.75</v>
      </c>
      <c r="G514" s="40">
        <v>52039.75</v>
      </c>
      <c r="H514" s="36">
        <v>301</v>
      </c>
      <c r="I514" s="36">
        <v>301</v>
      </c>
      <c r="J514" s="12"/>
      <c r="K514" s="3"/>
      <c r="L514" s="3"/>
      <c r="M514" s="3"/>
      <c r="N514" s="3"/>
      <c r="O514" s="3"/>
      <c r="P514" s="3"/>
      <c r="Q514" s="3"/>
      <c r="R514" s="3"/>
      <c r="S514" s="3"/>
      <c r="T514" s="13"/>
      <c r="U514" s="181">
        <f t="shared" si="8"/>
        <v>0</v>
      </c>
    </row>
    <row r="515" spans="2:21" s="1" customFormat="1" ht="50.1" customHeight="1" x14ac:dyDescent="0.25">
      <c r="B515" s="21" t="s">
        <v>15</v>
      </c>
      <c r="C515" s="16" t="s">
        <v>115</v>
      </c>
      <c r="D515" s="17">
        <v>43617</v>
      </c>
      <c r="E515" s="22" t="s">
        <v>116</v>
      </c>
      <c r="F515" s="40">
        <v>132287.25</v>
      </c>
      <c r="G515" s="40">
        <v>132287.25</v>
      </c>
      <c r="H515" s="36">
        <v>778</v>
      </c>
      <c r="I515" s="36">
        <v>778</v>
      </c>
      <c r="J515" s="75"/>
      <c r="K515" s="3">
        <v>1</v>
      </c>
      <c r="L515" s="76"/>
      <c r="M515" s="3"/>
      <c r="N515" s="69"/>
      <c r="O515" s="44">
        <v>2</v>
      </c>
      <c r="P515" s="76"/>
      <c r="Q515" s="76"/>
      <c r="R515" s="76">
        <v>5</v>
      </c>
      <c r="S515" s="76">
        <v>32</v>
      </c>
      <c r="T515" s="77"/>
      <c r="U515" s="181">
        <f t="shared" si="8"/>
        <v>1</v>
      </c>
    </row>
    <row r="516" spans="2:21" s="1" customFormat="1" ht="50.1" hidden="1" customHeight="1" x14ac:dyDescent="0.25">
      <c r="B516" s="21" t="s">
        <v>20</v>
      </c>
      <c r="C516" s="16" t="s">
        <v>32</v>
      </c>
      <c r="D516" s="17">
        <v>43617</v>
      </c>
      <c r="E516" s="22" t="s">
        <v>116</v>
      </c>
      <c r="F516" s="40">
        <v>378</v>
      </c>
      <c r="G516" s="40">
        <v>378</v>
      </c>
      <c r="H516" s="36">
        <v>2</v>
      </c>
      <c r="I516" s="36">
        <v>2</v>
      </c>
      <c r="J516" s="12"/>
      <c r="K516" s="3"/>
      <c r="L516" s="3"/>
      <c r="M516" s="3"/>
      <c r="N516" s="69"/>
      <c r="O516" s="3"/>
      <c r="P516" s="3"/>
      <c r="Q516" s="3"/>
      <c r="R516" s="3"/>
      <c r="S516" s="3"/>
      <c r="T516" s="13"/>
      <c r="U516" s="181">
        <f t="shared" si="8"/>
        <v>0</v>
      </c>
    </row>
    <row r="517" spans="2:21" s="1" customFormat="1" ht="50.1" hidden="1" customHeight="1" x14ac:dyDescent="0.25">
      <c r="B517" s="21" t="s">
        <v>20</v>
      </c>
      <c r="C517" s="16" t="s">
        <v>20</v>
      </c>
      <c r="D517" s="17">
        <v>43617</v>
      </c>
      <c r="E517" s="22" t="s">
        <v>116</v>
      </c>
      <c r="F517" s="40">
        <v>5365.5</v>
      </c>
      <c r="G517" s="40">
        <v>5365.5</v>
      </c>
      <c r="H517" s="36">
        <v>27</v>
      </c>
      <c r="I517" s="36">
        <v>27</v>
      </c>
      <c r="J517" s="75"/>
      <c r="K517" s="3"/>
      <c r="L517" s="76"/>
      <c r="M517" s="3"/>
      <c r="N517" s="3"/>
      <c r="O517" s="3"/>
      <c r="P517" s="76"/>
      <c r="Q517" s="76"/>
      <c r="R517" s="76"/>
      <c r="S517" s="76"/>
      <c r="T517" s="77"/>
      <c r="U517" s="181">
        <f t="shared" si="8"/>
        <v>0</v>
      </c>
    </row>
    <row r="518" spans="2:21" s="1" customFormat="1" ht="50.1" hidden="1" customHeight="1" x14ac:dyDescent="0.25">
      <c r="B518" s="21" t="s">
        <v>20</v>
      </c>
      <c r="C518" s="16" t="s">
        <v>514</v>
      </c>
      <c r="D518" s="17">
        <v>43617</v>
      </c>
      <c r="E518" s="22" t="s">
        <v>116</v>
      </c>
      <c r="F518" s="40">
        <v>969</v>
      </c>
      <c r="G518" s="40">
        <v>969</v>
      </c>
      <c r="H518" s="36">
        <v>5</v>
      </c>
      <c r="I518" s="36">
        <v>5</v>
      </c>
      <c r="J518" s="12"/>
      <c r="K518" s="3"/>
      <c r="L518" s="3"/>
      <c r="M518" s="3"/>
      <c r="N518" s="3"/>
      <c r="O518" s="3"/>
      <c r="P518" s="3"/>
      <c r="Q518" s="3"/>
      <c r="R518" s="3"/>
      <c r="S518" s="3"/>
      <c r="T518" s="13"/>
      <c r="U518" s="181">
        <f t="shared" si="8"/>
        <v>0</v>
      </c>
    </row>
    <row r="519" spans="2:21" s="1" customFormat="1" ht="50.1" hidden="1" customHeight="1" x14ac:dyDescent="0.25">
      <c r="B519" s="21" t="s">
        <v>21</v>
      </c>
      <c r="C519" s="16" t="s">
        <v>22</v>
      </c>
      <c r="D519" s="17">
        <v>43617</v>
      </c>
      <c r="E519" s="22" t="s">
        <v>116</v>
      </c>
      <c r="F519" s="40">
        <v>2764.5</v>
      </c>
      <c r="G519" s="40">
        <v>2764.5</v>
      </c>
      <c r="H519" s="36">
        <v>14</v>
      </c>
      <c r="I519" s="36">
        <v>14</v>
      </c>
      <c r="J519" s="75"/>
      <c r="K519" s="3"/>
      <c r="L519" s="76"/>
      <c r="M519" s="3"/>
      <c r="N519" s="3"/>
      <c r="O519" s="3"/>
      <c r="P519" s="76"/>
      <c r="Q519" s="76"/>
      <c r="R519" s="76"/>
      <c r="S519" s="76"/>
      <c r="T519" s="77"/>
      <c r="U519" s="181">
        <f t="shared" si="8"/>
        <v>0</v>
      </c>
    </row>
    <row r="520" spans="2:21" s="1" customFormat="1" ht="50.1" hidden="1" customHeight="1" x14ac:dyDescent="0.25">
      <c r="B520" s="21" t="s">
        <v>21</v>
      </c>
      <c r="C520" s="16" t="s">
        <v>21</v>
      </c>
      <c r="D520" s="17">
        <v>43617</v>
      </c>
      <c r="E520" s="22" t="s">
        <v>116</v>
      </c>
      <c r="F520" s="40">
        <v>540</v>
      </c>
      <c r="G520" s="40">
        <v>540</v>
      </c>
      <c r="H520" s="36">
        <v>3</v>
      </c>
      <c r="I520" s="36">
        <v>3</v>
      </c>
      <c r="J520" s="12"/>
      <c r="K520" s="3"/>
      <c r="L520" s="3"/>
      <c r="M520" s="3"/>
      <c r="N520" s="3"/>
      <c r="O520" s="3"/>
      <c r="P520" s="3"/>
      <c r="Q520" s="3"/>
      <c r="R520" s="3"/>
      <c r="S520" s="3"/>
      <c r="T520" s="13"/>
      <c r="U520" s="181">
        <f t="shared" si="8"/>
        <v>0</v>
      </c>
    </row>
    <row r="521" spans="2:21" s="1" customFormat="1" ht="50.1" hidden="1" customHeight="1" x14ac:dyDescent="0.25">
      <c r="B521" s="21" t="s">
        <v>21</v>
      </c>
      <c r="C521" s="16" t="s">
        <v>23</v>
      </c>
      <c r="D521" s="17">
        <v>43617</v>
      </c>
      <c r="E521" s="22" t="s">
        <v>116</v>
      </c>
      <c r="F521" s="40">
        <v>2139</v>
      </c>
      <c r="G521" s="40">
        <v>2139</v>
      </c>
      <c r="H521" s="36">
        <v>12</v>
      </c>
      <c r="I521" s="36">
        <v>12</v>
      </c>
      <c r="J521" s="75"/>
      <c r="K521" s="3"/>
      <c r="L521" s="76"/>
      <c r="M521" s="3"/>
      <c r="N521" s="3"/>
      <c r="O521" s="3"/>
      <c r="P521" s="76"/>
      <c r="Q521" s="76"/>
      <c r="R521" s="76"/>
      <c r="S521" s="76"/>
      <c r="T521" s="77"/>
      <c r="U521" s="181">
        <f t="shared" si="8"/>
        <v>0</v>
      </c>
    </row>
    <row r="522" spans="2:21" s="1" customFormat="1" ht="50.1" hidden="1" customHeight="1" x14ac:dyDescent="0.25">
      <c r="B522" s="21" t="s">
        <v>24</v>
      </c>
      <c r="C522" s="16" t="s">
        <v>25</v>
      </c>
      <c r="D522" s="17">
        <v>43617</v>
      </c>
      <c r="E522" s="22" t="s">
        <v>116</v>
      </c>
      <c r="F522" s="40">
        <v>2803.5</v>
      </c>
      <c r="G522" s="40">
        <v>2803.5</v>
      </c>
      <c r="H522" s="36">
        <v>14</v>
      </c>
      <c r="I522" s="36">
        <v>14</v>
      </c>
      <c r="J522" s="12"/>
      <c r="K522" s="3"/>
      <c r="L522" s="3"/>
      <c r="M522" s="3"/>
      <c r="N522" s="3"/>
      <c r="O522" s="3"/>
      <c r="P522" s="3"/>
      <c r="Q522" s="3"/>
      <c r="R522" s="3"/>
      <c r="S522" s="3"/>
      <c r="T522" s="13"/>
      <c r="U522" s="181">
        <f t="shared" si="8"/>
        <v>0</v>
      </c>
    </row>
    <row r="523" spans="2:21" s="1" customFormat="1" ht="50.1" hidden="1" customHeight="1" x14ac:dyDescent="0.25">
      <c r="B523" s="21" t="s">
        <v>24</v>
      </c>
      <c r="C523" s="16" t="s">
        <v>26</v>
      </c>
      <c r="D523" s="17">
        <v>43617</v>
      </c>
      <c r="E523" s="22" t="s">
        <v>116</v>
      </c>
      <c r="F523" s="40">
        <v>5323.5</v>
      </c>
      <c r="G523" s="40">
        <v>5323.5</v>
      </c>
      <c r="H523" s="36">
        <v>32</v>
      </c>
      <c r="I523" s="36">
        <v>32</v>
      </c>
      <c r="J523" s="75"/>
      <c r="K523" s="3"/>
      <c r="L523" s="76"/>
      <c r="M523" s="3"/>
      <c r="N523" s="3"/>
      <c r="O523" s="3"/>
      <c r="P523" s="76"/>
      <c r="Q523" s="76"/>
      <c r="R523" s="76"/>
      <c r="S523" s="76"/>
      <c r="T523" s="77"/>
      <c r="U523" s="181">
        <f t="shared" si="8"/>
        <v>0</v>
      </c>
    </row>
    <row r="524" spans="2:21" s="1" customFormat="1" ht="50.1" hidden="1" customHeight="1" x14ac:dyDescent="0.25">
      <c r="B524" s="21" t="s">
        <v>24</v>
      </c>
      <c r="C524" s="16" t="s">
        <v>24</v>
      </c>
      <c r="D524" s="17">
        <v>43617</v>
      </c>
      <c r="E524" s="22" t="s">
        <v>116</v>
      </c>
      <c r="F524" s="40">
        <v>180</v>
      </c>
      <c r="G524" s="40">
        <v>180</v>
      </c>
      <c r="H524" s="36">
        <v>1</v>
      </c>
      <c r="I524" s="36">
        <v>1</v>
      </c>
      <c r="J524" s="12"/>
      <c r="K524" s="3"/>
      <c r="L524" s="3"/>
      <c r="M524" s="3"/>
      <c r="N524" s="3"/>
      <c r="O524" s="3"/>
      <c r="P524" s="3"/>
      <c r="Q524" s="3"/>
      <c r="R524" s="3"/>
      <c r="S524" s="3"/>
      <c r="T524" s="13"/>
      <c r="U524" s="181">
        <f t="shared" si="8"/>
        <v>0</v>
      </c>
    </row>
    <row r="525" spans="2:21" s="1" customFormat="1" ht="50.1" hidden="1" customHeight="1" x14ac:dyDescent="0.25">
      <c r="B525" s="21" t="s">
        <v>27</v>
      </c>
      <c r="C525" s="16" t="s">
        <v>43</v>
      </c>
      <c r="D525" s="17">
        <v>43617</v>
      </c>
      <c r="E525" s="22" t="s">
        <v>116</v>
      </c>
      <c r="F525" s="40">
        <v>1669.5</v>
      </c>
      <c r="G525" s="40">
        <v>1669.5</v>
      </c>
      <c r="H525" s="36">
        <v>8</v>
      </c>
      <c r="I525" s="36">
        <v>8</v>
      </c>
      <c r="J525" s="75"/>
      <c r="K525" s="3"/>
      <c r="L525" s="76"/>
      <c r="M525" s="3"/>
      <c r="N525" s="3"/>
      <c r="O525" s="3"/>
      <c r="P525" s="76"/>
      <c r="Q525" s="76"/>
      <c r="R525" s="76"/>
      <c r="S525" s="76"/>
      <c r="T525" s="77"/>
      <c r="U525" s="181">
        <f t="shared" si="8"/>
        <v>0</v>
      </c>
    </row>
    <row r="526" spans="2:21" s="1" customFormat="1" ht="50.1" hidden="1" customHeight="1" x14ac:dyDescent="0.25">
      <c r="B526" s="21" t="s">
        <v>27</v>
      </c>
      <c r="C526" s="16" t="s">
        <v>28</v>
      </c>
      <c r="D526" s="17">
        <v>43617</v>
      </c>
      <c r="E526" s="22" t="s">
        <v>116</v>
      </c>
      <c r="F526" s="40">
        <v>1056</v>
      </c>
      <c r="G526" s="40">
        <v>1056</v>
      </c>
      <c r="H526" s="36">
        <v>6</v>
      </c>
      <c r="I526" s="36">
        <v>6</v>
      </c>
      <c r="J526" s="12"/>
      <c r="K526" s="3"/>
      <c r="L526" s="3"/>
      <c r="M526" s="3"/>
      <c r="N526" s="3"/>
      <c r="O526" s="3"/>
      <c r="P526" s="3"/>
      <c r="Q526" s="3"/>
      <c r="R526" s="3"/>
      <c r="S526" s="3"/>
      <c r="T526" s="13"/>
      <c r="U526" s="181">
        <f t="shared" si="8"/>
        <v>0</v>
      </c>
    </row>
    <row r="527" spans="2:21" s="1" customFormat="1" ht="50.1" hidden="1" customHeight="1" x14ac:dyDescent="0.25">
      <c r="B527" s="21" t="s">
        <v>27</v>
      </c>
      <c r="C527" s="16" t="s">
        <v>27</v>
      </c>
      <c r="D527" s="17">
        <v>43617</v>
      </c>
      <c r="E527" s="22" t="s">
        <v>116</v>
      </c>
      <c r="F527" s="40">
        <v>900</v>
      </c>
      <c r="G527" s="40">
        <v>900</v>
      </c>
      <c r="H527" s="36">
        <v>5</v>
      </c>
      <c r="I527" s="36">
        <v>5</v>
      </c>
      <c r="J527" s="75"/>
      <c r="K527" s="3"/>
      <c r="L527" s="76"/>
      <c r="M527" s="3"/>
      <c r="N527" s="3"/>
      <c r="O527" s="3"/>
      <c r="P527" s="76"/>
      <c r="Q527" s="76"/>
      <c r="R527" s="76"/>
      <c r="S527" s="76"/>
      <c r="T527" s="77"/>
      <c r="U527" s="181">
        <f t="shared" si="8"/>
        <v>0</v>
      </c>
    </row>
    <row r="528" spans="2:21" s="1" customFormat="1" ht="50.1" hidden="1" customHeight="1" x14ac:dyDescent="0.25">
      <c r="B528" s="21" t="s">
        <v>29</v>
      </c>
      <c r="C528" s="16" t="s">
        <v>30</v>
      </c>
      <c r="D528" s="17">
        <v>43617</v>
      </c>
      <c r="E528" s="22" t="s">
        <v>116</v>
      </c>
      <c r="F528" s="40">
        <v>1666.5</v>
      </c>
      <c r="G528" s="40">
        <v>1666.5</v>
      </c>
      <c r="H528" s="36">
        <v>9</v>
      </c>
      <c r="I528" s="36">
        <v>9</v>
      </c>
      <c r="J528" s="12"/>
      <c r="K528" s="3"/>
      <c r="L528" s="3"/>
      <c r="M528" s="3"/>
      <c r="N528" s="3"/>
      <c r="O528" s="3"/>
      <c r="P528" s="3"/>
      <c r="Q528" s="3"/>
      <c r="R528" s="3"/>
      <c r="S528" s="3"/>
      <c r="T528" s="13"/>
      <c r="U528" s="181">
        <f t="shared" si="8"/>
        <v>0</v>
      </c>
    </row>
    <row r="529" spans="2:21" s="1" customFormat="1" ht="50.1" hidden="1" customHeight="1" x14ac:dyDescent="0.25">
      <c r="B529" s="21" t="s">
        <v>29</v>
      </c>
      <c r="C529" s="16" t="s">
        <v>31</v>
      </c>
      <c r="D529" s="17">
        <v>43617</v>
      </c>
      <c r="E529" s="22" t="s">
        <v>116</v>
      </c>
      <c r="F529" s="40">
        <v>5760.25</v>
      </c>
      <c r="G529" s="40">
        <v>5760.25</v>
      </c>
      <c r="H529" s="36">
        <v>31</v>
      </c>
      <c r="I529" s="36">
        <v>31</v>
      </c>
      <c r="J529" s="75"/>
      <c r="K529" s="3"/>
      <c r="L529" s="76"/>
      <c r="M529" s="3"/>
      <c r="N529" s="3"/>
      <c r="O529" s="3"/>
      <c r="P529" s="76"/>
      <c r="Q529" s="76"/>
      <c r="R529" s="76"/>
      <c r="S529" s="76"/>
      <c r="T529" s="77"/>
      <c r="U529" s="181">
        <f t="shared" si="8"/>
        <v>0</v>
      </c>
    </row>
    <row r="530" spans="2:21" s="1" customFormat="1" ht="50.1" hidden="1" customHeight="1" x14ac:dyDescent="0.25">
      <c r="B530" s="21" t="s">
        <v>29</v>
      </c>
      <c r="C530" s="16" t="s">
        <v>32</v>
      </c>
      <c r="D530" s="17">
        <v>43617</v>
      </c>
      <c r="E530" s="22" t="s">
        <v>116</v>
      </c>
      <c r="F530" s="40">
        <v>1620</v>
      </c>
      <c r="G530" s="40">
        <v>1620</v>
      </c>
      <c r="H530" s="36">
        <v>9</v>
      </c>
      <c r="I530" s="36">
        <v>9</v>
      </c>
      <c r="J530" s="12"/>
      <c r="K530" s="3"/>
      <c r="L530" s="3"/>
      <c r="M530" s="3"/>
      <c r="N530" s="3"/>
      <c r="O530" s="3"/>
      <c r="P530" s="3"/>
      <c r="Q530" s="3"/>
      <c r="R530" s="3"/>
      <c r="S530" s="3"/>
      <c r="T530" s="13"/>
      <c r="U530" s="181">
        <f t="shared" si="8"/>
        <v>0</v>
      </c>
    </row>
    <row r="531" spans="2:21" s="1" customFormat="1" ht="50.1" hidden="1" customHeight="1" x14ac:dyDescent="0.25">
      <c r="B531" s="21" t="s">
        <v>29</v>
      </c>
      <c r="C531" s="16" t="s">
        <v>16</v>
      </c>
      <c r="D531" s="17">
        <v>43617</v>
      </c>
      <c r="E531" s="22" t="s">
        <v>116</v>
      </c>
      <c r="F531" s="40">
        <v>199.5</v>
      </c>
      <c r="G531" s="40">
        <v>199.5</v>
      </c>
      <c r="H531" s="36">
        <v>1</v>
      </c>
      <c r="I531" s="36">
        <v>1</v>
      </c>
      <c r="J531" s="75"/>
      <c r="K531" s="3"/>
      <c r="L531" s="76"/>
      <c r="M531" s="3"/>
      <c r="N531" s="3"/>
      <c r="O531" s="3"/>
      <c r="P531" s="76"/>
      <c r="Q531" s="76"/>
      <c r="R531" s="76"/>
      <c r="S531" s="76"/>
      <c r="T531" s="77"/>
      <c r="U531" s="181">
        <f t="shared" si="8"/>
        <v>0</v>
      </c>
    </row>
    <row r="532" spans="2:21" s="1" customFormat="1" ht="50.1" hidden="1" customHeight="1" x14ac:dyDescent="0.25">
      <c r="B532" s="21" t="s">
        <v>29</v>
      </c>
      <c r="C532" s="16" t="s">
        <v>33</v>
      </c>
      <c r="D532" s="17">
        <v>43617</v>
      </c>
      <c r="E532" s="22" t="s">
        <v>116</v>
      </c>
      <c r="F532" s="40">
        <v>1155</v>
      </c>
      <c r="G532" s="40">
        <v>1155</v>
      </c>
      <c r="H532" s="36">
        <v>7</v>
      </c>
      <c r="I532" s="36">
        <v>7</v>
      </c>
      <c r="J532" s="12"/>
      <c r="K532" s="3"/>
      <c r="L532" s="3"/>
      <c r="M532" s="3"/>
      <c r="N532" s="3"/>
      <c r="O532" s="3"/>
      <c r="P532" s="3"/>
      <c r="Q532" s="3"/>
      <c r="R532" s="3"/>
      <c r="S532" s="3"/>
      <c r="T532" s="13"/>
      <c r="U532" s="181">
        <f t="shared" si="8"/>
        <v>0</v>
      </c>
    </row>
    <row r="533" spans="2:21" s="1" customFormat="1" ht="50.1" hidden="1" customHeight="1" x14ac:dyDescent="0.25">
      <c r="B533" s="21" t="s">
        <v>29</v>
      </c>
      <c r="C533" s="16" t="s">
        <v>34</v>
      </c>
      <c r="D533" s="17">
        <v>43617</v>
      </c>
      <c r="E533" s="22" t="s">
        <v>116</v>
      </c>
      <c r="F533" s="40">
        <v>5262</v>
      </c>
      <c r="G533" s="40">
        <v>5262</v>
      </c>
      <c r="H533" s="36">
        <v>27</v>
      </c>
      <c r="I533" s="36">
        <v>27</v>
      </c>
      <c r="J533" s="75"/>
      <c r="K533" s="3"/>
      <c r="L533" s="76"/>
      <c r="M533" s="3"/>
      <c r="N533" s="3"/>
      <c r="O533" s="3"/>
      <c r="P533" s="76"/>
      <c r="Q533" s="76"/>
      <c r="R533" s="76"/>
      <c r="S533" s="76"/>
      <c r="T533" s="77"/>
      <c r="U533" s="181">
        <f t="shared" si="8"/>
        <v>0</v>
      </c>
    </row>
    <row r="534" spans="2:21" s="1" customFormat="1" ht="50.1" hidden="1" customHeight="1" x14ac:dyDescent="0.25">
      <c r="B534" s="21" t="s">
        <v>29</v>
      </c>
      <c r="C534" s="16" t="s">
        <v>35</v>
      </c>
      <c r="D534" s="17">
        <v>43617</v>
      </c>
      <c r="E534" s="22" t="s">
        <v>116</v>
      </c>
      <c r="F534" s="40">
        <v>3213</v>
      </c>
      <c r="G534" s="40">
        <v>3213</v>
      </c>
      <c r="H534" s="36">
        <v>18</v>
      </c>
      <c r="I534" s="36">
        <v>18</v>
      </c>
      <c r="J534" s="12"/>
      <c r="K534" s="3"/>
      <c r="L534" s="3"/>
      <c r="M534" s="3"/>
      <c r="N534" s="3"/>
      <c r="O534" s="3"/>
      <c r="P534" s="3"/>
      <c r="Q534" s="3"/>
      <c r="R534" s="3"/>
      <c r="S534" s="3"/>
      <c r="T534" s="13"/>
      <c r="U534" s="181">
        <f t="shared" si="8"/>
        <v>0</v>
      </c>
    </row>
    <row r="535" spans="2:21" s="1" customFormat="1" ht="50.1" hidden="1" customHeight="1" x14ac:dyDescent="0.25">
      <c r="B535" s="21" t="s">
        <v>29</v>
      </c>
      <c r="C535" s="16" t="s">
        <v>29</v>
      </c>
      <c r="D535" s="17">
        <v>43617</v>
      </c>
      <c r="E535" s="22" t="s">
        <v>116</v>
      </c>
      <c r="F535" s="40">
        <v>540</v>
      </c>
      <c r="G535" s="40">
        <v>540</v>
      </c>
      <c r="H535" s="36">
        <v>3</v>
      </c>
      <c r="I535" s="36">
        <v>3</v>
      </c>
      <c r="J535" s="75"/>
      <c r="K535" s="3"/>
      <c r="L535" s="76"/>
      <c r="M535" s="3"/>
      <c r="N535" s="3"/>
      <c r="O535" s="3"/>
      <c r="P535" s="76"/>
      <c r="Q535" s="76"/>
      <c r="R535" s="76"/>
      <c r="S535" s="76"/>
      <c r="T535" s="77"/>
      <c r="U535" s="181">
        <f t="shared" si="8"/>
        <v>0</v>
      </c>
    </row>
    <row r="536" spans="2:21" s="1" customFormat="1" ht="50.1" hidden="1" customHeight="1" x14ac:dyDescent="0.25">
      <c r="B536" s="21" t="s">
        <v>29</v>
      </c>
      <c r="C536" s="16" t="s">
        <v>489</v>
      </c>
      <c r="D536" s="17">
        <v>43617</v>
      </c>
      <c r="E536" s="22" t="s">
        <v>116</v>
      </c>
      <c r="F536" s="40">
        <v>180</v>
      </c>
      <c r="G536" s="40">
        <v>180</v>
      </c>
      <c r="H536" s="36">
        <v>1</v>
      </c>
      <c r="I536" s="36">
        <v>1</v>
      </c>
      <c r="J536" s="12"/>
      <c r="K536" s="3"/>
      <c r="L536" s="3"/>
      <c r="M536" s="3"/>
      <c r="N536" s="3"/>
      <c r="O536" s="3"/>
      <c r="P536" s="3"/>
      <c r="Q536" s="3"/>
      <c r="R536" s="3"/>
      <c r="S536" s="3"/>
      <c r="T536" s="13"/>
      <c r="U536" s="181">
        <f t="shared" si="8"/>
        <v>0</v>
      </c>
    </row>
    <row r="537" spans="2:21" s="1" customFormat="1" ht="50.1" hidden="1" customHeight="1" x14ac:dyDescent="0.25">
      <c r="B537" s="21" t="s">
        <v>36</v>
      </c>
      <c r="C537" s="16" t="s">
        <v>36</v>
      </c>
      <c r="D537" s="17">
        <v>43617</v>
      </c>
      <c r="E537" s="22" t="s">
        <v>116</v>
      </c>
      <c r="F537" s="40">
        <v>198</v>
      </c>
      <c r="G537" s="40">
        <v>198</v>
      </c>
      <c r="H537" s="36">
        <v>1</v>
      </c>
      <c r="I537" s="36">
        <v>1</v>
      </c>
      <c r="J537" s="75"/>
      <c r="K537" s="3"/>
      <c r="L537" s="76"/>
      <c r="M537" s="3"/>
      <c r="N537" s="3"/>
      <c r="O537" s="3"/>
      <c r="P537" s="76"/>
      <c r="Q537" s="76"/>
      <c r="R537" s="76"/>
      <c r="S537" s="76"/>
      <c r="T537" s="77"/>
      <c r="U537" s="181">
        <f t="shared" si="8"/>
        <v>0</v>
      </c>
    </row>
    <row r="538" spans="2:21" s="1" customFormat="1" ht="50.1" hidden="1" customHeight="1" x14ac:dyDescent="0.25">
      <c r="B538" s="21" t="s">
        <v>36</v>
      </c>
      <c r="C538" s="16" t="s">
        <v>48</v>
      </c>
      <c r="D538" s="17">
        <v>43617</v>
      </c>
      <c r="E538" s="22" t="s">
        <v>116</v>
      </c>
      <c r="F538" s="40">
        <v>2264.5</v>
      </c>
      <c r="G538" s="40">
        <v>2264.5</v>
      </c>
      <c r="H538" s="36">
        <v>12</v>
      </c>
      <c r="I538" s="36">
        <v>12</v>
      </c>
      <c r="J538" s="12"/>
      <c r="K538" s="3"/>
      <c r="L538" s="3"/>
      <c r="M538" s="3"/>
      <c r="N538" s="3"/>
      <c r="O538" s="3"/>
      <c r="P538" s="3"/>
      <c r="Q538" s="3"/>
      <c r="R538" s="3"/>
      <c r="S538" s="3"/>
      <c r="T538" s="13"/>
      <c r="U538" s="181">
        <f t="shared" si="8"/>
        <v>0</v>
      </c>
    </row>
    <row r="539" spans="2:21" s="1" customFormat="1" ht="50.1" hidden="1" customHeight="1" x14ac:dyDescent="0.25">
      <c r="B539" s="21" t="s">
        <v>36</v>
      </c>
      <c r="C539" s="16" t="s">
        <v>49</v>
      </c>
      <c r="D539" s="17">
        <v>43617</v>
      </c>
      <c r="E539" s="22" t="s">
        <v>116</v>
      </c>
      <c r="F539" s="40">
        <v>360</v>
      </c>
      <c r="G539" s="40">
        <v>360</v>
      </c>
      <c r="H539" s="36">
        <v>2</v>
      </c>
      <c r="I539" s="36">
        <v>2</v>
      </c>
      <c r="J539" s="75"/>
      <c r="K539" s="3"/>
      <c r="L539" s="76"/>
      <c r="M539" s="3"/>
      <c r="N539" s="3"/>
      <c r="O539" s="3"/>
      <c r="P539" s="76"/>
      <c r="Q539" s="76"/>
      <c r="R539" s="76"/>
      <c r="S539" s="76"/>
      <c r="T539" s="77"/>
      <c r="U539" s="181">
        <f t="shared" ref="U539:U602" si="9">SUM(J539:M539)</f>
        <v>0</v>
      </c>
    </row>
    <row r="540" spans="2:21" s="1" customFormat="1" ht="50.1" hidden="1" customHeight="1" x14ac:dyDescent="0.25">
      <c r="B540" s="21" t="s">
        <v>36</v>
      </c>
      <c r="C540" s="16" t="s">
        <v>50</v>
      </c>
      <c r="D540" s="17">
        <v>43617</v>
      </c>
      <c r="E540" s="22" t="s">
        <v>116</v>
      </c>
      <c r="F540" s="40">
        <v>948</v>
      </c>
      <c r="G540" s="40">
        <v>948</v>
      </c>
      <c r="H540" s="36">
        <v>5</v>
      </c>
      <c r="I540" s="36">
        <v>5</v>
      </c>
      <c r="J540" s="12"/>
      <c r="K540" s="3"/>
      <c r="L540" s="3"/>
      <c r="M540" s="3"/>
      <c r="N540" s="3"/>
      <c r="O540" s="3"/>
      <c r="P540" s="3"/>
      <c r="Q540" s="3"/>
      <c r="R540" s="3"/>
      <c r="S540" s="3"/>
      <c r="T540" s="13"/>
      <c r="U540" s="181">
        <f t="shared" si="9"/>
        <v>0</v>
      </c>
    </row>
    <row r="541" spans="2:21" s="1" customFormat="1" ht="50.1" hidden="1" customHeight="1" x14ac:dyDescent="0.25">
      <c r="B541" s="21" t="s">
        <v>37</v>
      </c>
      <c r="C541" s="16" t="s">
        <v>39</v>
      </c>
      <c r="D541" s="17">
        <v>43617</v>
      </c>
      <c r="E541" s="22" t="s">
        <v>116</v>
      </c>
      <c r="F541" s="40">
        <v>3889.5</v>
      </c>
      <c r="G541" s="40">
        <v>3889.5</v>
      </c>
      <c r="H541" s="36">
        <v>21</v>
      </c>
      <c r="I541" s="36">
        <v>21</v>
      </c>
      <c r="J541" s="75"/>
      <c r="K541" s="3"/>
      <c r="L541" s="76"/>
      <c r="M541" s="3"/>
      <c r="N541" s="3"/>
      <c r="O541" s="3"/>
      <c r="P541" s="76"/>
      <c r="Q541" s="76"/>
      <c r="R541" s="76"/>
      <c r="S541" s="76"/>
      <c r="T541" s="77"/>
      <c r="U541" s="181">
        <f t="shared" si="9"/>
        <v>0</v>
      </c>
    </row>
    <row r="542" spans="2:21" s="1" customFormat="1" ht="50.1" hidden="1" customHeight="1" x14ac:dyDescent="0.25">
      <c r="B542" s="21" t="s">
        <v>37</v>
      </c>
      <c r="C542" s="16" t="s">
        <v>38</v>
      </c>
      <c r="D542" s="17">
        <v>43617</v>
      </c>
      <c r="E542" s="22" t="s">
        <v>116</v>
      </c>
      <c r="F542" s="40">
        <v>3870</v>
      </c>
      <c r="G542" s="40">
        <v>3870</v>
      </c>
      <c r="H542" s="36">
        <v>23</v>
      </c>
      <c r="I542" s="36">
        <v>23</v>
      </c>
      <c r="J542" s="12"/>
      <c r="K542" s="3"/>
      <c r="L542" s="3"/>
      <c r="M542" s="3"/>
      <c r="N542" s="3"/>
      <c r="O542" s="3"/>
      <c r="P542" s="3"/>
      <c r="Q542" s="3"/>
      <c r="R542" s="3"/>
      <c r="S542" s="3"/>
      <c r="T542" s="13"/>
      <c r="U542" s="181">
        <f t="shared" si="9"/>
        <v>0</v>
      </c>
    </row>
    <row r="543" spans="2:21" s="1" customFormat="1" ht="50.1" hidden="1" customHeight="1" x14ac:dyDescent="0.25">
      <c r="B543" s="21" t="s">
        <v>40</v>
      </c>
      <c r="C543" s="16" t="s">
        <v>40</v>
      </c>
      <c r="D543" s="17">
        <v>43617</v>
      </c>
      <c r="E543" s="22" t="s">
        <v>116</v>
      </c>
      <c r="F543" s="40">
        <v>768</v>
      </c>
      <c r="G543" s="40">
        <v>768</v>
      </c>
      <c r="H543" s="36">
        <v>4</v>
      </c>
      <c r="I543" s="36">
        <v>4</v>
      </c>
      <c r="J543" s="75"/>
      <c r="K543" s="3"/>
      <c r="L543" s="76"/>
      <c r="M543" s="3"/>
      <c r="N543" s="3"/>
      <c r="O543" s="3"/>
      <c r="P543" s="76"/>
      <c r="Q543" s="76"/>
      <c r="R543" s="76"/>
      <c r="S543" s="76"/>
      <c r="T543" s="77"/>
      <c r="U543" s="181">
        <f t="shared" si="9"/>
        <v>0</v>
      </c>
    </row>
    <row r="544" spans="2:21" s="1" customFormat="1" ht="50.1" hidden="1" customHeight="1" x14ac:dyDescent="0.25">
      <c r="B544" s="21" t="s">
        <v>41</v>
      </c>
      <c r="C544" s="16" t="s">
        <v>41</v>
      </c>
      <c r="D544" s="17">
        <v>43617</v>
      </c>
      <c r="E544" s="22" t="s">
        <v>116</v>
      </c>
      <c r="F544" s="40">
        <v>12958.5</v>
      </c>
      <c r="G544" s="40">
        <v>12958.5</v>
      </c>
      <c r="H544" s="36">
        <v>68</v>
      </c>
      <c r="I544" s="36">
        <v>68</v>
      </c>
      <c r="J544" s="12"/>
      <c r="K544" s="3"/>
      <c r="L544" s="3"/>
      <c r="M544" s="3"/>
      <c r="N544" s="3"/>
      <c r="O544" s="3"/>
      <c r="P544" s="3"/>
      <c r="Q544" s="3"/>
      <c r="R544" s="3"/>
      <c r="S544" s="3"/>
      <c r="T544" s="13"/>
      <c r="U544" s="181">
        <f t="shared" si="9"/>
        <v>0</v>
      </c>
    </row>
    <row r="545" spans="2:21" s="1" customFormat="1" ht="50.1" hidden="1" customHeight="1" x14ac:dyDescent="0.25">
      <c r="B545" s="21" t="s">
        <v>42</v>
      </c>
      <c r="C545" s="16" t="s">
        <v>42</v>
      </c>
      <c r="D545" s="17">
        <v>43617</v>
      </c>
      <c r="E545" s="22" t="s">
        <v>116</v>
      </c>
      <c r="F545" s="40">
        <v>2238</v>
      </c>
      <c r="G545" s="40">
        <v>2238</v>
      </c>
      <c r="H545" s="36">
        <v>13</v>
      </c>
      <c r="I545" s="36">
        <v>13</v>
      </c>
      <c r="J545" s="75"/>
      <c r="K545" s="3"/>
      <c r="L545" s="76"/>
      <c r="M545" s="3"/>
      <c r="N545" s="3"/>
      <c r="O545" s="3"/>
      <c r="P545" s="76"/>
      <c r="Q545" s="76"/>
      <c r="R545" s="76"/>
      <c r="S545" s="76"/>
      <c r="T545" s="77"/>
      <c r="U545" s="181">
        <f t="shared" si="9"/>
        <v>0</v>
      </c>
    </row>
    <row r="546" spans="2:21" s="1" customFormat="1" ht="50.1" hidden="1" customHeight="1" x14ac:dyDescent="0.25">
      <c r="B546" s="21" t="s">
        <v>42</v>
      </c>
      <c r="C546" s="16" t="s">
        <v>490</v>
      </c>
      <c r="D546" s="17">
        <v>43617</v>
      </c>
      <c r="E546" s="22" t="s">
        <v>116</v>
      </c>
      <c r="F546" s="40">
        <v>10140.302631578947</v>
      </c>
      <c r="G546" s="40">
        <v>10140.302631578947</v>
      </c>
      <c r="H546" s="36">
        <v>63</v>
      </c>
      <c r="I546" s="36">
        <v>63</v>
      </c>
      <c r="J546" s="12"/>
      <c r="K546" s="3"/>
      <c r="L546" s="3"/>
      <c r="M546" s="3"/>
      <c r="N546" s="3"/>
      <c r="O546" s="3">
        <v>1</v>
      </c>
      <c r="P546" s="3"/>
      <c r="Q546" s="3"/>
      <c r="R546" s="3"/>
      <c r="S546" s="3"/>
      <c r="T546" s="13"/>
      <c r="U546" s="181">
        <f t="shared" si="9"/>
        <v>0</v>
      </c>
    </row>
    <row r="547" spans="2:21" s="1" customFormat="1" ht="50.1" hidden="1" customHeight="1" x14ac:dyDescent="0.25">
      <c r="B547" s="21" t="s">
        <v>42</v>
      </c>
      <c r="C547" s="16" t="s">
        <v>488</v>
      </c>
      <c r="D547" s="17">
        <v>43617</v>
      </c>
      <c r="E547" s="22" t="s">
        <v>116</v>
      </c>
      <c r="F547" s="40">
        <v>5628</v>
      </c>
      <c r="G547" s="40">
        <v>5628</v>
      </c>
      <c r="H547" s="36">
        <v>29</v>
      </c>
      <c r="I547" s="36">
        <v>29</v>
      </c>
      <c r="J547" s="75"/>
      <c r="K547" s="3"/>
      <c r="L547" s="76"/>
      <c r="M547" s="3"/>
      <c r="N547" s="3"/>
      <c r="O547" s="3"/>
      <c r="P547" s="76"/>
      <c r="Q547" s="76"/>
      <c r="R547" s="76"/>
      <c r="S547" s="76"/>
      <c r="T547" s="77"/>
      <c r="U547" s="181">
        <f t="shared" si="9"/>
        <v>0</v>
      </c>
    </row>
    <row r="548" spans="2:21" s="1" customFormat="1" ht="50.1" hidden="1" customHeight="1" x14ac:dyDescent="0.25">
      <c r="B548" s="21" t="s">
        <v>42</v>
      </c>
      <c r="C548" s="16" t="s">
        <v>515</v>
      </c>
      <c r="D548" s="17">
        <v>43617</v>
      </c>
      <c r="E548" s="22" t="s">
        <v>116</v>
      </c>
      <c r="F548" s="40">
        <v>409.5</v>
      </c>
      <c r="G548" s="40">
        <v>409.5</v>
      </c>
      <c r="H548" s="36">
        <v>2</v>
      </c>
      <c r="I548" s="36">
        <v>2</v>
      </c>
      <c r="J548" s="12"/>
      <c r="K548" s="3"/>
      <c r="L548" s="3"/>
      <c r="M548" s="3"/>
      <c r="N548" s="3"/>
      <c r="O548" s="3"/>
      <c r="P548" s="3"/>
      <c r="Q548" s="3"/>
      <c r="R548" s="3"/>
      <c r="S548" s="3"/>
      <c r="T548" s="13"/>
      <c r="U548" s="181">
        <f t="shared" si="9"/>
        <v>0</v>
      </c>
    </row>
    <row r="549" spans="2:21" s="1" customFormat="1" ht="50.1" hidden="1" customHeight="1" x14ac:dyDescent="0.25">
      <c r="B549" s="21" t="s">
        <v>46</v>
      </c>
      <c r="C549" s="16" t="s">
        <v>46</v>
      </c>
      <c r="D549" s="17">
        <v>43617</v>
      </c>
      <c r="E549" s="22" t="s">
        <v>116</v>
      </c>
      <c r="F549" s="40">
        <v>1197</v>
      </c>
      <c r="G549" s="40">
        <v>1197</v>
      </c>
      <c r="H549" s="36">
        <v>6</v>
      </c>
      <c r="I549" s="36">
        <v>6</v>
      </c>
      <c r="J549" s="75"/>
      <c r="K549" s="3"/>
      <c r="L549" s="76"/>
      <c r="M549" s="3"/>
      <c r="N549" s="3"/>
      <c r="O549" s="3"/>
      <c r="P549" s="76"/>
      <c r="Q549" s="76"/>
      <c r="R549" s="76"/>
      <c r="S549" s="76"/>
      <c r="T549" s="77"/>
      <c r="U549" s="181">
        <f t="shared" si="9"/>
        <v>0</v>
      </c>
    </row>
    <row r="550" spans="2:21" s="1" customFormat="1" ht="50.1" hidden="1" customHeight="1" x14ac:dyDescent="0.25">
      <c r="B550" s="21" t="s">
        <v>491</v>
      </c>
      <c r="C550" s="16" t="s">
        <v>491</v>
      </c>
      <c r="D550" s="17">
        <v>43617</v>
      </c>
      <c r="E550" s="22" t="s">
        <v>116</v>
      </c>
      <c r="F550" s="40">
        <v>559.5</v>
      </c>
      <c r="G550" s="40">
        <v>559.5</v>
      </c>
      <c r="H550" s="36">
        <v>3</v>
      </c>
      <c r="I550" s="36">
        <v>3</v>
      </c>
      <c r="J550" s="12"/>
      <c r="K550" s="3"/>
      <c r="L550" s="3"/>
      <c r="M550" s="3"/>
      <c r="N550" s="3"/>
      <c r="O550" s="3"/>
      <c r="P550" s="3"/>
      <c r="Q550" s="3"/>
      <c r="R550" s="3"/>
      <c r="S550" s="3"/>
      <c r="T550" s="13"/>
      <c r="U550" s="181">
        <f t="shared" si="9"/>
        <v>0</v>
      </c>
    </row>
    <row r="551" spans="2:21" s="1" customFormat="1" ht="50.1" hidden="1" customHeight="1" x14ac:dyDescent="0.25">
      <c r="B551" s="21" t="s">
        <v>3</v>
      </c>
      <c r="C551" s="16" t="s">
        <v>3</v>
      </c>
      <c r="D551" s="17">
        <v>43617</v>
      </c>
      <c r="E551" s="88" t="s">
        <v>479</v>
      </c>
      <c r="F551" s="40">
        <v>0</v>
      </c>
      <c r="G551" s="40">
        <v>0</v>
      </c>
      <c r="H551" s="36">
        <v>0</v>
      </c>
      <c r="I551" s="36">
        <v>0</v>
      </c>
      <c r="J551" s="75"/>
      <c r="K551" s="3"/>
      <c r="L551" s="76"/>
      <c r="M551" s="3"/>
      <c r="N551" s="3"/>
      <c r="O551" s="3"/>
      <c r="P551" s="76"/>
      <c r="Q551" s="76"/>
      <c r="R551" s="76"/>
      <c r="S551" s="76"/>
      <c r="T551" s="77"/>
      <c r="U551" s="181">
        <f t="shared" si="9"/>
        <v>0</v>
      </c>
    </row>
    <row r="552" spans="2:21" s="1" customFormat="1" ht="50.1" hidden="1" customHeight="1" x14ac:dyDescent="0.25">
      <c r="B552" s="21" t="s">
        <v>4</v>
      </c>
      <c r="C552" s="16" t="s">
        <v>5</v>
      </c>
      <c r="D552" s="17">
        <v>43617</v>
      </c>
      <c r="E552" s="88" t="s">
        <v>479</v>
      </c>
      <c r="F552" s="40">
        <v>0</v>
      </c>
      <c r="G552" s="40">
        <v>0</v>
      </c>
      <c r="H552" s="36">
        <v>0</v>
      </c>
      <c r="I552" s="36">
        <v>0</v>
      </c>
      <c r="J552" s="12"/>
      <c r="K552" s="3"/>
      <c r="L552" s="3"/>
      <c r="M552" s="3"/>
      <c r="N552" s="3"/>
      <c r="O552" s="3"/>
      <c r="P552" s="3"/>
      <c r="Q552" s="3"/>
      <c r="R552" s="3"/>
      <c r="S552" s="3"/>
      <c r="T552" s="13"/>
      <c r="U552" s="181">
        <f t="shared" si="9"/>
        <v>0</v>
      </c>
    </row>
    <row r="553" spans="2:21" s="1" customFormat="1" ht="50.1" hidden="1" customHeight="1" x14ac:dyDescent="0.25">
      <c r="B553" s="21" t="s">
        <v>4</v>
      </c>
      <c r="C553" s="16" t="s">
        <v>6</v>
      </c>
      <c r="D553" s="17">
        <v>43617</v>
      </c>
      <c r="E553" s="88" t="s">
        <v>479</v>
      </c>
      <c r="F553" s="40">
        <v>0</v>
      </c>
      <c r="G553" s="40">
        <v>0</v>
      </c>
      <c r="H553" s="36">
        <v>0</v>
      </c>
      <c r="I553" s="36">
        <v>0</v>
      </c>
      <c r="J553" s="75"/>
      <c r="K553" s="3"/>
      <c r="L553" s="76"/>
      <c r="M553" s="3"/>
      <c r="N553" s="3"/>
      <c r="O553" s="3"/>
      <c r="P553" s="76"/>
      <c r="Q553" s="76"/>
      <c r="R553" s="76"/>
      <c r="S553" s="76"/>
      <c r="T553" s="77"/>
      <c r="U553" s="181">
        <f t="shared" si="9"/>
        <v>0</v>
      </c>
    </row>
    <row r="554" spans="2:21" s="1" customFormat="1" ht="50.1" hidden="1" customHeight="1" x14ac:dyDescent="0.25">
      <c r="B554" s="21" t="s">
        <v>4</v>
      </c>
      <c r="C554" s="16" t="s">
        <v>4</v>
      </c>
      <c r="D554" s="17">
        <v>43617</v>
      </c>
      <c r="E554" s="88" t="s">
        <v>479</v>
      </c>
      <c r="F554" s="40">
        <v>480</v>
      </c>
      <c r="G554" s="40">
        <v>480</v>
      </c>
      <c r="H554" s="36">
        <v>2</v>
      </c>
      <c r="I554" s="36">
        <v>2</v>
      </c>
      <c r="J554" s="12"/>
      <c r="K554" s="3"/>
      <c r="L554" s="3"/>
      <c r="M554" s="3"/>
      <c r="N554" s="3"/>
      <c r="O554" s="3"/>
      <c r="P554" s="3"/>
      <c r="Q554" s="3"/>
      <c r="R554" s="3"/>
      <c r="S554" s="3"/>
      <c r="T554" s="13"/>
      <c r="U554" s="181">
        <f t="shared" si="9"/>
        <v>0</v>
      </c>
    </row>
    <row r="555" spans="2:21" s="1" customFormat="1" ht="50.1" hidden="1" customHeight="1" x14ac:dyDescent="0.25">
      <c r="B555" s="21" t="s">
        <v>4</v>
      </c>
      <c r="C555" s="16" t="s">
        <v>487</v>
      </c>
      <c r="D555" s="17">
        <v>43617</v>
      </c>
      <c r="E555" s="88" t="s">
        <v>479</v>
      </c>
      <c r="F555" s="40">
        <v>0</v>
      </c>
      <c r="G555" s="40">
        <v>0</v>
      </c>
      <c r="H555" s="36">
        <v>0</v>
      </c>
      <c r="I555" s="36">
        <v>0</v>
      </c>
      <c r="J555" s="75"/>
      <c r="K555" s="3"/>
      <c r="L555" s="76"/>
      <c r="M555" s="3"/>
      <c r="N555" s="3"/>
      <c r="O555" s="3"/>
      <c r="P555" s="76"/>
      <c r="Q555" s="76"/>
      <c r="R555" s="76"/>
      <c r="S555" s="76"/>
      <c r="T555" s="77"/>
      <c r="U555" s="181">
        <f t="shared" si="9"/>
        <v>0</v>
      </c>
    </row>
    <row r="556" spans="2:21" s="1" customFormat="1" ht="50.1" hidden="1" customHeight="1" x14ac:dyDescent="0.25">
      <c r="B556" s="21" t="s">
        <v>7</v>
      </c>
      <c r="C556" s="16" t="s">
        <v>8</v>
      </c>
      <c r="D556" s="17">
        <v>43617</v>
      </c>
      <c r="E556" s="88" t="s">
        <v>479</v>
      </c>
      <c r="F556" s="40">
        <v>0</v>
      </c>
      <c r="G556" s="40">
        <v>0</v>
      </c>
      <c r="H556" s="36">
        <v>0</v>
      </c>
      <c r="I556" s="36">
        <v>0</v>
      </c>
      <c r="J556" s="12"/>
      <c r="K556" s="3"/>
      <c r="L556" s="3"/>
      <c r="M556" s="3"/>
      <c r="N556" s="3"/>
      <c r="O556" s="3"/>
      <c r="P556" s="3"/>
      <c r="Q556" s="3"/>
      <c r="R556" s="3"/>
      <c r="S556" s="3"/>
      <c r="T556" s="13"/>
      <c r="U556" s="181">
        <f t="shared" si="9"/>
        <v>0</v>
      </c>
    </row>
    <row r="557" spans="2:21" s="1" customFormat="1" ht="50.1" hidden="1" customHeight="1" x14ac:dyDescent="0.25">
      <c r="B557" s="21" t="s">
        <v>7</v>
      </c>
      <c r="C557" s="16" t="s">
        <v>9</v>
      </c>
      <c r="D557" s="17">
        <v>43617</v>
      </c>
      <c r="E557" s="88" t="s">
        <v>479</v>
      </c>
      <c r="F557" s="40">
        <v>0</v>
      </c>
      <c r="G557" s="40">
        <v>0</v>
      </c>
      <c r="H557" s="36">
        <v>0</v>
      </c>
      <c r="I557" s="36">
        <v>0</v>
      </c>
      <c r="J557" s="75"/>
      <c r="K557" s="3"/>
      <c r="L557" s="76"/>
      <c r="M557" s="3"/>
      <c r="N557" s="3"/>
      <c r="O557" s="3"/>
      <c r="P557" s="76"/>
      <c r="Q557" s="76"/>
      <c r="R557" s="76"/>
      <c r="S557" s="76"/>
      <c r="T557" s="77"/>
      <c r="U557" s="181">
        <f t="shared" si="9"/>
        <v>0</v>
      </c>
    </row>
    <row r="558" spans="2:21" s="1" customFormat="1" ht="50.1" hidden="1" customHeight="1" x14ac:dyDescent="0.25">
      <c r="B558" s="21" t="s">
        <v>7</v>
      </c>
      <c r="C558" s="16" t="s">
        <v>7</v>
      </c>
      <c r="D558" s="17">
        <v>43617</v>
      </c>
      <c r="E558" s="88" t="s">
        <v>479</v>
      </c>
      <c r="F558" s="40">
        <v>0</v>
      </c>
      <c r="G558" s="40">
        <v>0</v>
      </c>
      <c r="H558" s="36">
        <v>0</v>
      </c>
      <c r="I558" s="36">
        <v>0</v>
      </c>
      <c r="J558" s="75"/>
      <c r="K558" s="3"/>
      <c r="L558" s="76"/>
      <c r="M558" s="3"/>
      <c r="N558" s="3"/>
      <c r="O558" s="3"/>
      <c r="P558" s="76"/>
      <c r="Q558" s="76"/>
      <c r="R558" s="76"/>
      <c r="S558" s="76"/>
      <c r="T558" s="77"/>
      <c r="U558" s="181">
        <f t="shared" si="9"/>
        <v>0</v>
      </c>
    </row>
    <row r="559" spans="2:21" s="1" customFormat="1" ht="50.1" hidden="1" customHeight="1" x14ac:dyDescent="0.25">
      <c r="B559" s="21" t="s">
        <v>7</v>
      </c>
      <c r="C559" s="16" t="s">
        <v>10</v>
      </c>
      <c r="D559" s="17">
        <v>43617</v>
      </c>
      <c r="E559" s="88" t="s">
        <v>479</v>
      </c>
      <c r="F559" s="40">
        <v>0</v>
      </c>
      <c r="G559" s="40">
        <v>0</v>
      </c>
      <c r="H559" s="36">
        <v>0</v>
      </c>
      <c r="I559" s="36">
        <v>0</v>
      </c>
      <c r="J559" s="75"/>
      <c r="K559" s="3"/>
      <c r="L559" s="76"/>
      <c r="M559" s="3"/>
      <c r="N559" s="3"/>
      <c r="O559" s="3"/>
      <c r="P559" s="76"/>
      <c r="Q559" s="76"/>
      <c r="R559" s="76"/>
      <c r="S559" s="76"/>
      <c r="T559" s="77"/>
      <c r="U559" s="181">
        <f t="shared" si="9"/>
        <v>0</v>
      </c>
    </row>
    <row r="560" spans="2:21" s="1" customFormat="1" ht="50.1" hidden="1" customHeight="1" x14ac:dyDescent="0.25">
      <c r="B560" s="21" t="s">
        <v>11</v>
      </c>
      <c r="C560" s="16" t="s">
        <v>12</v>
      </c>
      <c r="D560" s="17">
        <v>43617</v>
      </c>
      <c r="E560" s="88" t="s">
        <v>479</v>
      </c>
      <c r="F560" s="40">
        <v>0</v>
      </c>
      <c r="G560" s="40">
        <v>0</v>
      </c>
      <c r="H560" s="36">
        <v>0</v>
      </c>
      <c r="I560" s="36">
        <v>0</v>
      </c>
      <c r="J560" s="12"/>
      <c r="K560" s="3"/>
      <c r="L560" s="3"/>
      <c r="M560" s="3"/>
      <c r="N560" s="3"/>
      <c r="O560" s="3"/>
      <c r="P560" s="3"/>
      <c r="Q560" s="3"/>
      <c r="R560" s="3"/>
      <c r="S560" s="3"/>
      <c r="T560" s="13"/>
      <c r="U560" s="181">
        <f t="shared" si="9"/>
        <v>0</v>
      </c>
    </row>
    <row r="561" spans="2:21" s="1" customFormat="1" ht="50.1" hidden="1" customHeight="1" x14ac:dyDescent="0.25">
      <c r="B561" s="21" t="s">
        <v>11</v>
      </c>
      <c r="C561" s="16" t="s">
        <v>13</v>
      </c>
      <c r="D561" s="17">
        <v>43617</v>
      </c>
      <c r="E561" s="88" t="s">
        <v>479</v>
      </c>
      <c r="F561" s="40">
        <v>0</v>
      </c>
      <c r="G561" s="40">
        <v>0</v>
      </c>
      <c r="H561" s="36">
        <v>0</v>
      </c>
      <c r="I561" s="36">
        <v>0</v>
      </c>
      <c r="J561" s="75"/>
      <c r="K561" s="3"/>
      <c r="L561" s="76"/>
      <c r="M561" s="3"/>
      <c r="N561" s="3"/>
      <c r="O561" s="3"/>
      <c r="P561" s="76"/>
      <c r="Q561" s="76"/>
      <c r="R561" s="76"/>
      <c r="S561" s="76"/>
      <c r="T561" s="77"/>
      <c r="U561" s="181">
        <f t="shared" si="9"/>
        <v>0</v>
      </c>
    </row>
    <row r="562" spans="2:21" s="1" customFormat="1" ht="50.1" hidden="1" customHeight="1" x14ac:dyDescent="0.25">
      <c r="B562" s="21" t="s">
        <v>11</v>
      </c>
      <c r="C562" s="16" t="s">
        <v>14</v>
      </c>
      <c r="D562" s="17">
        <v>43617</v>
      </c>
      <c r="E562" s="88" t="s">
        <v>479</v>
      </c>
      <c r="F562" s="40">
        <v>0</v>
      </c>
      <c r="G562" s="40">
        <v>0</v>
      </c>
      <c r="H562" s="36">
        <v>0</v>
      </c>
      <c r="I562" s="36">
        <v>0</v>
      </c>
      <c r="J562" s="12"/>
      <c r="K562" s="3"/>
      <c r="L562" s="3"/>
      <c r="M562" s="3"/>
      <c r="N562" s="3"/>
      <c r="O562" s="3"/>
      <c r="P562" s="3"/>
      <c r="Q562" s="3"/>
      <c r="R562" s="3"/>
      <c r="S562" s="3"/>
      <c r="T562" s="13"/>
      <c r="U562" s="181">
        <f t="shared" si="9"/>
        <v>0</v>
      </c>
    </row>
    <row r="563" spans="2:21" s="1" customFormat="1" ht="50.1" hidden="1" customHeight="1" x14ac:dyDescent="0.25">
      <c r="B563" s="21" t="s">
        <v>11</v>
      </c>
      <c r="C563" s="16" t="s">
        <v>11</v>
      </c>
      <c r="D563" s="17">
        <v>43617</v>
      </c>
      <c r="E563" s="88" t="s">
        <v>479</v>
      </c>
      <c r="F563" s="40">
        <v>0</v>
      </c>
      <c r="G563" s="40">
        <v>0</v>
      </c>
      <c r="H563" s="36">
        <v>0</v>
      </c>
      <c r="I563" s="36">
        <v>0</v>
      </c>
      <c r="J563" s="75"/>
      <c r="K563" s="3"/>
      <c r="L563" s="76"/>
      <c r="M563" s="3"/>
      <c r="N563" s="3"/>
      <c r="O563" s="3"/>
      <c r="P563" s="76"/>
      <c r="Q563" s="76"/>
      <c r="R563" s="76"/>
      <c r="S563" s="76"/>
      <c r="T563" s="77"/>
      <c r="U563" s="181">
        <f t="shared" si="9"/>
        <v>0</v>
      </c>
    </row>
    <row r="564" spans="2:21" s="1" customFormat="1" ht="50.1" hidden="1" customHeight="1" x14ac:dyDescent="0.25">
      <c r="B564" s="21" t="s">
        <v>15</v>
      </c>
      <c r="C564" s="16" t="s">
        <v>19</v>
      </c>
      <c r="D564" s="17">
        <v>43617</v>
      </c>
      <c r="E564" s="88" t="s">
        <v>479</v>
      </c>
      <c r="F564" s="40">
        <v>10232</v>
      </c>
      <c r="G564" s="40">
        <v>10232</v>
      </c>
      <c r="H564" s="36">
        <v>51</v>
      </c>
      <c r="I564" s="36">
        <v>51</v>
      </c>
      <c r="J564" s="12"/>
      <c r="K564" s="3"/>
      <c r="L564" s="3"/>
      <c r="M564" s="3"/>
      <c r="N564" s="3"/>
      <c r="O564" s="3"/>
      <c r="P564" s="3"/>
      <c r="Q564" s="3"/>
      <c r="R564" s="3"/>
      <c r="S564" s="3"/>
      <c r="T564" s="13"/>
      <c r="U564" s="181">
        <f t="shared" si="9"/>
        <v>0</v>
      </c>
    </row>
    <row r="565" spans="2:21" s="1" customFormat="1" ht="50.1" hidden="1" customHeight="1" x14ac:dyDescent="0.25">
      <c r="B565" s="21" t="s">
        <v>15</v>
      </c>
      <c r="C565" s="16" t="s">
        <v>178</v>
      </c>
      <c r="D565" s="17">
        <v>43617</v>
      </c>
      <c r="E565" s="88" t="s">
        <v>479</v>
      </c>
      <c r="F565" s="40">
        <v>8040</v>
      </c>
      <c r="G565" s="40">
        <v>8040</v>
      </c>
      <c r="H565" s="36">
        <v>36</v>
      </c>
      <c r="I565" s="36">
        <v>36</v>
      </c>
      <c r="J565" s="75"/>
      <c r="K565" s="3"/>
      <c r="L565" s="76"/>
      <c r="M565" s="3"/>
      <c r="N565" s="3"/>
      <c r="O565" s="3"/>
      <c r="P565" s="76"/>
      <c r="Q565" s="76"/>
      <c r="R565" s="76"/>
      <c r="S565" s="76"/>
      <c r="T565" s="77"/>
      <c r="U565" s="181">
        <f t="shared" si="9"/>
        <v>0</v>
      </c>
    </row>
    <row r="566" spans="2:21" s="1" customFormat="1" ht="50.1" hidden="1" customHeight="1" x14ac:dyDescent="0.25">
      <c r="B566" s="21" t="s">
        <v>15</v>
      </c>
      <c r="C566" s="16" t="s">
        <v>15</v>
      </c>
      <c r="D566" s="17">
        <v>43617</v>
      </c>
      <c r="E566" s="88" t="s">
        <v>479</v>
      </c>
      <c r="F566" s="40">
        <v>0</v>
      </c>
      <c r="G566" s="40">
        <v>0</v>
      </c>
      <c r="H566" s="36">
        <v>0</v>
      </c>
      <c r="I566" s="36">
        <v>0</v>
      </c>
      <c r="J566" s="75"/>
      <c r="K566" s="3"/>
      <c r="L566" s="76"/>
      <c r="M566" s="3"/>
      <c r="N566" s="3"/>
      <c r="O566" s="3"/>
      <c r="P566" s="76"/>
      <c r="Q566" s="76"/>
      <c r="R566" s="76"/>
      <c r="S566" s="76"/>
      <c r="T566" s="77"/>
      <c r="U566" s="181">
        <f t="shared" si="9"/>
        <v>0</v>
      </c>
    </row>
    <row r="567" spans="2:21" s="1" customFormat="1" ht="50.1" hidden="1" customHeight="1" x14ac:dyDescent="0.25">
      <c r="B567" s="21" t="s">
        <v>15</v>
      </c>
      <c r="C567" s="16" t="s">
        <v>513</v>
      </c>
      <c r="D567" s="17">
        <v>43617</v>
      </c>
      <c r="E567" s="88" t="s">
        <v>479</v>
      </c>
      <c r="F567" s="40">
        <v>194652</v>
      </c>
      <c r="G567" s="40">
        <v>194652</v>
      </c>
      <c r="H567" s="36">
        <v>1052</v>
      </c>
      <c r="I567" s="36">
        <v>1052</v>
      </c>
      <c r="J567" s="75"/>
      <c r="K567" s="3"/>
      <c r="L567" s="76"/>
      <c r="M567" s="3"/>
      <c r="N567" s="3"/>
      <c r="O567" s="3">
        <v>1</v>
      </c>
      <c r="P567" s="76"/>
      <c r="Q567" s="76"/>
      <c r="R567" s="76"/>
      <c r="S567" s="76"/>
      <c r="T567" s="77"/>
      <c r="U567" s="181">
        <f t="shared" si="9"/>
        <v>0</v>
      </c>
    </row>
    <row r="568" spans="2:21" s="1" customFormat="1" ht="50.1" hidden="1" customHeight="1" x14ac:dyDescent="0.25">
      <c r="B568" s="21" t="s">
        <v>15</v>
      </c>
      <c r="C568" s="16" t="s">
        <v>115</v>
      </c>
      <c r="D568" s="17">
        <v>43617</v>
      </c>
      <c r="E568" s="88" t="s">
        <v>479</v>
      </c>
      <c r="F568" s="40">
        <v>174585</v>
      </c>
      <c r="G568" s="40">
        <v>146167.79999999999</v>
      </c>
      <c r="H568" s="36">
        <v>809</v>
      </c>
      <c r="I568" s="36">
        <v>809</v>
      </c>
      <c r="J568" s="12"/>
      <c r="K568" s="3"/>
      <c r="L568" s="3"/>
      <c r="M568" s="3"/>
      <c r="N568" s="3"/>
      <c r="O568" s="44">
        <v>1</v>
      </c>
      <c r="P568" s="3"/>
      <c r="Q568" s="3"/>
      <c r="R568" s="3"/>
      <c r="S568" s="3"/>
      <c r="T568" s="13"/>
      <c r="U568" s="181">
        <f t="shared" si="9"/>
        <v>0</v>
      </c>
    </row>
    <row r="569" spans="2:21" s="1" customFormat="1" ht="50.1" hidden="1" customHeight="1" x14ac:dyDescent="0.25">
      <c r="B569" s="21" t="s">
        <v>20</v>
      </c>
      <c r="C569" s="16" t="s">
        <v>32</v>
      </c>
      <c r="D569" s="17">
        <v>43617</v>
      </c>
      <c r="E569" s="88" t="s">
        <v>479</v>
      </c>
      <c r="F569" s="40">
        <v>0</v>
      </c>
      <c r="G569" s="40">
        <v>0</v>
      </c>
      <c r="H569" s="36">
        <v>0</v>
      </c>
      <c r="I569" s="36">
        <v>0</v>
      </c>
      <c r="J569" s="75"/>
      <c r="K569" s="3"/>
      <c r="L569" s="76"/>
      <c r="M569" s="3"/>
      <c r="N569" s="3"/>
      <c r="O569" s="3"/>
      <c r="P569" s="76"/>
      <c r="Q569" s="76"/>
      <c r="R569" s="76"/>
      <c r="S569" s="76"/>
      <c r="T569" s="77"/>
      <c r="U569" s="181">
        <f t="shared" si="9"/>
        <v>0</v>
      </c>
    </row>
    <row r="570" spans="2:21" s="1" customFormat="1" ht="50.1" customHeight="1" x14ac:dyDescent="0.25">
      <c r="B570" s="21" t="s">
        <v>20</v>
      </c>
      <c r="C570" s="16" t="s">
        <v>20</v>
      </c>
      <c r="D570" s="17">
        <v>43617</v>
      </c>
      <c r="E570" s="88" t="s">
        <v>479</v>
      </c>
      <c r="F570" s="40">
        <v>217744</v>
      </c>
      <c r="G570" s="40">
        <v>217744</v>
      </c>
      <c r="H570" s="36">
        <v>1897</v>
      </c>
      <c r="I570" s="36">
        <v>1897</v>
      </c>
      <c r="J570" s="12"/>
      <c r="K570" s="3">
        <v>3</v>
      </c>
      <c r="L570" s="3"/>
      <c r="M570" s="3"/>
      <c r="N570" s="3"/>
      <c r="O570" s="3">
        <v>3</v>
      </c>
      <c r="P570" s="3">
        <v>1</v>
      </c>
      <c r="Q570" s="3"/>
      <c r="R570" s="3">
        <v>6</v>
      </c>
      <c r="S570" s="3">
        <v>38</v>
      </c>
      <c r="T570" s="13"/>
      <c r="U570" s="181">
        <f t="shared" si="9"/>
        <v>3</v>
      </c>
    </row>
    <row r="571" spans="2:21" s="1" customFormat="1" ht="50.1" hidden="1" customHeight="1" x14ac:dyDescent="0.25">
      <c r="B571" s="21" t="s">
        <v>20</v>
      </c>
      <c r="C571" s="16" t="s">
        <v>514</v>
      </c>
      <c r="D571" s="17">
        <v>43617</v>
      </c>
      <c r="E571" s="88" t="s">
        <v>479</v>
      </c>
      <c r="F571" s="40">
        <v>6438</v>
      </c>
      <c r="G571" s="40">
        <v>6438</v>
      </c>
      <c r="H571" s="36">
        <v>50</v>
      </c>
      <c r="I571" s="36">
        <v>50</v>
      </c>
      <c r="J571" s="75"/>
      <c r="K571" s="3"/>
      <c r="L571" s="76"/>
      <c r="M571" s="3"/>
      <c r="N571" s="3"/>
      <c r="O571" s="3"/>
      <c r="P571" s="76"/>
      <c r="Q571" s="76"/>
      <c r="R571" s="76"/>
      <c r="S571" s="76"/>
      <c r="T571" s="77"/>
      <c r="U571" s="181">
        <f t="shared" si="9"/>
        <v>0</v>
      </c>
    </row>
    <row r="572" spans="2:21" s="1" customFormat="1" ht="50.1" hidden="1" customHeight="1" x14ac:dyDescent="0.25">
      <c r="B572" s="21" t="s">
        <v>21</v>
      </c>
      <c r="C572" s="16" t="s">
        <v>22</v>
      </c>
      <c r="D572" s="17">
        <v>43617</v>
      </c>
      <c r="E572" s="88" t="s">
        <v>479</v>
      </c>
      <c r="F572" s="40">
        <v>836</v>
      </c>
      <c r="G572" s="40">
        <v>836</v>
      </c>
      <c r="H572" s="36">
        <v>2</v>
      </c>
      <c r="I572" s="36">
        <v>2</v>
      </c>
      <c r="J572" s="12"/>
      <c r="K572" s="3"/>
      <c r="L572" s="3"/>
      <c r="M572" s="3"/>
      <c r="N572" s="3"/>
      <c r="O572" s="3"/>
      <c r="P572" s="3"/>
      <c r="Q572" s="3"/>
      <c r="R572" s="3"/>
      <c r="S572" s="3"/>
      <c r="T572" s="13"/>
      <c r="U572" s="181">
        <f t="shared" si="9"/>
        <v>0</v>
      </c>
    </row>
    <row r="573" spans="2:21" s="1" customFormat="1" ht="50.1" hidden="1" customHeight="1" x14ac:dyDescent="0.25">
      <c r="B573" s="21" t="s">
        <v>21</v>
      </c>
      <c r="C573" s="16" t="s">
        <v>21</v>
      </c>
      <c r="D573" s="17">
        <v>43617</v>
      </c>
      <c r="E573" s="88" t="s">
        <v>479</v>
      </c>
      <c r="F573" s="40">
        <v>0</v>
      </c>
      <c r="G573" s="40">
        <v>0</v>
      </c>
      <c r="H573" s="36">
        <v>0</v>
      </c>
      <c r="I573" s="36">
        <v>0</v>
      </c>
      <c r="J573" s="75"/>
      <c r="K573" s="3"/>
      <c r="L573" s="76"/>
      <c r="M573" s="3"/>
      <c r="N573" s="3"/>
      <c r="O573" s="3"/>
      <c r="P573" s="76"/>
      <c r="Q573" s="76"/>
      <c r="R573" s="76"/>
      <c r="S573" s="76"/>
      <c r="T573" s="77"/>
      <c r="U573" s="181">
        <f t="shared" si="9"/>
        <v>0</v>
      </c>
    </row>
    <row r="574" spans="2:21" s="1" customFormat="1" ht="50.1" hidden="1" customHeight="1" x14ac:dyDescent="0.25">
      <c r="B574" s="21" t="s">
        <v>21</v>
      </c>
      <c r="C574" s="16" t="s">
        <v>23</v>
      </c>
      <c r="D574" s="17">
        <v>43617</v>
      </c>
      <c r="E574" s="88" t="s">
        <v>479</v>
      </c>
      <c r="F574" s="40">
        <v>0</v>
      </c>
      <c r="G574" s="40">
        <v>0</v>
      </c>
      <c r="H574" s="36">
        <v>0</v>
      </c>
      <c r="I574" s="36">
        <v>0</v>
      </c>
      <c r="J574" s="12"/>
      <c r="K574" s="3"/>
      <c r="L574" s="3"/>
      <c r="M574" s="3"/>
      <c r="N574" s="3"/>
      <c r="O574" s="3"/>
      <c r="P574" s="3"/>
      <c r="Q574" s="3"/>
      <c r="R574" s="3"/>
      <c r="S574" s="3"/>
      <c r="T574" s="13"/>
      <c r="U574" s="181">
        <f t="shared" si="9"/>
        <v>0</v>
      </c>
    </row>
    <row r="575" spans="2:21" s="1" customFormat="1" ht="50.1" hidden="1" customHeight="1" x14ac:dyDescent="0.25">
      <c r="B575" s="21" t="s">
        <v>24</v>
      </c>
      <c r="C575" s="16" t="s">
        <v>25</v>
      </c>
      <c r="D575" s="17">
        <v>43617</v>
      </c>
      <c r="E575" s="88" t="s">
        <v>479</v>
      </c>
      <c r="F575" s="40">
        <v>18568</v>
      </c>
      <c r="G575" s="40">
        <v>18568</v>
      </c>
      <c r="H575" s="36">
        <v>125</v>
      </c>
      <c r="I575" s="36">
        <v>125</v>
      </c>
      <c r="J575" s="75"/>
      <c r="K575" s="3"/>
      <c r="L575" s="76"/>
      <c r="M575" s="3"/>
      <c r="N575" s="3"/>
      <c r="O575" s="3"/>
      <c r="P575" s="76"/>
      <c r="Q575" s="76"/>
      <c r="R575" s="76"/>
      <c r="S575" s="76"/>
      <c r="T575" s="77"/>
      <c r="U575" s="181">
        <f t="shared" si="9"/>
        <v>0</v>
      </c>
    </row>
    <row r="576" spans="2:21" s="1" customFormat="1" ht="50.1" hidden="1" customHeight="1" x14ac:dyDescent="0.25">
      <c r="B576" s="21" t="s">
        <v>24</v>
      </c>
      <c r="C576" s="16" t="s">
        <v>26</v>
      </c>
      <c r="D576" s="17">
        <v>43617</v>
      </c>
      <c r="E576" s="88" t="s">
        <v>479</v>
      </c>
      <c r="F576" s="40">
        <v>9924</v>
      </c>
      <c r="G576" s="40">
        <v>9924</v>
      </c>
      <c r="H576" s="36">
        <v>57</v>
      </c>
      <c r="I576" s="36">
        <v>57</v>
      </c>
      <c r="J576" s="12"/>
      <c r="K576" s="3"/>
      <c r="L576" s="3"/>
      <c r="M576" s="3"/>
      <c r="N576" s="3"/>
      <c r="O576" s="3"/>
      <c r="P576" s="3"/>
      <c r="Q576" s="3"/>
      <c r="R576" s="3"/>
      <c r="S576" s="3"/>
      <c r="T576" s="13"/>
      <c r="U576" s="181">
        <f t="shared" si="9"/>
        <v>0</v>
      </c>
    </row>
    <row r="577" spans="2:21" s="1" customFormat="1" ht="50.1" hidden="1" customHeight="1" x14ac:dyDescent="0.25">
      <c r="B577" s="21" t="s">
        <v>24</v>
      </c>
      <c r="C577" s="16" t="s">
        <v>24</v>
      </c>
      <c r="D577" s="17">
        <v>43617</v>
      </c>
      <c r="E577" s="88" t="s">
        <v>479</v>
      </c>
      <c r="F577" s="40">
        <v>0</v>
      </c>
      <c r="G577" s="40">
        <v>0</v>
      </c>
      <c r="H577" s="36">
        <v>0</v>
      </c>
      <c r="I577" s="36">
        <v>0</v>
      </c>
      <c r="J577" s="75"/>
      <c r="K577" s="3"/>
      <c r="L577" s="76"/>
      <c r="M577" s="3"/>
      <c r="N577" s="3"/>
      <c r="O577" s="3"/>
      <c r="P577" s="76"/>
      <c r="Q577" s="76"/>
      <c r="R577" s="76"/>
      <c r="S577" s="76"/>
      <c r="T577" s="77"/>
      <c r="U577" s="181">
        <f t="shared" si="9"/>
        <v>0</v>
      </c>
    </row>
    <row r="578" spans="2:21" s="1" customFormat="1" ht="50.1" hidden="1" customHeight="1" x14ac:dyDescent="0.25">
      <c r="B578" s="21" t="s">
        <v>27</v>
      </c>
      <c r="C578" s="16" t="s">
        <v>43</v>
      </c>
      <c r="D578" s="17">
        <v>43617</v>
      </c>
      <c r="E578" s="88" t="s">
        <v>479</v>
      </c>
      <c r="F578" s="40">
        <v>0</v>
      </c>
      <c r="G578" s="40">
        <v>0</v>
      </c>
      <c r="H578" s="36">
        <v>0</v>
      </c>
      <c r="I578" s="36">
        <v>0</v>
      </c>
      <c r="J578" s="12"/>
      <c r="K578" s="3"/>
      <c r="L578" s="3"/>
      <c r="M578" s="3"/>
      <c r="N578" s="3"/>
      <c r="O578" s="3"/>
      <c r="P578" s="3"/>
      <c r="Q578" s="3"/>
      <c r="R578" s="3"/>
      <c r="S578" s="3"/>
      <c r="T578" s="13"/>
      <c r="U578" s="181">
        <f t="shared" si="9"/>
        <v>0</v>
      </c>
    </row>
    <row r="579" spans="2:21" s="1" customFormat="1" ht="50.1" hidden="1" customHeight="1" x14ac:dyDescent="0.25">
      <c r="B579" s="21" t="s">
        <v>27</v>
      </c>
      <c r="C579" s="16" t="s">
        <v>28</v>
      </c>
      <c r="D579" s="17">
        <v>43617</v>
      </c>
      <c r="E579" s="88" t="s">
        <v>479</v>
      </c>
      <c r="F579" s="40">
        <v>0</v>
      </c>
      <c r="G579" s="40">
        <v>0</v>
      </c>
      <c r="H579" s="36">
        <v>0</v>
      </c>
      <c r="I579" s="36">
        <v>0</v>
      </c>
      <c r="J579" s="75"/>
      <c r="K579" s="3"/>
      <c r="L579" s="76"/>
      <c r="M579" s="3"/>
      <c r="N579" s="3"/>
      <c r="O579" s="3"/>
      <c r="P579" s="76"/>
      <c r="Q579" s="76"/>
      <c r="R579" s="76"/>
      <c r="S579" s="76"/>
      <c r="T579" s="77"/>
      <c r="U579" s="181">
        <f t="shared" si="9"/>
        <v>0</v>
      </c>
    </row>
    <row r="580" spans="2:21" s="1" customFormat="1" ht="50.1" hidden="1" customHeight="1" x14ac:dyDescent="0.25">
      <c r="B580" s="21" t="s">
        <v>27</v>
      </c>
      <c r="C580" s="16" t="s">
        <v>27</v>
      </c>
      <c r="D580" s="17">
        <v>43617</v>
      </c>
      <c r="E580" s="88" t="s">
        <v>479</v>
      </c>
      <c r="F580" s="40">
        <v>0</v>
      </c>
      <c r="G580" s="40">
        <v>0</v>
      </c>
      <c r="H580" s="36">
        <v>0</v>
      </c>
      <c r="I580" s="36">
        <v>0</v>
      </c>
      <c r="J580" s="12"/>
      <c r="K580" s="3"/>
      <c r="L580" s="3"/>
      <c r="M580" s="3"/>
      <c r="N580" s="3"/>
      <c r="O580" s="3"/>
      <c r="P580" s="3"/>
      <c r="Q580" s="3"/>
      <c r="R580" s="3"/>
      <c r="S580" s="3"/>
      <c r="T580" s="13"/>
      <c r="U580" s="181">
        <f t="shared" si="9"/>
        <v>0</v>
      </c>
    </row>
    <row r="581" spans="2:21" s="1" customFormat="1" ht="50.1" hidden="1" customHeight="1" x14ac:dyDescent="0.25">
      <c r="B581" s="21" t="s">
        <v>29</v>
      </c>
      <c r="C581" s="16" t="s">
        <v>30</v>
      </c>
      <c r="D581" s="17">
        <v>43617</v>
      </c>
      <c r="E581" s="88" t="s">
        <v>479</v>
      </c>
      <c r="F581" s="40">
        <v>2339</v>
      </c>
      <c r="G581" s="40">
        <v>2339</v>
      </c>
      <c r="H581" s="36">
        <v>49</v>
      </c>
      <c r="I581" s="36">
        <v>49</v>
      </c>
      <c r="J581" s="75"/>
      <c r="K581" s="3"/>
      <c r="L581" s="76"/>
      <c r="M581" s="3"/>
      <c r="N581" s="3"/>
      <c r="O581" s="3"/>
      <c r="P581" s="76"/>
      <c r="Q581" s="76"/>
      <c r="R581" s="76"/>
      <c r="S581" s="76"/>
      <c r="T581" s="77"/>
      <c r="U581" s="181">
        <f t="shared" si="9"/>
        <v>0</v>
      </c>
    </row>
    <row r="582" spans="2:21" s="1" customFormat="1" ht="50.1" hidden="1" customHeight="1" x14ac:dyDescent="0.25">
      <c r="B582" s="21" t="s">
        <v>29</v>
      </c>
      <c r="C582" s="16" t="s">
        <v>31</v>
      </c>
      <c r="D582" s="17">
        <v>43617</v>
      </c>
      <c r="E582" s="88" t="s">
        <v>479</v>
      </c>
      <c r="F582" s="40">
        <v>93303</v>
      </c>
      <c r="G582" s="40">
        <v>93303</v>
      </c>
      <c r="H582" s="36">
        <v>456</v>
      </c>
      <c r="I582" s="36">
        <v>456</v>
      </c>
      <c r="J582" s="12"/>
      <c r="K582" s="3"/>
      <c r="L582" s="3"/>
      <c r="M582" s="3"/>
      <c r="N582" s="3">
        <v>2</v>
      </c>
      <c r="O582" s="3"/>
      <c r="P582" s="3"/>
      <c r="Q582" s="3"/>
      <c r="R582" s="3"/>
      <c r="S582" s="3"/>
      <c r="T582" s="13"/>
      <c r="U582" s="181">
        <f t="shared" si="9"/>
        <v>0</v>
      </c>
    </row>
    <row r="583" spans="2:21" s="1" customFormat="1" ht="50.1" hidden="1" customHeight="1" x14ac:dyDescent="0.25">
      <c r="B583" s="21" t="s">
        <v>29</v>
      </c>
      <c r="C583" s="16" t="s">
        <v>32</v>
      </c>
      <c r="D583" s="17">
        <v>43617</v>
      </c>
      <c r="E583" s="88" t="s">
        <v>479</v>
      </c>
      <c r="F583" s="40">
        <v>0</v>
      </c>
      <c r="G583" s="40">
        <v>0</v>
      </c>
      <c r="H583" s="36">
        <v>0</v>
      </c>
      <c r="I583" s="36">
        <v>0</v>
      </c>
      <c r="J583" s="75"/>
      <c r="K583" s="3"/>
      <c r="L583" s="76"/>
      <c r="M583" s="3"/>
      <c r="N583" s="3"/>
      <c r="O583" s="3"/>
      <c r="P583" s="76"/>
      <c r="Q583" s="76"/>
      <c r="R583" s="76"/>
      <c r="S583" s="76"/>
      <c r="T583" s="77"/>
      <c r="U583" s="181">
        <f t="shared" si="9"/>
        <v>0</v>
      </c>
    </row>
    <row r="584" spans="2:21" s="1" customFormat="1" ht="50.1" hidden="1" customHeight="1" x14ac:dyDescent="0.25">
      <c r="B584" s="21" t="s">
        <v>29</v>
      </c>
      <c r="C584" s="16" t="s">
        <v>16</v>
      </c>
      <c r="D584" s="17">
        <v>43617</v>
      </c>
      <c r="E584" s="88" t="s">
        <v>479</v>
      </c>
      <c r="F584" s="40">
        <v>78774</v>
      </c>
      <c r="G584" s="40">
        <v>27943</v>
      </c>
      <c r="H584" s="36">
        <v>364</v>
      </c>
      <c r="I584" s="36">
        <v>126</v>
      </c>
      <c r="J584" s="12"/>
      <c r="K584" s="3"/>
      <c r="L584" s="3"/>
      <c r="M584" s="3"/>
      <c r="N584" s="3"/>
      <c r="O584" s="3"/>
      <c r="P584" s="3"/>
      <c r="Q584" s="3"/>
      <c r="R584" s="3"/>
      <c r="S584" s="3"/>
      <c r="T584" s="13"/>
      <c r="U584" s="181">
        <f t="shared" si="9"/>
        <v>0</v>
      </c>
    </row>
    <row r="585" spans="2:21" s="1" customFormat="1" ht="50.1" hidden="1" customHeight="1" x14ac:dyDescent="0.25">
      <c r="B585" s="21" t="s">
        <v>29</v>
      </c>
      <c r="C585" s="16" t="s">
        <v>33</v>
      </c>
      <c r="D585" s="17">
        <v>43617</v>
      </c>
      <c r="E585" s="88" t="s">
        <v>479</v>
      </c>
      <c r="F585" s="40">
        <v>1636</v>
      </c>
      <c r="G585" s="40">
        <v>1636</v>
      </c>
      <c r="H585" s="36">
        <v>16</v>
      </c>
      <c r="I585" s="36">
        <v>16</v>
      </c>
      <c r="J585" s="75"/>
      <c r="K585" s="3"/>
      <c r="L585" s="76"/>
      <c r="M585" s="3"/>
      <c r="N585" s="3"/>
      <c r="O585" s="3"/>
      <c r="P585" s="76"/>
      <c r="Q585" s="76"/>
      <c r="R585" s="76"/>
      <c r="S585" s="76"/>
      <c r="T585" s="77"/>
      <c r="U585" s="181">
        <f t="shared" si="9"/>
        <v>0</v>
      </c>
    </row>
    <row r="586" spans="2:21" s="1" customFormat="1" ht="50.1" hidden="1" customHeight="1" x14ac:dyDescent="0.25">
      <c r="B586" s="21" t="s">
        <v>29</v>
      </c>
      <c r="C586" s="16" t="s">
        <v>34</v>
      </c>
      <c r="D586" s="17">
        <v>43617</v>
      </c>
      <c r="E586" s="88" t="s">
        <v>479</v>
      </c>
      <c r="F586" s="40">
        <v>0</v>
      </c>
      <c r="G586" s="40">
        <v>0</v>
      </c>
      <c r="H586" s="36">
        <v>0</v>
      </c>
      <c r="I586" s="36">
        <v>0</v>
      </c>
      <c r="J586" s="12"/>
      <c r="K586" s="3"/>
      <c r="L586" s="3"/>
      <c r="M586" s="3"/>
      <c r="N586" s="3"/>
      <c r="O586" s="3"/>
      <c r="P586" s="3"/>
      <c r="Q586" s="3"/>
      <c r="R586" s="3"/>
      <c r="S586" s="3"/>
      <c r="T586" s="13"/>
      <c r="U586" s="181">
        <f t="shared" si="9"/>
        <v>0</v>
      </c>
    </row>
    <row r="587" spans="2:21" s="1" customFormat="1" ht="50.1" hidden="1" customHeight="1" x14ac:dyDescent="0.25">
      <c r="B587" s="21" t="s">
        <v>29</v>
      </c>
      <c r="C587" s="16" t="s">
        <v>35</v>
      </c>
      <c r="D587" s="17">
        <v>43617</v>
      </c>
      <c r="E587" s="88" t="s">
        <v>479</v>
      </c>
      <c r="F587" s="40">
        <v>0</v>
      </c>
      <c r="G587" s="40">
        <v>0</v>
      </c>
      <c r="H587" s="36">
        <v>0</v>
      </c>
      <c r="I587" s="36">
        <v>0</v>
      </c>
      <c r="J587" s="75"/>
      <c r="K587" s="3"/>
      <c r="L587" s="76"/>
      <c r="M587" s="3"/>
      <c r="N587" s="3"/>
      <c r="O587" s="3"/>
      <c r="P587" s="76"/>
      <c r="Q587" s="76"/>
      <c r="R587" s="76"/>
      <c r="S587" s="76"/>
      <c r="T587" s="77"/>
      <c r="U587" s="181">
        <f t="shared" si="9"/>
        <v>0</v>
      </c>
    </row>
    <row r="588" spans="2:21" s="1" customFormat="1" ht="50.1" hidden="1" customHeight="1" x14ac:dyDescent="0.25">
      <c r="B588" s="21" t="s">
        <v>29</v>
      </c>
      <c r="C588" s="16" t="s">
        <v>29</v>
      </c>
      <c r="D588" s="17">
        <v>43617</v>
      </c>
      <c r="E588" s="88" t="s">
        <v>479</v>
      </c>
      <c r="F588" s="40">
        <v>0</v>
      </c>
      <c r="G588" s="40">
        <v>0</v>
      </c>
      <c r="H588" s="36">
        <v>0</v>
      </c>
      <c r="I588" s="36">
        <v>0</v>
      </c>
      <c r="J588" s="12"/>
      <c r="K588" s="3"/>
      <c r="L588" s="3"/>
      <c r="M588" s="3"/>
      <c r="N588" s="3"/>
      <c r="O588" s="3"/>
      <c r="P588" s="3"/>
      <c r="Q588" s="3"/>
      <c r="R588" s="3"/>
      <c r="S588" s="3"/>
      <c r="T588" s="13"/>
      <c r="U588" s="181">
        <f t="shared" si="9"/>
        <v>0</v>
      </c>
    </row>
    <row r="589" spans="2:21" s="1" customFormat="1" ht="50.1" hidden="1" customHeight="1" x14ac:dyDescent="0.25">
      <c r="B589" s="21" t="s">
        <v>29</v>
      </c>
      <c r="C589" s="16" t="s">
        <v>489</v>
      </c>
      <c r="D589" s="17">
        <v>43617</v>
      </c>
      <c r="E589" s="88" t="s">
        <v>479</v>
      </c>
      <c r="F589" s="40">
        <v>0</v>
      </c>
      <c r="G589" s="40">
        <v>0</v>
      </c>
      <c r="H589" s="36">
        <v>0</v>
      </c>
      <c r="I589" s="36">
        <v>0</v>
      </c>
      <c r="J589" s="75"/>
      <c r="K589" s="3"/>
      <c r="L589" s="76"/>
      <c r="M589" s="3"/>
      <c r="N589" s="3"/>
      <c r="O589" s="3"/>
      <c r="P589" s="76"/>
      <c r="Q589" s="76"/>
      <c r="R589" s="76"/>
      <c r="S589" s="76"/>
      <c r="T589" s="77"/>
      <c r="U589" s="181">
        <f t="shared" si="9"/>
        <v>0</v>
      </c>
    </row>
    <row r="590" spans="2:21" s="1" customFormat="1" ht="50.1" hidden="1" customHeight="1" x14ac:dyDescent="0.25">
      <c r="B590" s="21" t="s">
        <v>36</v>
      </c>
      <c r="C590" s="16" t="s">
        <v>36</v>
      </c>
      <c r="D590" s="17">
        <v>43617</v>
      </c>
      <c r="E590" s="88" t="s">
        <v>479</v>
      </c>
      <c r="F590" s="40">
        <v>0</v>
      </c>
      <c r="G590" s="40">
        <v>0</v>
      </c>
      <c r="H590" s="36">
        <v>0</v>
      </c>
      <c r="I590" s="36">
        <v>0</v>
      </c>
      <c r="J590" s="12"/>
      <c r="K590" s="3"/>
      <c r="L590" s="3"/>
      <c r="M590" s="3"/>
      <c r="N590" s="3"/>
      <c r="O590" s="3"/>
      <c r="P590" s="3"/>
      <c r="Q590" s="3"/>
      <c r="R590" s="3"/>
      <c r="S590" s="3"/>
      <c r="T590" s="13"/>
      <c r="U590" s="181">
        <f t="shared" si="9"/>
        <v>0</v>
      </c>
    </row>
    <row r="591" spans="2:21" s="1" customFormat="1" ht="50.1" hidden="1" customHeight="1" x14ac:dyDescent="0.25">
      <c r="B591" s="21" t="s">
        <v>36</v>
      </c>
      <c r="C591" s="16" t="s">
        <v>48</v>
      </c>
      <c r="D591" s="17">
        <v>43617</v>
      </c>
      <c r="E591" s="88" t="s">
        <v>479</v>
      </c>
      <c r="F591" s="40">
        <v>0</v>
      </c>
      <c r="G591" s="40">
        <v>0</v>
      </c>
      <c r="H591" s="36">
        <v>0</v>
      </c>
      <c r="I591" s="36">
        <v>0</v>
      </c>
      <c r="J591" s="75"/>
      <c r="K591" s="3"/>
      <c r="L591" s="76"/>
      <c r="M591" s="3"/>
      <c r="N591" s="3"/>
      <c r="O591" s="3"/>
      <c r="P591" s="76"/>
      <c r="Q591" s="76"/>
      <c r="R591" s="76"/>
      <c r="S591" s="76"/>
      <c r="T591" s="77"/>
      <c r="U591" s="181">
        <f t="shared" si="9"/>
        <v>0</v>
      </c>
    </row>
    <row r="592" spans="2:21" s="1" customFormat="1" ht="50.1" hidden="1" customHeight="1" x14ac:dyDescent="0.25">
      <c r="B592" s="21" t="s">
        <v>36</v>
      </c>
      <c r="C592" s="16" t="s">
        <v>49</v>
      </c>
      <c r="D592" s="17">
        <v>43617</v>
      </c>
      <c r="E592" s="88" t="s">
        <v>479</v>
      </c>
      <c r="F592" s="40">
        <v>0</v>
      </c>
      <c r="G592" s="40">
        <v>0</v>
      </c>
      <c r="H592" s="36">
        <v>0</v>
      </c>
      <c r="I592" s="36">
        <v>0</v>
      </c>
      <c r="J592" s="12"/>
      <c r="K592" s="3"/>
      <c r="L592" s="3"/>
      <c r="M592" s="3"/>
      <c r="N592" s="3"/>
      <c r="O592" s="3"/>
      <c r="P592" s="3"/>
      <c r="Q592" s="3"/>
      <c r="R592" s="3"/>
      <c r="S592" s="3"/>
      <c r="T592" s="13"/>
      <c r="U592" s="181">
        <f t="shared" si="9"/>
        <v>0</v>
      </c>
    </row>
    <row r="593" spans="2:21" s="1" customFormat="1" ht="50.1" hidden="1" customHeight="1" x14ac:dyDescent="0.25">
      <c r="B593" s="21" t="s">
        <v>36</v>
      </c>
      <c r="C593" s="16" t="s">
        <v>50</v>
      </c>
      <c r="D593" s="17">
        <v>43617</v>
      </c>
      <c r="E593" s="88" t="s">
        <v>479</v>
      </c>
      <c r="F593" s="40">
        <v>0</v>
      </c>
      <c r="G593" s="40">
        <v>0</v>
      </c>
      <c r="H593" s="36">
        <v>0</v>
      </c>
      <c r="I593" s="36">
        <v>0</v>
      </c>
      <c r="J593" s="75"/>
      <c r="K593" s="3"/>
      <c r="L593" s="76"/>
      <c r="M593" s="3"/>
      <c r="N593" s="3"/>
      <c r="O593" s="3"/>
      <c r="P593" s="76"/>
      <c r="Q593" s="76"/>
      <c r="R593" s="76"/>
      <c r="S593" s="76"/>
      <c r="T593" s="77"/>
      <c r="U593" s="181">
        <f t="shared" si="9"/>
        <v>0</v>
      </c>
    </row>
    <row r="594" spans="2:21" s="1" customFormat="1" ht="50.1" hidden="1" customHeight="1" x14ac:dyDescent="0.25">
      <c r="B594" s="21" t="s">
        <v>37</v>
      </c>
      <c r="C594" s="16" t="s">
        <v>39</v>
      </c>
      <c r="D594" s="17">
        <v>43617</v>
      </c>
      <c r="E594" s="88" t="s">
        <v>479</v>
      </c>
      <c r="F594" s="40">
        <v>1740</v>
      </c>
      <c r="G594" s="40">
        <v>1740</v>
      </c>
      <c r="H594" s="36">
        <v>18</v>
      </c>
      <c r="I594" s="36">
        <v>18</v>
      </c>
      <c r="J594" s="12"/>
      <c r="K594" s="3"/>
      <c r="L594" s="3"/>
      <c r="M594" s="3"/>
      <c r="N594" s="3"/>
      <c r="O594" s="3"/>
      <c r="P594" s="3"/>
      <c r="Q594" s="3"/>
      <c r="R594" s="3"/>
      <c r="S594" s="3"/>
      <c r="T594" s="13"/>
      <c r="U594" s="181">
        <f t="shared" si="9"/>
        <v>0</v>
      </c>
    </row>
    <row r="595" spans="2:21" s="1" customFormat="1" ht="50.1" hidden="1" customHeight="1" x14ac:dyDescent="0.25">
      <c r="B595" s="21" t="s">
        <v>37</v>
      </c>
      <c r="C595" s="16" t="s">
        <v>38</v>
      </c>
      <c r="D595" s="17">
        <v>43617</v>
      </c>
      <c r="E595" s="88" t="s">
        <v>479</v>
      </c>
      <c r="F595" s="40">
        <v>0</v>
      </c>
      <c r="G595" s="40">
        <v>0</v>
      </c>
      <c r="H595" s="36">
        <v>0</v>
      </c>
      <c r="I595" s="36">
        <v>0</v>
      </c>
      <c r="J595" s="75"/>
      <c r="K595" s="3"/>
      <c r="L595" s="76"/>
      <c r="M595" s="3"/>
      <c r="N595" s="3"/>
      <c r="O595" s="3"/>
      <c r="P595" s="76"/>
      <c r="Q595" s="76"/>
      <c r="R595" s="76"/>
      <c r="S595" s="76"/>
      <c r="T595" s="77"/>
      <c r="U595" s="181">
        <f t="shared" si="9"/>
        <v>0</v>
      </c>
    </row>
    <row r="596" spans="2:21" s="1" customFormat="1" ht="50.1" hidden="1" customHeight="1" x14ac:dyDescent="0.25">
      <c r="B596" s="21" t="s">
        <v>40</v>
      </c>
      <c r="C596" s="16" t="s">
        <v>40</v>
      </c>
      <c r="D596" s="17">
        <v>43617</v>
      </c>
      <c r="E596" s="88" t="s">
        <v>479</v>
      </c>
      <c r="F596" s="40">
        <v>0</v>
      </c>
      <c r="G596" s="40">
        <v>0</v>
      </c>
      <c r="H596" s="36">
        <v>0</v>
      </c>
      <c r="I596" s="36">
        <v>0</v>
      </c>
      <c r="J596" s="12"/>
      <c r="K596" s="3"/>
      <c r="L596" s="3"/>
      <c r="M596" s="3"/>
      <c r="N596" s="3"/>
      <c r="O596" s="3"/>
      <c r="P596" s="3"/>
      <c r="Q596" s="3"/>
      <c r="R596" s="3"/>
      <c r="S596" s="3"/>
      <c r="T596" s="13"/>
      <c r="U596" s="181">
        <f t="shared" si="9"/>
        <v>0</v>
      </c>
    </row>
    <row r="597" spans="2:21" s="1" customFormat="1" ht="50.1" hidden="1" customHeight="1" x14ac:dyDescent="0.25">
      <c r="B597" s="21" t="s">
        <v>41</v>
      </c>
      <c r="C597" s="16" t="s">
        <v>41</v>
      </c>
      <c r="D597" s="17">
        <v>43617</v>
      </c>
      <c r="E597" s="88" t="s">
        <v>479</v>
      </c>
      <c r="F597" s="40">
        <v>142651.5</v>
      </c>
      <c r="G597" s="40">
        <v>104398</v>
      </c>
      <c r="H597" s="36">
        <v>721</v>
      </c>
      <c r="I597" s="36">
        <v>489</v>
      </c>
      <c r="J597" s="75"/>
      <c r="K597" s="3"/>
      <c r="L597" s="76"/>
      <c r="M597" s="3"/>
      <c r="N597" s="3"/>
      <c r="O597" s="3">
        <v>1</v>
      </c>
      <c r="P597" s="76"/>
      <c r="Q597" s="76"/>
      <c r="R597" s="76"/>
      <c r="S597" s="76"/>
      <c r="T597" s="77"/>
      <c r="U597" s="181">
        <f t="shared" si="9"/>
        <v>0</v>
      </c>
    </row>
    <row r="598" spans="2:21" s="1" customFormat="1" ht="50.1" hidden="1" customHeight="1" x14ac:dyDescent="0.25">
      <c r="B598" s="21" t="s">
        <v>42</v>
      </c>
      <c r="C598" s="16" t="s">
        <v>42</v>
      </c>
      <c r="D598" s="17">
        <v>43617</v>
      </c>
      <c r="E598" s="88" t="s">
        <v>479</v>
      </c>
      <c r="F598" s="40">
        <v>0</v>
      </c>
      <c r="G598" s="40">
        <v>0</v>
      </c>
      <c r="H598" s="36">
        <v>0</v>
      </c>
      <c r="I598" s="36">
        <v>0</v>
      </c>
      <c r="J598" s="12"/>
      <c r="K598" s="3"/>
      <c r="L598" s="3"/>
      <c r="M598" s="3"/>
      <c r="N598" s="3"/>
      <c r="O598" s="3"/>
      <c r="P598" s="3"/>
      <c r="Q598" s="3"/>
      <c r="R598" s="3"/>
      <c r="S598" s="3"/>
      <c r="T598" s="13"/>
      <c r="U598" s="181">
        <f t="shared" si="9"/>
        <v>0</v>
      </c>
    </row>
    <row r="599" spans="2:21" s="1" customFormat="1" ht="50.1" hidden="1" customHeight="1" x14ac:dyDescent="0.25">
      <c r="B599" s="21" t="s">
        <v>42</v>
      </c>
      <c r="C599" s="16" t="s">
        <v>490</v>
      </c>
      <c r="D599" s="17">
        <v>43617</v>
      </c>
      <c r="E599" s="88" t="s">
        <v>479</v>
      </c>
      <c r="F599" s="40">
        <v>0</v>
      </c>
      <c r="G599" s="40">
        <v>0</v>
      </c>
      <c r="H599" s="36">
        <v>0</v>
      </c>
      <c r="I599" s="36">
        <v>0</v>
      </c>
      <c r="J599" s="75"/>
      <c r="K599" s="3"/>
      <c r="L599" s="76"/>
      <c r="M599" s="3"/>
      <c r="N599" s="3"/>
      <c r="O599" s="3"/>
      <c r="P599" s="76"/>
      <c r="Q599" s="76"/>
      <c r="R599" s="76"/>
      <c r="S599" s="76"/>
      <c r="T599" s="77"/>
      <c r="U599" s="181">
        <f t="shared" si="9"/>
        <v>0</v>
      </c>
    </row>
    <row r="600" spans="2:21" s="1" customFormat="1" ht="50.1" hidden="1" customHeight="1" x14ac:dyDescent="0.25">
      <c r="B600" s="21" t="s">
        <v>42</v>
      </c>
      <c r="C600" s="16" t="s">
        <v>488</v>
      </c>
      <c r="D600" s="17">
        <v>43617</v>
      </c>
      <c r="E600" s="88" t="s">
        <v>479</v>
      </c>
      <c r="F600" s="40">
        <v>0</v>
      </c>
      <c r="G600" s="40">
        <v>0</v>
      </c>
      <c r="H600" s="36">
        <v>0</v>
      </c>
      <c r="I600" s="36">
        <v>0</v>
      </c>
      <c r="J600" s="12"/>
      <c r="K600" s="3"/>
      <c r="L600" s="3"/>
      <c r="M600" s="3"/>
      <c r="N600" s="3"/>
      <c r="O600" s="3"/>
      <c r="P600" s="3"/>
      <c r="Q600" s="3"/>
      <c r="R600" s="3"/>
      <c r="S600" s="3"/>
      <c r="T600" s="13"/>
      <c r="U600" s="181">
        <f t="shared" si="9"/>
        <v>0</v>
      </c>
    </row>
    <row r="601" spans="2:21" s="1" customFormat="1" ht="50.1" hidden="1" customHeight="1" x14ac:dyDescent="0.25">
      <c r="B601" s="21" t="s">
        <v>42</v>
      </c>
      <c r="C601" s="16" t="s">
        <v>515</v>
      </c>
      <c r="D601" s="17">
        <v>43617</v>
      </c>
      <c r="E601" s="88" t="s">
        <v>479</v>
      </c>
      <c r="F601" s="40">
        <v>0</v>
      </c>
      <c r="G601" s="40">
        <v>0</v>
      </c>
      <c r="H601" s="36">
        <v>0</v>
      </c>
      <c r="I601" s="36">
        <v>0</v>
      </c>
      <c r="J601" s="75"/>
      <c r="K601" s="3"/>
      <c r="L601" s="76"/>
      <c r="M601" s="3"/>
      <c r="N601" s="3"/>
      <c r="O601" s="3"/>
      <c r="P601" s="76"/>
      <c r="Q601" s="76"/>
      <c r="R601" s="76"/>
      <c r="S601" s="76"/>
      <c r="T601" s="77"/>
      <c r="U601" s="181">
        <f t="shared" si="9"/>
        <v>0</v>
      </c>
    </row>
    <row r="602" spans="2:21" s="1" customFormat="1" ht="49.5" hidden="1" customHeight="1" x14ac:dyDescent="0.25">
      <c r="B602" s="21" t="s">
        <v>46</v>
      </c>
      <c r="C602" s="16" t="s">
        <v>46</v>
      </c>
      <c r="D602" s="17">
        <v>43617</v>
      </c>
      <c r="E602" s="88" t="s">
        <v>479</v>
      </c>
      <c r="F602" s="40">
        <v>2360</v>
      </c>
      <c r="G602" s="40">
        <v>2360</v>
      </c>
      <c r="H602" s="36">
        <v>35</v>
      </c>
      <c r="I602" s="36">
        <v>35</v>
      </c>
      <c r="J602" s="12"/>
      <c r="K602" s="3"/>
      <c r="L602" s="3"/>
      <c r="M602" s="3"/>
      <c r="N602" s="3"/>
      <c r="O602" s="3"/>
      <c r="P602" s="3"/>
      <c r="Q602" s="3"/>
      <c r="R602" s="3"/>
      <c r="S602" s="3"/>
      <c r="T602" s="13"/>
      <c r="U602" s="181">
        <f t="shared" si="9"/>
        <v>0</v>
      </c>
    </row>
    <row r="603" spans="2:21" s="1" customFormat="1" ht="50.1" hidden="1" customHeight="1" x14ac:dyDescent="0.25">
      <c r="B603" s="21" t="s">
        <v>491</v>
      </c>
      <c r="C603" s="16" t="s">
        <v>491</v>
      </c>
      <c r="D603" s="17">
        <v>43617</v>
      </c>
      <c r="E603" s="88" t="s">
        <v>479</v>
      </c>
      <c r="F603" s="41">
        <v>0</v>
      </c>
      <c r="G603" s="41">
        <v>0</v>
      </c>
      <c r="H603" s="38">
        <v>0</v>
      </c>
      <c r="I603" s="38">
        <v>0</v>
      </c>
      <c r="J603" s="75"/>
      <c r="K603" s="3"/>
      <c r="L603" s="76"/>
      <c r="M603" s="3"/>
      <c r="N603" s="3"/>
      <c r="O603" s="3"/>
      <c r="P603" s="76"/>
      <c r="Q603" s="76"/>
      <c r="R603" s="76"/>
      <c r="S603" s="76"/>
      <c r="T603" s="77"/>
      <c r="U603" s="181">
        <f t="shared" ref="U603:U666" si="10">SUM(J603:M603)</f>
        <v>0</v>
      </c>
    </row>
    <row r="604" spans="2:21" ht="50.1" hidden="1" customHeight="1" x14ac:dyDescent="0.25">
      <c r="B604" s="197" t="s">
        <v>3</v>
      </c>
      <c r="C604" s="198" t="s">
        <v>3</v>
      </c>
      <c r="D604" s="199">
        <v>43647</v>
      </c>
      <c r="E604" s="200" t="s">
        <v>116</v>
      </c>
      <c r="F604" s="11">
        <v>597</v>
      </c>
      <c r="G604" s="11">
        <v>597</v>
      </c>
      <c r="H604" s="37">
        <v>3</v>
      </c>
      <c r="I604" s="37">
        <v>3</v>
      </c>
      <c r="J604" s="201"/>
      <c r="K604" s="202"/>
      <c r="L604" s="202"/>
      <c r="M604" s="202"/>
      <c r="N604" s="202"/>
      <c r="O604" s="202"/>
      <c r="P604" s="202"/>
      <c r="Q604" s="202"/>
      <c r="R604" s="202"/>
      <c r="S604" s="202"/>
      <c r="T604" s="203"/>
      <c r="U604" s="181">
        <f t="shared" si="10"/>
        <v>0</v>
      </c>
    </row>
    <row r="605" spans="2:21" ht="50.1" hidden="1" customHeight="1" x14ac:dyDescent="0.25">
      <c r="B605" s="197" t="s">
        <v>4</v>
      </c>
      <c r="C605" s="198" t="s">
        <v>5</v>
      </c>
      <c r="D605" s="199">
        <v>43647</v>
      </c>
      <c r="E605" s="200" t="s">
        <v>116</v>
      </c>
      <c r="F605" s="11">
        <v>1521</v>
      </c>
      <c r="G605" s="11">
        <v>1521</v>
      </c>
      <c r="H605" s="37">
        <v>8</v>
      </c>
      <c r="I605" s="37">
        <v>8</v>
      </c>
      <c r="J605" s="204"/>
      <c r="K605" s="202"/>
      <c r="L605" s="205"/>
      <c r="M605" s="202"/>
      <c r="N605" s="202"/>
      <c r="O605" s="202"/>
      <c r="P605" s="205"/>
      <c r="Q605" s="205"/>
      <c r="R605" s="205"/>
      <c r="S605" s="205"/>
      <c r="T605" s="206"/>
      <c r="U605" s="181">
        <f t="shared" si="10"/>
        <v>0</v>
      </c>
    </row>
    <row r="606" spans="2:21" ht="50.1" hidden="1" customHeight="1" x14ac:dyDescent="0.25">
      <c r="B606" s="197" t="s">
        <v>4</v>
      </c>
      <c r="C606" s="198" t="s">
        <v>6</v>
      </c>
      <c r="D606" s="199">
        <v>43647</v>
      </c>
      <c r="E606" s="200" t="s">
        <v>116</v>
      </c>
      <c r="F606" s="11">
        <v>621</v>
      </c>
      <c r="G606" s="11">
        <v>621</v>
      </c>
      <c r="H606" s="37">
        <v>5</v>
      </c>
      <c r="I606" s="37">
        <v>5</v>
      </c>
      <c r="J606" s="201"/>
      <c r="K606" s="202"/>
      <c r="L606" s="202"/>
      <c r="M606" s="202"/>
      <c r="N606" s="202"/>
      <c r="O606" s="202"/>
      <c r="P606" s="202"/>
      <c r="Q606" s="202"/>
      <c r="R606" s="202"/>
      <c r="S606" s="202"/>
      <c r="T606" s="203"/>
      <c r="U606" s="181">
        <f t="shared" si="10"/>
        <v>0</v>
      </c>
    </row>
    <row r="607" spans="2:21" ht="50.1" hidden="1" customHeight="1" x14ac:dyDescent="0.25">
      <c r="B607" s="197" t="s">
        <v>4</v>
      </c>
      <c r="C607" s="198" t="s">
        <v>4</v>
      </c>
      <c r="D607" s="199">
        <v>43647</v>
      </c>
      <c r="E607" s="200" t="s">
        <v>116</v>
      </c>
      <c r="F607" s="11">
        <v>549</v>
      </c>
      <c r="G607" s="11">
        <v>549</v>
      </c>
      <c r="H607" s="37">
        <v>3</v>
      </c>
      <c r="I607" s="37">
        <v>3</v>
      </c>
      <c r="J607" s="204"/>
      <c r="K607" s="202"/>
      <c r="L607" s="205"/>
      <c r="M607" s="202"/>
      <c r="N607" s="202"/>
      <c r="O607" s="202"/>
      <c r="P607" s="205"/>
      <c r="Q607" s="205"/>
      <c r="R607" s="205"/>
      <c r="S607" s="205"/>
      <c r="T607" s="206"/>
      <c r="U607" s="181">
        <f t="shared" si="10"/>
        <v>0</v>
      </c>
    </row>
    <row r="608" spans="2:21" ht="50.1" hidden="1" customHeight="1" x14ac:dyDescent="0.25">
      <c r="B608" s="197" t="s">
        <v>4</v>
      </c>
      <c r="C608" s="198" t="s">
        <v>487</v>
      </c>
      <c r="D608" s="199">
        <v>43647</v>
      </c>
      <c r="E608" s="200" t="s">
        <v>116</v>
      </c>
      <c r="F608" s="11">
        <v>1126.5</v>
      </c>
      <c r="G608" s="11">
        <v>1126.5</v>
      </c>
      <c r="H608" s="37">
        <v>6</v>
      </c>
      <c r="I608" s="37">
        <v>6</v>
      </c>
      <c r="J608" s="201"/>
      <c r="K608" s="202"/>
      <c r="L608" s="202"/>
      <c r="M608" s="202"/>
      <c r="N608" s="202"/>
      <c r="O608" s="202"/>
      <c r="P608" s="202"/>
      <c r="Q608" s="202"/>
      <c r="R608" s="202"/>
      <c r="S608" s="202"/>
      <c r="T608" s="203"/>
      <c r="U608" s="181">
        <f t="shared" si="10"/>
        <v>0</v>
      </c>
    </row>
    <row r="609" spans="2:21" ht="50.1" hidden="1" customHeight="1" x14ac:dyDescent="0.25">
      <c r="B609" s="197" t="s">
        <v>7</v>
      </c>
      <c r="C609" s="198" t="s">
        <v>8</v>
      </c>
      <c r="D609" s="199">
        <v>43647</v>
      </c>
      <c r="E609" s="200" t="s">
        <v>116</v>
      </c>
      <c r="F609" s="11">
        <v>2844</v>
      </c>
      <c r="G609" s="11">
        <v>2844</v>
      </c>
      <c r="H609" s="37">
        <v>15</v>
      </c>
      <c r="I609" s="37">
        <v>15</v>
      </c>
      <c r="J609" s="204"/>
      <c r="K609" s="202"/>
      <c r="L609" s="205"/>
      <c r="M609" s="202"/>
      <c r="N609" s="202"/>
      <c r="O609" s="202"/>
      <c r="P609" s="205"/>
      <c r="Q609" s="205"/>
      <c r="R609" s="205"/>
      <c r="S609" s="205"/>
      <c r="T609" s="206"/>
      <c r="U609" s="181">
        <f t="shared" si="10"/>
        <v>0</v>
      </c>
    </row>
    <row r="610" spans="2:21" ht="50.1" hidden="1" customHeight="1" x14ac:dyDescent="0.25">
      <c r="B610" s="197" t="s">
        <v>7</v>
      </c>
      <c r="C610" s="198" t="s">
        <v>9</v>
      </c>
      <c r="D610" s="199">
        <v>43647</v>
      </c>
      <c r="E610" s="200" t="s">
        <v>116</v>
      </c>
      <c r="F610" s="11">
        <v>364.5</v>
      </c>
      <c r="G610" s="11">
        <v>364.5</v>
      </c>
      <c r="H610" s="37">
        <v>2</v>
      </c>
      <c r="I610" s="37">
        <v>2</v>
      </c>
      <c r="J610" s="201"/>
      <c r="K610" s="202"/>
      <c r="L610" s="202"/>
      <c r="M610" s="202"/>
      <c r="N610" s="202"/>
      <c r="O610" s="202"/>
      <c r="P610" s="202"/>
      <c r="Q610" s="202"/>
      <c r="R610" s="202"/>
      <c r="S610" s="202"/>
      <c r="T610" s="203"/>
      <c r="U610" s="181">
        <f t="shared" si="10"/>
        <v>0</v>
      </c>
    </row>
    <row r="611" spans="2:21" ht="50.1" hidden="1" customHeight="1" x14ac:dyDescent="0.25">
      <c r="B611" s="197" t="s">
        <v>7</v>
      </c>
      <c r="C611" s="198" t="s">
        <v>7</v>
      </c>
      <c r="D611" s="199">
        <v>43647</v>
      </c>
      <c r="E611" s="200" t="s">
        <v>116</v>
      </c>
      <c r="F611" s="11">
        <v>756</v>
      </c>
      <c r="G611" s="11">
        <v>756</v>
      </c>
      <c r="H611" s="37">
        <v>4</v>
      </c>
      <c r="I611" s="37">
        <v>4</v>
      </c>
      <c r="J611" s="204"/>
      <c r="K611" s="202"/>
      <c r="L611" s="205"/>
      <c r="M611" s="202"/>
      <c r="N611" s="202"/>
      <c r="O611" s="202"/>
      <c r="P611" s="205"/>
      <c r="Q611" s="205"/>
      <c r="R611" s="205"/>
      <c r="S611" s="205"/>
      <c r="T611" s="206"/>
      <c r="U611" s="181">
        <f t="shared" si="10"/>
        <v>0</v>
      </c>
    </row>
    <row r="612" spans="2:21" ht="50.1" hidden="1" customHeight="1" x14ac:dyDescent="0.25">
      <c r="B612" s="197" t="s">
        <v>7</v>
      </c>
      <c r="C612" s="198" t="s">
        <v>10</v>
      </c>
      <c r="D612" s="199">
        <v>43647</v>
      </c>
      <c r="E612" s="200" t="s">
        <v>116</v>
      </c>
      <c r="F612" s="11">
        <v>4468.5</v>
      </c>
      <c r="G612" s="11">
        <v>4468.5</v>
      </c>
      <c r="H612" s="37">
        <v>24</v>
      </c>
      <c r="I612" s="37">
        <v>24</v>
      </c>
      <c r="J612" s="201"/>
      <c r="K612" s="202"/>
      <c r="L612" s="202"/>
      <c r="M612" s="202"/>
      <c r="N612" s="202"/>
      <c r="O612" s="202"/>
      <c r="P612" s="202"/>
      <c r="Q612" s="202"/>
      <c r="R612" s="202"/>
      <c r="S612" s="202"/>
      <c r="T612" s="203"/>
      <c r="U612" s="181">
        <f t="shared" si="10"/>
        <v>0</v>
      </c>
    </row>
    <row r="613" spans="2:21" ht="50.1" hidden="1" customHeight="1" x14ac:dyDescent="0.25">
      <c r="B613" s="197" t="s">
        <v>11</v>
      </c>
      <c r="C613" s="198" t="s">
        <v>12</v>
      </c>
      <c r="D613" s="199">
        <v>43647</v>
      </c>
      <c r="E613" s="200" t="s">
        <v>116</v>
      </c>
      <c r="F613" s="11">
        <v>414</v>
      </c>
      <c r="G613" s="11">
        <v>414</v>
      </c>
      <c r="H613" s="37">
        <v>2</v>
      </c>
      <c r="I613" s="37">
        <v>2</v>
      </c>
      <c r="J613" s="204"/>
      <c r="K613" s="202"/>
      <c r="L613" s="205"/>
      <c r="M613" s="202"/>
      <c r="N613" s="202"/>
      <c r="O613" s="202"/>
      <c r="P613" s="205"/>
      <c r="Q613" s="205"/>
      <c r="R613" s="205"/>
      <c r="S613" s="205"/>
      <c r="T613" s="206"/>
      <c r="U613" s="181">
        <f t="shared" si="10"/>
        <v>0</v>
      </c>
    </row>
    <row r="614" spans="2:21" ht="50.1" hidden="1" customHeight="1" x14ac:dyDescent="0.25">
      <c r="B614" s="197" t="s">
        <v>11</v>
      </c>
      <c r="C614" s="198" t="s">
        <v>13</v>
      </c>
      <c r="D614" s="199">
        <v>43647</v>
      </c>
      <c r="E614" s="200" t="s">
        <v>116</v>
      </c>
      <c r="F614" s="11">
        <v>1234.5</v>
      </c>
      <c r="G614" s="11">
        <v>1234.5</v>
      </c>
      <c r="H614" s="37">
        <v>6</v>
      </c>
      <c r="I614" s="37">
        <v>6</v>
      </c>
      <c r="J614" s="201"/>
      <c r="K614" s="202"/>
      <c r="L614" s="202"/>
      <c r="M614" s="202"/>
      <c r="N614" s="202"/>
      <c r="O614" s="202"/>
      <c r="P614" s="202"/>
      <c r="Q614" s="202"/>
      <c r="R614" s="202"/>
      <c r="S614" s="202"/>
      <c r="T614" s="203"/>
      <c r="U614" s="181">
        <f t="shared" si="10"/>
        <v>0</v>
      </c>
    </row>
    <row r="615" spans="2:21" ht="50.1" hidden="1" customHeight="1" x14ac:dyDescent="0.25">
      <c r="B615" s="197" t="s">
        <v>11</v>
      </c>
      <c r="C615" s="198" t="s">
        <v>14</v>
      </c>
      <c r="D615" s="199">
        <v>43647</v>
      </c>
      <c r="E615" s="200" t="s">
        <v>116</v>
      </c>
      <c r="F615" s="11">
        <v>2895</v>
      </c>
      <c r="G615" s="11">
        <v>2895</v>
      </c>
      <c r="H615" s="37">
        <v>14</v>
      </c>
      <c r="I615" s="37">
        <v>14</v>
      </c>
      <c r="J615" s="204"/>
      <c r="K615" s="202"/>
      <c r="L615" s="205"/>
      <c r="M615" s="202"/>
      <c r="N615" s="202"/>
      <c r="O615" s="202"/>
      <c r="P615" s="205"/>
      <c r="Q615" s="205"/>
      <c r="R615" s="205"/>
      <c r="S615" s="205"/>
      <c r="T615" s="206"/>
      <c r="U615" s="181">
        <f t="shared" si="10"/>
        <v>0</v>
      </c>
    </row>
    <row r="616" spans="2:21" ht="50.1" hidden="1" customHeight="1" x14ac:dyDescent="0.25">
      <c r="B616" s="197" t="s">
        <v>11</v>
      </c>
      <c r="C616" s="198" t="s">
        <v>11</v>
      </c>
      <c r="D616" s="199">
        <v>43647</v>
      </c>
      <c r="E616" s="200" t="s">
        <v>116</v>
      </c>
      <c r="F616" s="11">
        <v>738</v>
      </c>
      <c r="G616" s="11">
        <v>738</v>
      </c>
      <c r="H616" s="37">
        <v>4</v>
      </c>
      <c r="I616" s="37">
        <v>4</v>
      </c>
      <c r="J616" s="201"/>
      <c r="K616" s="202"/>
      <c r="L616" s="202"/>
      <c r="M616" s="202"/>
      <c r="N616" s="202"/>
      <c r="O616" s="202"/>
      <c r="P616" s="202"/>
      <c r="Q616" s="202"/>
      <c r="R616" s="202"/>
      <c r="S616" s="202"/>
      <c r="T616" s="203"/>
      <c r="U616" s="181">
        <f t="shared" si="10"/>
        <v>0</v>
      </c>
    </row>
    <row r="617" spans="2:21" ht="50.1" hidden="1" customHeight="1" x14ac:dyDescent="0.25">
      <c r="B617" s="197" t="s">
        <v>15</v>
      </c>
      <c r="C617" s="198" t="s">
        <v>19</v>
      </c>
      <c r="D617" s="199">
        <v>43647</v>
      </c>
      <c r="E617" s="200" t="s">
        <v>116</v>
      </c>
      <c r="F617" s="11">
        <v>39934.26315789474</v>
      </c>
      <c r="G617" s="11">
        <v>39934.26315789474</v>
      </c>
      <c r="H617" s="37">
        <v>232</v>
      </c>
      <c r="I617" s="37">
        <v>232</v>
      </c>
      <c r="J617" s="204"/>
      <c r="K617" s="202"/>
      <c r="L617" s="205"/>
      <c r="M617" s="202"/>
      <c r="N617" s="202"/>
      <c r="O617" s="202"/>
      <c r="P617" s="205"/>
      <c r="Q617" s="205"/>
      <c r="R617" s="205"/>
      <c r="S617" s="205"/>
      <c r="T617" s="206"/>
      <c r="U617" s="181">
        <f t="shared" si="10"/>
        <v>0</v>
      </c>
    </row>
    <row r="618" spans="2:21" ht="50.1" hidden="1" customHeight="1" x14ac:dyDescent="0.25">
      <c r="B618" s="197" t="s">
        <v>15</v>
      </c>
      <c r="C618" s="16" t="s">
        <v>178</v>
      </c>
      <c r="D618" s="199">
        <v>43647</v>
      </c>
      <c r="E618" s="200" t="s">
        <v>116</v>
      </c>
      <c r="F618" s="11">
        <v>15763.5</v>
      </c>
      <c r="G618" s="11">
        <v>15763.5</v>
      </c>
      <c r="H618" s="37">
        <v>88</v>
      </c>
      <c r="I618" s="37">
        <v>88</v>
      </c>
      <c r="J618" s="201"/>
      <c r="K618" s="202"/>
      <c r="L618" s="202"/>
      <c r="M618" s="202"/>
      <c r="N618" s="202"/>
      <c r="O618" s="202"/>
      <c r="P618" s="202"/>
      <c r="Q618" s="202"/>
      <c r="R618" s="202"/>
      <c r="S618" s="202"/>
      <c r="T618" s="203"/>
      <c r="U618" s="181">
        <f t="shared" si="10"/>
        <v>0</v>
      </c>
    </row>
    <row r="619" spans="2:21" ht="50.1" hidden="1" customHeight="1" x14ac:dyDescent="0.25">
      <c r="B619" s="197" t="s">
        <v>15</v>
      </c>
      <c r="C619" s="198" t="s">
        <v>15</v>
      </c>
      <c r="D619" s="199">
        <v>43647</v>
      </c>
      <c r="E619" s="200" t="s">
        <v>116</v>
      </c>
      <c r="F619" s="11">
        <v>462</v>
      </c>
      <c r="G619" s="11">
        <v>462</v>
      </c>
      <c r="H619" s="37">
        <v>2</v>
      </c>
      <c r="I619" s="37">
        <v>2</v>
      </c>
      <c r="J619" s="204"/>
      <c r="K619" s="202"/>
      <c r="L619" s="205"/>
      <c r="M619" s="202"/>
      <c r="N619" s="202"/>
      <c r="O619" s="202"/>
      <c r="P619" s="205"/>
      <c r="Q619" s="205"/>
      <c r="R619" s="205"/>
      <c r="S619" s="205"/>
      <c r="T619" s="206"/>
      <c r="U619" s="181">
        <f t="shared" si="10"/>
        <v>0</v>
      </c>
    </row>
    <row r="620" spans="2:21" ht="50.1" hidden="1" customHeight="1" x14ac:dyDescent="0.25">
      <c r="B620" s="197" t="s">
        <v>15</v>
      </c>
      <c r="C620" s="198" t="s">
        <v>513</v>
      </c>
      <c r="D620" s="199">
        <v>43647</v>
      </c>
      <c r="E620" s="200" t="s">
        <v>116</v>
      </c>
      <c r="F620" s="11">
        <v>51902.75</v>
      </c>
      <c r="G620" s="11">
        <v>51902.75</v>
      </c>
      <c r="H620" s="37">
        <v>305</v>
      </c>
      <c r="I620" s="37">
        <v>305</v>
      </c>
      <c r="J620" s="201"/>
      <c r="K620" s="202"/>
      <c r="L620" s="202"/>
      <c r="M620" s="202">
        <v>1</v>
      </c>
      <c r="N620" s="202"/>
      <c r="O620" s="202"/>
      <c r="P620" s="202"/>
      <c r="Q620" s="202"/>
      <c r="R620" s="202"/>
      <c r="S620" s="202"/>
      <c r="T620" s="203"/>
      <c r="U620" s="181">
        <f t="shared" si="10"/>
        <v>1</v>
      </c>
    </row>
    <row r="621" spans="2:21" ht="50.1" hidden="1" customHeight="1" x14ac:dyDescent="0.25">
      <c r="B621" s="197" t="s">
        <v>15</v>
      </c>
      <c r="C621" s="198" t="s">
        <v>115</v>
      </c>
      <c r="D621" s="199">
        <v>43647</v>
      </c>
      <c r="E621" s="200" t="s">
        <v>116</v>
      </c>
      <c r="F621" s="11">
        <v>135850.72222222222</v>
      </c>
      <c r="G621" s="11">
        <v>135850.72222222222</v>
      </c>
      <c r="H621" s="37">
        <v>788</v>
      </c>
      <c r="I621" s="37">
        <v>788</v>
      </c>
      <c r="J621" s="204"/>
      <c r="K621" s="202"/>
      <c r="L621" s="205"/>
      <c r="M621" s="202"/>
      <c r="N621" s="202"/>
      <c r="O621" s="207">
        <v>1</v>
      </c>
      <c r="P621" s="205"/>
      <c r="Q621" s="205"/>
      <c r="R621" s="205"/>
      <c r="S621" s="205"/>
      <c r="T621" s="206"/>
      <c r="U621" s="181">
        <f t="shared" si="10"/>
        <v>0</v>
      </c>
    </row>
    <row r="622" spans="2:21" ht="50.1" hidden="1" customHeight="1" x14ac:dyDescent="0.25">
      <c r="B622" s="197" t="s">
        <v>20</v>
      </c>
      <c r="C622" s="198" t="s">
        <v>32</v>
      </c>
      <c r="D622" s="199">
        <v>43647</v>
      </c>
      <c r="E622" s="200" t="s">
        <v>116</v>
      </c>
      <c r="F622" s="11">
        <v>420</v>
      </c>
      <c r="G622" s="11">
        <v>420</v>
      </c>
      <c r="H622" s="37">
        <v>2</v>
      </c>
      <c r="I622" s="37">
        <v>2</v>
      </c>
      <c r="J622" s="201"/>
      <c r="K622" s="202"/>
      <c r="L622" s="202"/>
      <c r="M622" s="202"/>
      <c r="N622" s="202"/>
      <c r="O622" s="202"/>
      <c r="P622" s="202"/>
      <c r="Q622" s="202"/>
      <c r="R622" s="202"/>
      <c r="S622" s="202"/>
      <c r="T622" s="203"/>
      <c r="U622" s="181">
        <f t="shared" si="10"/>
        <v>0</v>
      </c>
    </row>
    <row r="623" spans="2:21" ht="50.1" hidden="1" customHeight="1" x14ac:dyDescent="0.25">
      <c r="B623" s="197" t="s">
        <v>20</v>
      </c>
      <c r="C623" s="198" t="s">
        <v>20</v>
      </c>
      <c r="D623" s="199">
        <v>43647</v>
      </c>
      <c r="E623" s="200" t="s">
        <v>116</v>
      </c>
      <c r="F623" s="11">
        <v>5355</v>
      </c>
      <c r="G623" s="11">
        <v>5355</v>
      </c>
      <c r="H623" s="37">
        <v>27</v>
      </c>
      <c r="I623" s="37">
        <v>27</v>
      </c>
      <c r="J623" s="204"/>
      <c r="K623" s="202"/>
      <c r="L623" s="205"/>
      <c r="M623" s="202"/>
      <c r="N623" s="202"/>
      <c r="O623" s="202">
        <v>1</v>
      </c>
      <c r="P623" s="205"/>
      <c r="Q623" s="205"/>
      <c r="R623" s="205"/>
      <c r="S623" s="205"/>
      <c r="T623" s="206"/>
      <c r="U623" s="181">
        <f t="shared" si="10"/>
        <v>0</v>
      </c>
    </row>
    <row r="624" spans="2:21" ht="50.1" hidden="1" customHeight="1" x14ac:dyDescent="0.25">
      <c r="B624" s="197" t="s">
        <v>20</v>
      </c>
      <c r="C624" s="198" t="s">
        <v>514</v>
      </c>
      <c r="D624" s="199">
        <v>43647</v>
      </c>
      <c r="E624" s="200" t="s">
        <v>116</v>
      </c>
      <c r="F624" s="11">
        <v>970.5</v>
      </c>
      <c r="G624" s="11">
        <v>970.5</v>
      </c>
      <c r="H624" s="37">
        <v>5</v>
      </c>
      <c r="I624" s="37">
        <v>5</v>
      </c>
      <c r="J624" s="201"/>
      <c r="K624" s="202"/>
      <c r="L624" s="202"/>
      <c r="M624" s="202"/>
      <c r="N624" s="202"/>
      <c r="O624" s="202"/>
      <c r="P624" s="202"/>
      <c r="Q624" s="202"/>
      <c r="R624" s="202"/>
      <c r="S624" s="202"/>
      <c r="T624" s="203"/>
      <c r="U624" s="181">
        <f t="shared" si="10"/>
        <v>0</v>
      </c>
    </row>
    <row r="625" spans="2:21" ht="50.1" hidden="1" customHeight="1" x14ac:dyDescent="0.25">
      <c r="B625" s="197" t="s">
        <v>21</v>
      </c>
      <c r="C625" s="198" t="s">
        <v>22</v>
      </c>
      <c r="D625" s="199">
        <v>43647</v>
      </c>
      <c r="E625" s="200" t="s">
        <v>116</v>
      </c>
      <c r="F625" s="11">
        <v>2773.5</v>
      </c>
      <c r="G625" s="11">
        <v>2773.5</v>
      </c>
      <c r="H625" s="37">
        <v>14</v>
      </c>
      <c r="I625" s="37">
        <v>14</v>
      </c>
      <c r="J625" s="204"/>
      <c r="K625" s="202"/>
      <c r="L625" s="205"/>
      <c r="M625" s="202"/>
      <c r="N625" s="202"/>
      <c r="O625" s="202"/>
      <c r="P625" s="205"/>
      <c r="Q625" s="205"/>
      <c r="R625" s="205"/>
      <c r="S625" s="205"/>
      <c r="T625" s="206"/>
      <c r="U625" s="181">
        <f t="shared" si="10"/>
        <v>0</v>
      </c>
    </row>
    <row r="626" spans="2:21" ht="50.1" hidden="1" customHeight="1" x14ac:dyDescent="0.25">
      <c r="B626" s="197" t="s">
        <v>21</v>
      </c>
      <c r="C626" s="198" t="s">
        <v>21</v>
      </c>
      <c r="D626" s="199">
        <v>43647</v>
      </c>
      <c r="E626" s="200" t="s">
        <v>116</v>
      </c>
      <c r="F626" s="11">
        <v>612</v>
      </c>
      <c r="G626" s="11">
        <v>612</v>
      </c>
      <c r="H626" s="37">
        <v>3</v>
      </c>
      <c r="I626" s="37">
        <v>3</v>
      </c>
      <c r="J626" s="201"/>
      <c r="K626" s="202"/>
      <c r="L626" s="202"/>
      <c r="M626" s="202"/>
      <c r="N626" s="202"/>
      <c r="O626" s="202"/>
      <c r="P626" s="202"/>
      <c r="Q626" s="202"/>
      <c r="R626" s="202"/>
      <c r="S626" s="202"/>
      <c r="T626" s="203"/>
      <c r="U626" s="181">
        <f t="shared" si="10"/>
        <v>0</v>
      </c>
    </row>
    <row r="627" spans="2:21" ht="50.1" hidden="1" customHeight="1" x14ac:dyDescent="0.25">
      <c r="B627" s="197" t="s">
        <v>21</v>
      </c>
      <c r="C627" s="198" t="s">
        <v>23</v>
      </c>
      <c r="D627" s="199">
        <v>43647</v>
      </c>
      <c r="E627" s="200" t="s">
        <v>116</v>
      </c>
      <c r="F627" s="11">
        <v>2499</v>
      </c>
      <c r="G627" s="11">
        <v>2499</v>
      </c>
      <c r="H627" s="37">
        <v>12</v>
      </c>
      <c r="I627" s="37">
        <v>12</v>
      </c>
      <c r="J627" s="204"/>
      <c r="K627" s="202"/>
      <c r="L627" s="205"/>
      <c r="M627" s="202"/>
      <c r="N627" s="202"/>
      <c r="O627" s="202"/>
      <c r="P627" s="205"/>
      <c r="Q627" s="205"/>
      <c r="R627" s="205"/>
      <c r="S627" s="205"/>
      <c r="T627" s="206"/>
      <c r="U627" s="181">
        <f t="shared" si="10"/>
        <v>0</v>
      </c>
    </row>
    <row r="628" spans="2:21" ht="50.1" hidden="1" customHeight="1" x14ac:dyDescent="0.25">
      <c r="B628" s="197" t="s">
        <v>24</v>
      </c>
      <c r="C628" s="198" t="s">
        <v>25</v>
      </c>
      <c r="D628" s="199">
        <v>43647</v>
      </c>
      <c r="E628" s="200" t="s">
        <v>116</v>
      </c>
      <c r="F628" s="11">
        <v>2719.5</v>
      </c>
      <c r="G628" s="11">
        <v>2719.5</v>
      </c>
      <c r="H628" s="37">
        <v>14</v>
      </c>
      <c r="I628" s="37">
        <v>14</v>
      </c>
      <c r="J628" s="201"/>
      <c r="K628" s="202"/>
      <c r="L628" s="202"/>
      <c r="M628" s="202"/>
      <c r="N628" s="202"/>
      <c r="O628" s="202"/>
      <c r="P628" s="202"/>
      <c r="Q628" s="202"/>
      <c r="R628" s="202"/>
      <c r="S628" s="202"/>
      <c r="T628" s="203"/>
      <c r="U628" s="181">
        <f t="shared" si="10"/>
        <v>0</v>
      </c>
    </row>
    <row r="629" spans="2:21" ht="50.1" hidden="1" customHeight="1" x14ac:dyDescent="0.25">
      <c r="B629" s="197" t="s">
        <v>24</v>
      </c>
      <c r="C629" s="198" t="s">
        <v>26</v>
      </c>
      <c r="D629" s="199">
        <v>43647</v>
      </c>
      <c r="E629" s="200" t="s">
        <v>116</v>
      </c>
      <c r="F629" s="11">
        <v>5733</v>
      </c>
      <c r="G629" s="11">
        <v>5733</v>
      </c>
      <c r="H629" s="37">
        <v>31</v>
      </c>
      <c r="I629" s="37">
        <v>31</v>
      </c>
      <c r="J629" s="204"/>
      <c r="K629" s="202"/>
      <c r="L629" s="205"/>
      <c r="M629" s="202"/>
      <c r="N629" s="202"/>
      <c r="O629" s="202"/>
      <c r="P629" s="205"/>
      <c r="Q629" s="205"/>
      <c r="R629" s="205"/>
      <c r="S629" s="205"/>
      <c r="T629" s="206"/>
      <c r="U629" s="181">
        <f t="shared" si="10"/>
        <v>0</v>
      </c>
    </row>
    <row r="630" spans="2:21" ht="50.1" hidden="1" customHeight="1" x14ac:dyDescent="0.25">
      <c r="B630" s="197" t="s">
        <v>24</v>
      </c>
      <c r="C630" s="198" t="s">
        <v>24</v>
      </c>
      <c r="D630" s="199">
        <v>43647</v>
      </c>
      <c r="E630" s="200" t="s">
        <v>116</v>
      </c>
      <c r="F630" s="11">
        <v>324</v>
      </c>
      <c r="G630" s="11">
        <v>324</v>
      </c>
      <c r="H630" s="37">
        <v>2</v>
      </c>
      <c r="I630" s="37">
        <v>2</v>
      </c>
      <c r="J630" s="201"/>
      <c r="K630" s="202"/>
      <c r="L630" s="202"/>
      <c r="M630" s="202"/>
      <c r="N630" s="202"/>
      <c r="O630" s="202"/>
      <c r="P630" s="202"/>
      <c r="Q630" s="202"/>
      <c r="R630" s="202"/>
      <c r="S630" s="202"/>
      <c r="T630" s="203"/>
      <c r="U630" s="181">
        <f t="shared" si="10"/>
        <v>0</v>
      </c>
    </row>
    <row r="631" spans="2:21" ht="50.1" hidden="1" customHeight="1" x14ac:dyDescent="0.25">
      <c r="B631" s="197" t="s">
        <v>27</v>
      </c>
      <c r="C631" s="198" t="s">
        <v>43</v>
      </c>
      <c r="D631" s="199">
        <v>43647</v>
      </c>
      <c r="E631" s="200" t="s">
        <v>116</v>
      </c>
      <c r="F631" s="11">
        <v>1606.5</v>
      </c>
      <c r="G631" s="11">
        <v>1606.5</v>
      </c>
      <c r="H631" s="37">
        <v>8</v>
      </c>
      <c r="I631" s="37">
        <v>8</v>
      </c>
      <c r="J631" s="204"/>
      <c r="K631" s="202"/>
      <c r="L631" s="205"/>
      <c r="M631" s="202"/>
      <c r="N631" s="202"/>
      <c r="O631" s="202"/>
      <c r="P631" s="205"/>
      <c r="Q631" s="205"/>
      <c r="R631" s="205"/>
      <c r="S631" s="205"/>
      <c r="T631" s="206"/>
      <c r="U631" s="181">
        <f t="shared" si="10"/>
        <v>0</v>
      </c>
    </row>
    <row r="632" spans="2:21" ht="50.1" hidden="1" customHeight="1" x14ac:dyDescent="0.25">
      <c r="B632" s="197" t="s">
        <v>27</v>
      </c>
      <c r="C632" s="198" t="s">
        <v>28</v>
      </c>
      <c r="D632" s="199">
        <v>43647</v>
      </c>
      <c r="E632" s="200" t="s">
        <v>116</v>
      </c>
      <c r="F632" s="11">
        <v>1216.5</v>
      </c>
      <c r="G632" s="11">
        <v>1216.5</v>
      </c>
      <c r="H632" s="37">
        <v>6</v>
      </c>
      <c r="I632" s="37">
        <v>6</v>
      </c>
      <c r="J632" s="201"/>
      <c r="K632" s="202"/>
      <c r="L632" s="202"/>
      <c r="M632" s="202"/>
      <c r="N632" s="202"/>
      <c r="O632" s="202"/>
      <c r="P632" s="202"/>
      <c r="Q632" s="202"/>
      <c r="R632" s="202"/>
      <c r="S632" s="202"/>
      <c r="T632" s="203"/>
      <c r="U632" s="181">
        <f t="shared" si="10"/>
        <v>0</v>
      </c>
    </row>
    <row r="633" spans="2:21" ht="50.1" hidden="1" customHeight="1" x14ac:dyDescent="0.25">
      <c r="B633" s="197" t="s">
        <v>27</v>
      </c>
      <c r="C633" s="198" t="s">
        <v>27</v>
      </c>
      <c r="D633" s="199">
        <v>43647</v>
      </c>
      <c r="E633" s="200" t="s">
        <v>116</v>
      </c>
      <c r="F633" s="11">
        <v>891</v>
      </c>
      <c r="G633" s="11">
        <v>891</v>
      </c>
      <c r="H633" s="37">
        <v>5</v>
      </c>
      <c r="I633" s="37">
        <v>5</v>
      </c>
      <c r="J633" s="204"/>
      <c r="K633" s="202"/>
      <c r="L633" s="205"/>
      <c r="M633" s="202"/>
      <c r="N633" s="202"/>
      <c r="O633" s="202"/>
      <c r="P633" s="205"/>
      <c r="Q633" s="205"/>
      <c r="R633" s="205"/>
      <c r="S633" s="205"/>
      <c r="T633" s="206"/>
      <c r="U633" s="181">
        <f t="shared" si="10"/>
        <v>0</v>
      </c>
    </row>
    <row r="634" spans="2:21" ht="50.1" hidden="1" customHeight="1" x14ac:dyDescent="0.25">
      <c r="B634" s="197" t="s">
        <v>29</v>
      </c>
      <c r="C634" s="198" t="s">
        <v>30</v>
      </c>
      <c r="D634" s="199">
        <v>43647</v>
      </c>
      <c r="E634" s="200" t="s">
        <v>116</v>
      </c>
      <c r="F634" s="11">
        <v>1762.5</v>
      </c>
      <c r="G634" s="11">
        <v>1762.5</v>
      </c>
      <c r="H634" s="37">
        <v>9</v>
      </c>
      <c r="I634" s="37">
        <v>9</v>
      </c>
      <c r="J634" s="201"/>
      <c r="K634" s="202"/>
      <c r="L634" s="202"/>
      <c r="M634" s="202"/>
      <c r="N634" s="202"/>
      <c r="O634" s="202"/>
      <c r="P634" s="202"/>
      <c r="Q634" s="202"/>
      <c r="R634" s="202"/>
      <c r="S634" s="202"/>
      <c r="T634" s="203"/>
      <c r="U634" s="181">
        <f t="shared" si="10"/>
        <v>0</v>
      </c>
    </row>
    <row r="635" spans="2:21" ht="50.1" hidden="1" customHeight="1" x14ac:dyDescent="0.25">
      <c r="B635" s="197" t="s">
        <v>29</v>
      </c>
      <c r="C635" s="198" t="s">
        <v>31</v>
      </c>
      <c r="D635" s="199">
        <v>43647</v>
      </c>
      <c r="E635" s="200" t="s">
        <v>116</v>
      </c>
      <c r="F635" s="11">
        <v>5786.75</v>
      </c>
      <c r="G635" s="11">
        <v>5786.75</v>
      </c>
      <c r="H635" s="37">
        <v>31</v>
      </c>
      <c r="I635" s="37">
        <v>31</v>
      </c>
      <c r="J635" s="204"/>
      <c r="K635" s="202"/>
      <c r="L635" s="205"/>
      <c r="M635" s="202"/>
      <c r="N635" s="202"/>
      <c r="O635" s="202"/>
      <c r="P635" s="205"/>
      <c r="Q635" s="205"/>
      <c r="R635" s="205"/>
      <c r="S635" s="205"/>
      <c r="T635" s="206"/>
      <c r="U635" s="181">
        <f t="shared" si="10"/>
        <v>0</v>
      </c>
    </row>
    <row r="636" spans="2:21" ht="50.1" hidden="1" customHeight="1" x14ac:dyDescent="0.25">
      <c r="B636" s="197" t="s">
        <v>29</v>
      </c>
      <c r="C636" s="198" t="s">
        <v>32</v>
      </c>
      <c r="D636" s="199">
        <v>43647</v>
      </c>
      <c r="E636" s="200" t="s">
        <v>116</v>
      </c>
      <c r="F636" s="11">
        <v>1674</v>
      </c>
      <c r="G636" s="11">
        <v>1674</v>
      </c>
      <c r="H636" s="37">
        <v>9</v>
      </c>
      <c r="I636" s="37">
        <v>9</v>
      </c>
      <c r="J636" s="201"/>
      <c r="K636" s="202"/>
      <c r="L636" s="202"/>
      <c r="M636" s="202"/>
      <c r="N636" s="202"/>
      <c r="O636" s="202"/>
      <c r="P636" s="202"/>
      <c r="Q636" s="202"/>
      <c r="R636" s="202"/>
      <c r="S636" s="202"/>
      <c r="T636" s="203"/>
      <c r="U636" s="181">
        <f t="shared" si="10"/>
        <v>0</v>
      </c>
    </row>
    <row r="637" spans="2:21" ht="50.1" hidden="1" customHeight="1" x14ac:dyDescent="0.25">
      <c r="B637" s="197" t="s">
        <v>29</v>
      </c>
      <c r="C637" s="198" t="s">
        <v>16</v>
      </c>
      <c r="D637" s="199">
        <v>43647</v>
      </c>
      <c r="E637" s="200" t="s">
        <v>116</v>
      </c>
      <c r="F637" s="11">
        <v>210</v>
      </c>
      <c r="G637" s="11">
        <v>210</v>
      </c>
      <c r="H637" s="37">
        <v>1</v>
      </c>
      <c r="I637" s="37">
        <v>1</v>
      </c>
      <c r="J637" s="204"/>
      <c r="K637" s="202"/>
      <c r="L637" s="205"/>
      <c r="M637" s="202"/>
      <c r="N637" s="202"/>
      <c r="O637" s="202"/>
      <c r="P637" s="205"/>
      <c r="Q637" s="205"/>
      <c r="R637" s="205"/>
      <c r="S637" s="205"/>
      <c r="T637" s="206"/>
      <c r="U637" s="181">
        <f t="shared" si="10"/>
        <v>0</v>
      </c>
    </row>
    <row r="638" spans="2:21" ht="50.1" hidden="1" customHeight="1" x14ac:dyDescent="0.25">
      <c r="B638" s="197" t="s">
        <v>29</v>
      </c>
      <c r="C638" s="198" t="s">
        <v>33</v>
      </c>
      <c r="D638" s="199">
        <v>43647</v>
      </c>
      <c r="E638" s="200" t="s">
        <v>116</v>
      </c>
      <c r="F638" s="11">
        <v>1375.5</v>
      </c>
      <c r="G638" s="11">
        <v>1375.5</v>
      </c>
      <c r="H638" s="37">
        <v>7</v>
      </c>
      <c r="I638" s="37">
        <v>7</v>
      </c>
      <c r="J638" s="201"/>
      <c r="K638" s="202"/>
      <c r="L638" s="202"/>
      <c r="M638" s="202"/>
      <c r="N638" s="202"/>
      <c r="O638" s="202"/>
      <c r="P638" s="202"/>
      <c r="Q638" s="202"/>
      <c r="R638" s="202"/>
      <c r="S638" s="202"/>
      <c r="T638" s="203"/>
      <c r="U638" s="181">
        <f t="shared" si="10"/>
        <v>0</v>
      </c>
    </row>
    <row r="639" spans="2:21" ht="50.1" hidden="1" customHeight="1" x14ac:dyDescent="0.25">
      <c r="B639" s="197" t="s">
        <v>29</v>
      </c>
      <c r="C639" s="198" t="s">
        <v>34</v>
      </c>
      <c r="D639" s="199">
        <v>43647</v>
      </c>
      <c r="E639" s="200" t="s">
        <v>116</v>
      </c>
      <c r="F639" s="11">
        <v>5484</v>
      </c>
      <c r="G639" s="11">
        <v>5484</v>
      </c>
      <c r="H639" s="37">
        <v>27</v>
      </c>
      <c r="I639" s="37">
        <v>27</v>
      </c>
      <c r="J639" s="204"/>
      <c r="K639" s="202"/>
      <c r="L639" s="205"/>
      <c r="M639" s="202"/>
      <c r="N639" s="202"/>
      <c r="O639" s="202"/>
      <c r="P639" s="205"/>
      <c r="Q639" s="205"/>
      <c r="R639" s="205"/>
      <c r="S639" s="205"/>
      <c r="T639" s="206"/>
      <c r="U639" s="181">
        <f t="shared" si="10"/>
        <v>0</v>
      </c>
    </row>
    <row r="640" spans="2:21" ht="50.1" hidden="1" customHeight="1" x14ac:dyDescent="0.25">
      <c r="B640" s="197" t="s">
        <v>29</v>
      </c>
      <c r="C640" s="16" t="s">
        <v>35</v>
      </c>
      <c r="D640" s="199">
        <v>43647</v>
      </c>
      <c r="E640" s="200" t="s">
        <v>116</v>
      </c>
      <c r="F640" s="11">
        <v>3348</v>
      </c>
      <c r="G640" s="11">
        <v>3348</v>
      </c>
      <c r="H640" s="37">
        <v>17</v>
      </c>
      <c r="I640" s="37">
        <v>17</v>
      </c>
      <c r="J640" s="201"/>
      <c r="K640" s="202"/>
      <c r="L640" s="202"/>
      <c r="M640" s="202"/>
      <c r="N640" s="202"/>
      <c r="O640" s="202"/>
      <c r="P640" s="202"/>
      <c r="Q640" s="202"/>
      <c r="R640" s="202"/>
      <c r="S640" s="202"/>
      <c r="T640" s="203"/>
      <c r="U640" s="181">
        <f t="shared" si="10"/>
        <v>0</v>
      </c>
    </row>
    <row r="641" spans="2:21" ht="50.1" hidden="1" customHeight="1" x14ac:dyDescent="0.25">
      <c r="B641" s="197" t="s">
        <v>29</v>
      </c>
      <c r="C641" s="198" t="s">
        <v>29</v>
      </c>
      <c r="D641" s="199">
        <v>43647</v>
      </c>
      <c r="E641" s="200" t="s">
        <v>116</v>
      </c>
      <c r="F641" s="11">
        <v>567</v>
      </c>
      <c r="G641" s="11">
        <v>567</v>
      </c>
      <c r="H641" s="37">
        <v>3</v>
      </c>
      <c r="I641" s="37">
        <v>3</v>
      </c>
      <c r="J641" s="204"/>
      <c r="K641" s="202"/>
      <c r="L641" s="205"/>
      <c r="M641" s="202"/>
      <c r="N641" s="202"/>
      <c r="O641" s="202"/>
      <c r="P641" s="205"/>
      <c r="Q641" s="205"/>
      <c r="R641" s="205"/>
      <c r="S641" s="205"/>
      <c r="T641" s="206"/>
      <c r="U641" s="181">
        <f t="shared" si="10"/>
        <v>0</v>
      </c>
    </row>
    <row r="642" spans="2:21" ht="50.1" hidden="1" customHeight="1" x14ac:dyDescent="0.25">
      <c r="B642" s="197" t="s">
        <v>29</v>
      </c>
      <c r="C642" s="198" t="s">
        <v>489</v>
      </c>
      <c r="D642" s="199">
        <v>43647</v>
      </c>
      <c r="E642" s="200" t="s">
        <v>116</v>
      </c>
      <c r="F642" s="11">
        <v>207</v>
      </c>
      <c r="G642" s="11">
        <v>207</v>
      </c>
      <c r="H642" s="37">
        <v>1</v>
      </c>
      <c r="I642" s="37">
        <v>1</v>
      </c>
      <c r="J642" s="201"/>
      <c r="K642" s="202"/>
      <c r="L642" s="202"/>
      <c r="M642" s="202"/>
      <c r="N642" s="202"/>
      <c r="O642" s="202"/>
      <c r="P642" s="202"/>
      <c r="Q642" s="202"/>
      <c r="R642" s="202"/>
      <c r="S642" s="202"/>
      <c r="T642" s="203"/>
      <c r="U642" s="181">
        <f t="shared" si="10"/>
        <v>0</v>
      </c>
    </row>
    <row r="643" spans="2:21" ht="50.1" hidden="1" customHeight="1" x14ac:dyDescent="0.25">
      <c r="B643" s="197" t="s">
        <v>36</v>
      </c>
      <c r="C643" s="198" t="s">
        <v>36</v>
      </c>
      <c r="D643" s="199">
        <v>43647</v>
      </c>
      <c r="E643" s="200" t="s">
        <v>116</v>
      </c>
      <c r="F643" s="11">
        <v>178.43478260869566</v>
      </c>
      <c r="G643" s="11">
        <v>178.43478260869566</v>
      </c>
      <c r="H643" s="37">
        <v>1</v>
      </c>
      <c r="I643" s="37">
        <v>1</v>
      </c>
      <c r="J643" s="204"/>
      <c r="K643" s="202"/>
      <c r="L643" s="205"/>
      <c r="M643" s="202"/>
      <c r="N643" s="202"/>
      <c r="O643" s="202"/>
      <c r="P643" s="205"/>
      <c r="Q643" s="205"/>
      <c r="R643" s="205"/>
      <c r="S643" s="205"/>
      <c r="T643" s="206"/>
      <c r="U643" s="181">
        <f t="shared" si="10"/>
        <v>0</v>
      </c>
    </row>
    <row r="644" spans="2:21" ht="50.1" hidden="1" customHeight="1" x14ac:dyDescent="0.25">
      <c r="B644" s="197" t="s">
        <v>36</v>
      </c>
      <c r="C644" s="198" t="s">
        <v>48</v>
      </c>
      <c r="D644" s="199">
        <v>43647</v>
      </c>
      <c r="E644" s="200" t="s">
        <v>116</v>
      </c>
      <c r="F644" s="11">
        <v>2385.5</v>
      </c>
      <c r="G644" s="11">
        <v>2385.5</v>
      </c>
      <c r="H644" s="37">
        <v>11</v>
      </c>
      <c r="I644" s="37">
        <v>11</v>
      </c>
      <c r="J644" s="201"/>
      <c r="K644" s="202"/>
      <c r="L644" s="202"/>
      <c r="M644" s="202"/>
      <c r="N644" s="202"/>
      <c r="O644" s="202"/>
      <c r="P644" s="202"/>
      <c r="Q644" s="202"/>
      <c r="R644" s="202"/>
      <c r="S644" s="202"/>
      <c r="T644" s="203"/>
      <c r="U644" s="181">
        <f t="shared" si="10"/>
        <v>0</v>
      </c>
    </row>
    <row r="645" spans="2:21" ht="50.1" hidden="1" customHeight="1" x14ac:dyDescent="0.25">
      <c r="B645" s="197" t="s">
        <v>36</v>
      </c>
      <c r="C645" s="198" t="s">
        <v>49</v>
      </c>
      <c r="D645" s="199">
        <v>43647</v>
      </c>
      <c r="E645" s="200" t="s">
        <v>116</v>
      </c>
      <c r="F645" s="11">
        <v>414</v>
      </c>
      <c r="G645" s="11">
        <v>414</v>
      </c>
      <c r="H645" s="37">
        <v>2</v>
      </c>
      <c r="I645" s="37">
        <v>2</v>
      </c>
      <c r="J645" s="204"/>
      <c r="K645" s="202"/>
      <c r="L645" s="205"/>
      <c r="M645" s="202"/>
      <c r="N645" s="202"/>
      <c r="O645" s="202"/>
      <c r="P645" s="205"/>
      <c r="Q645" s="205"/>
      <c r="R645" s="205"/>
      <c r="S645" s="205"/>
      <c r="T645" s="206"/>
      <c r="U645" s="181">
        <f t="shared" si="10"/>
        <v>0</v>
      </c>
    </row>
    <row r="646" spans="2:21" ht="50.1" hidden="1" customHeight="1" x14ac:dyDescent="0.25">
      <c r="B646" s="197" t="s">
        <v>36</v>
      </c>
      <c r="C646" s="198" t="s">
        <v>50</v>
      </c>
      <c r="D646" s="199">
        <v>43647</v>
      </c>
      <c r="E646" s="200" t="s">
        <v>116</v>
      </c>
      <c r="F646" s="11">
        <v>928.5</v>
      </c>
      <c r="G646" s="11">
        <v>928.5</v>
      </c>
      <c r="H646" s="37">
        <v>5</v>
      </c>
      <c r="I646" s="37">
        <v>5</v>
      </c>
      <c r="J646" s="201"/>
      <c r="K646" s="202"/>
      <c r="L646" s="202"/>
      <c r="M646" s="202"/>
      <c r="N646" s="202"/>
      <c r="O646" s="202"/>
      <c r="P646" s="202"/>
      <c r="Q646" s="202"/>
      <c r="R646" s="202"/>
      <c r="S646" s="202"/>
      <c r="T646" s="203"/>
      <c r="U646" s="181">
        <f t="shared" si="10"/>
        <v>0</v>
      </c>
    </row>
    <row r="647" spans="2:21" ht="50.1" hidden="1" customHeight="1" x14ac:dyDescent="0.25">
      <c r="B647" s="197" t="s">
        <v>37</v>
      </c>
      <c r="C647" s="198" t="s">
        <v>39</v>
      </c>
      <c r="D647" s="199">
        <v>43647</v>
      </c>
      <c r="E647" s="200" t="s">
        <v>116</v>
      </c>
      <c r="F647" s="11">
        <v>3919.5</v>
      </c>
      <c r="G647" s="11">
        <v>3919.5</v>
      </c>
      <c r="H647" s="37">
        <v>21</v>
      </c>
      <c r="I647" s="37">
        <v>21</v>
      </c>
      <c r="J647" s="204"/>
      <c r="K647" s="202"/>
      <c r="L647" s="205"/>
      <c r="M647" s="202"/>
      <c r="N647" s="202"/>
      <c r="O647" s="202"/>
      <c r="P647" s="205"/>
      <c r="Q647" s="205"/>
      <c r="R647" s="205"/>
      <c r="S647" s="205"/>
      <c r="T647" s="206"/>
      <c r="U647" s="181">
        <f t="shared" si="10"/>
        <v>0</v>
      </c>
    </row>
    <row r="648" spans="2:21" ht="50.1" hidden="1" customHeight="1" x14ac:dyDescent="0.25">
      <c r="B648" s="197" t="s">
        <v>37</v>
      </c>
      <c r="C648" s="198" t="s">
        <v>38</v>
      </c>
      <c r="D648" s="199">
        <v>43647</v>
      </c>
      <c r="E648" s="200" t="s">
        <v>116</v>
      </c>
      <c r="F648" s="11">
        <v>4284</v>
      </c>
      <c r="G648" s="11">
        <v>4284</v>
      </c>
      <c r="H648" s="37">
        <v>23</v>
      </c>
      <c r="I648" s="37">
        <v>23</v>
      </c>
      <c r="J648" s="201"/>
      <c r="K648" s="202"/>
      <c r="L648" s="202"/>
      <c r="M648" s="202"/>
      <c r="N648" s="202"/>
      <c r="O648" s="202"/>
      <c r="P648" s="202"/>
      <c r="Q648" s="202"/>
      <c r="R648" s="202"/>
      <c r="S648" s="202"/>
      <c r="T648" s="203"/>
      <c r="U648" s="181">
        <f t="shared" si="10"/>
        <v>0</v>
      </c>
    </row>
    <row r="649" spans="2:21" ht="50.1" hidden="1" customHeight="1" x14ac:dyDescent="0.25">
      <c r="B649" s="197" t="s">
        <v>40</v>
      </c>
      <c r="C649" s="198" t="s">
        <v>40</v>
      </c>
      <c r="D649" s="199">
        <v>43647</v>
      </c>
      <c r="E649" s="200" t="s">
        <v>116</v>
      </c>
      <c r="F649" s="11">
        <v>774</v>
      </c>
      <c r="G649" s="11">
        <v>774</v>
      </c>
      <c r="H649" s="37">
        <v>4</v>
      </c>
      <c r="I649" s="37">
        <v>4</v>
      </c>
      <c r="J649" s="204"/>
      <c r="K649" s="202"/>
      <c r="L649" s="205"/>
      <c r="M649" s="202"/>
      <c r="N649" s="202"/>
      <c r="O649" s="202"/>
      <c r="P649" s="205"/>
      <c r="Q649" s="205"/>
      <c r="R649" s="205"/>
      <c r="S649" s="205"/>
      <c r="T649" s="206"/>
      <c r="U649" s="181">
        <f t="shared" si="10"/>
        <v>0</v>
      </c>
    </row>
    <row r="650" spans="2:21" ht="50.1" hidden="1" customHeight="1" x14ac:dyDescent="0.25">
      <c r="B650" s="197" t="s">
        <v>41</v>
      </c>
      <c r="C650" s="198" t="s">
        <v>41</v>
      </c>
      <c r="D650" s="199">
        <v>43647</v>
      </c>
      <c r="E650" s="200" t="s">
        <v>116</v>
      </c>
      <c r="F650" s="11">
        <v>12763.75</v>
      </c>
      <c r="G650" s="11">
        <v>12763.75</v>
      </c>
      <c r="H650" s="37">
        <v>68</v>
      </c>
      <c r="I650" s="37">
        <v>68</v>
      </c>
      <c r="J650" s="201"/>
      <c r="K650" s="202"/>
      <c r="L650" s="202"/>
      <c r="M650" s="202"/>
      <c r="N650" s="202"/>
      <c r="O650" s="202"/>
      <c r="P650" s="202"/>
      <c r="Q650" s="202"/>
      <c r="R650" s="202"/>
      <c r="S650" s="202"/>
      <c r="T650" s="203"/>
      <c r="U650" s="181">
        <f t="shared" si="10"/>
        <v>0</v>
      </c>
    </row>
    <row r="651" spans="2:21" ht="50.1" hidden="1" customHeight="1" x14ac:dyDescent="0.25">
      <c r="B651" s="197" t="s">
        <v>42</v>
      </c>
      <c r="C651" s="198" t="s">
        <v>42</v>
      </c>
      <c r="D651" s="199">
        <v>43647</v>
      </c>
      <c r="E651" s="200" t="s">
        <v>116</v>
      </c>
      <c r="F651" s="11">
        <v>2257.5</v>
      </c>
      <c r="G651" s="11">
        <v>2257.5</v>
      </c>
      <c r="H651" s="37">
        <v>11</v>
      </c>
      <c r="I651" s="37">
        <v>11</v>
      </c>
      <c r="J651" s="204"/>
      <c r="K651" s="202"/>
      <c r="L651" s="205"/>
      <c r="M651" s="202"/>
      <c r="N651" s="202"/>
      <c r="O651" s="202"/>
      <c r="P651" s="205"/>
      <c r="Q651" s="205"/>
      <c r="R651" s="205"/>
      <c r="S651" s="205"/>
      <c r="T651" s="206"/>
      <c r="U651" s="181">
        <f t="shared" si="10"/>
        <v>0</v>
      </c>
    </row>
    <row r="652" spans="2:21" ht="50.1" hidden="1" customHeight="1" x14ac:dyDescent="0.25">
      <c r="B652" s="197" t="s">
        <v>42</v>
      </c>
      <c r="C652" s="198" t="s">
        <v>490</v>
      </c>
      <c r="D652" s="199">
        <v>43647</v>
      </c>
      <c r="E652" s="200" t="s">
        <v>116</v>
      </c>
      <c r="F652" s="11">
        <v>11602.5</v>
      </c>
      <c r="G652" s="11">
        <v>11602.5</v>
      </c>
      <c r="H652" s="37">
        <v>60</v>
      </c>
      <c r="I652" s="37">
        <v>60</v>
      </c>
      <c r="J652" s="201"/>
      <c r="K652" s="202"/>
      <c r="L652" s="202"/>
      <c r="M652" s="202"/>
      <c r="N652" s="202"/>
      <c r="O652" s="202"/>
      <c r="P652" s="202"/>
      <c r="Q652" s="202"/>
      <c r="R652" s="202"/>
      <c r="S652" s="202"/>
      <c r="T652" s="203"/>
      <c r="U652" s="181">
        <f t="shared" si="10"/>
        <v>0</v>
      </c>
    </row>
    <row r="653" spans="2:21" ht="50.1" hidden="1" customHeight="1" x14ac:dyDescent="0.25">
      <c r="B653" s="197" t="s">
        <v>42</v>
      </c>
      <c r="C653" s="198" t="s">
        <v>488</v>
      </c>
      <c r="D653" s="199">
        <v>43647</v>
      </c>
      <c r="E653" s="200" t="s">
        <v>116</v>
      </c>
      <c r="F653" s="11">
        <v>6057.521739130435</v>
      </c>
      <c r="G653" s="11">
        <v>6057.521739130435</v>
      </c>
      <c r="H653" s="37">
        <v>29</v>
      </c>
      <c r="I653" s="37">
        <v>29</v>
      </c>
      <c r="J653" s="204"/>
      <c r="K653" s="202"/>
      <c r="L653" s="205"/>
      <c r="M653" s="202"/>
      <c r="N653" s="202"/>
      <c r="O653" s="202"/>
      <c r="P653" s="205"/>
      <c r="Q653" s="205"/>
      <c r="R653" s="205"/>
      <c r="S653" s="205"/>
      <c r="T653" s="206"/>
      <c r="U653" s="181">
        <f t="shared" si="10"/>
        <v>0</v>
      </c>
    </row>
    <row r="654" spans="2:21" ht="50.1" hidden="1" customHeight="1" x14ac:dyDescent="0.25">
      <c r="B654" s="197" t="s">
        <v>42</v>
      </c>
      <c r="C654" s="198" t="s">
        <v>515</v>
      </c>
      <c r="D654" s="199">
        <v>43647</v>
      </c>
      <c r="E654" s="200" t="s">
        <v>116</v>
      </c>
      <c r="F654" s="11">
        <v>399</v>
      </c>
      <c r="G654" s="11">
        <v>399</v>
      </c>
      <c r="H654" s="37">
        <v>2</v>
      </c>
      <c r="I654" s="37">
        <v>2</v>
      </c>
      <c r="J654" s="201"/>
      <c r="K654" s="202"/>
      <c r="L654" s="202"/>
      <c r="M654" s="202"/>
      <c r="N654" s="202"/>
      <c r="O654" s="202"/>
      <c r="P654" s="202"/>
      <c r="Q654" s="202"/>
      <c r="R654" s="202"/>
      <c r="S654" s="202"/>
      <c r="T654" s="203"/>
      <c r="U654" s="181">
        <f t="shared" si="10"/>
        <v>0</v>
      </c>
    </row>
    <row r="655" spans="2:21" ht="50.1" hidden="1" customHeight="1" x14ac:dyDescent="0.25">
      <c r="B655" s="197" t="s">
        <v>46</v>
      </c>
      <c r="C655" s="198" t="s">
        <v>46</v>
      </c>
      <c r="D655" s="199">
        <v>43647</v>
      </c>
      <c r="E655" s="200" t="s">
        <v>116</v>
      </c>
      <c r="F655" s="11">
        <v>1228.5</v>
      </c>
      <c r="G655" s="11">
        <v>1228.5</v>
      </c>
      <c r="H655" s="37">
        <v>7</v>
      </c>
      <c r="I655" s="37">
        <v>7</v>
      </c>
      <c r="J655" s="204"/>
      <c r="K655" s="202"/>
      <c r="L655" s="205"/>
      <c r="M655" s="202"/>
      <c r="N655" s="202"/>
      <c r="O655" s="202"/>
      <c r="P655" s="205"/>
      <c r="Q655" s="205"/>
      <c r="R655" s="205"/>
      <c r="S655" s="205"/>
      <c r="T655" s="206"/>
      <c r="U655" s="181">
        <f t="shared" si="10"/>
        <v>0</v>
      </c>
    </row>
    <row r="656" spans="2:21" ht="50.1" hidden="1" customHeight="1" x14ac:dyDescent="0.25">
      <c r="B656" s="197" t="s">
        <v>491</v>
      </c>
      <c r="C656" s="198" t="s">
        <v>491</v>
      </c>
      <c r="D656" s="199">
        <v>43647</v>
      </c>
      <c r="E656" s="200" t="s">
        <v>116</v>
      </c>
      <c r="F656" s="11">
        <v>645</v>
      </c>
      <c r="G656" s="11">
        <v>645</v>
      </c>
      <c r="H656" s="37">
        <v>3</v>
      </c>
      <c r="I656" s="37">
        <v>3</v>
      </c>
      <c r="J656" s="201"/>
      <c r="K656" s="202"/>
      <c r="L656" s="202"/>
      <c r="M656" s="202"/>
      <c r="N656" s="202"/>
      <c r="O656" s="202"/>
      <c r="P656" s="202"/>
      <c r="Q656" s="202"/>
      <c r="R656" s="202"/>
      <c r="S656" s="202"/>
      <c r="T656" s="203"/>
      <c r="U656" s="181">
        <f t="shared" si="10"/>
        <v>0</v>
      </c>
    </row>
    <row r="657" spans="2:21" ht="50.1" hidden="1" customHeight="1" x14ac:dyDescent="0.25">
      <c r="B657" s="197" t="s">
        <v>3</v>
      </c>
      <c r="C657" s="198" t="s">
        <v>3</v>
      </c>
      <c r="D657" s="199">
        <v>43647</v>
      </c>
      <c r="E657" s="208" t="s">
        <v>479</v>
      </c>
      <c r="F657" s="11">
        <v>0</v>
      </c>
      <c r="G657" s="11">
        <v>0</v>
      </c>
      <c r="H657" s="37"/>
      <c r="I657" s="37"/>
      <c r="J657" s="204"/>
      <c r="K657" s="202"/>
      <c r="L657" s="205"/>
      <c r="M657" s="202"/>
      <c r="N657" s="202"/>
      <c r="O657" s="202"/>
      <c r="P657" s="205"/>
      <c r="Q657" s="205"/>
      <c r="R657" s="205"/>
      <c r="S657" s="205"/>
      <c r="T657" s="206"/>
      <c r="U657" s="181">
        <f t="shared" si="10"/>
        <v>0</v>
      </c>
    </row>
    <row r="658" spans="2:21" ht="50.1" hidden="1" customHeight="1" x14ac:dyDescent="0.25">
      <c r="B658" s="197" t="s">
        <v>4</v>
      </c>
      <c r="C658" s="198" t="s">
        <v>5</v>
      </c>
      <c r="D658" s="199">
        <v>43647</v>
      </c>
      <c r="E658" s="208" t="s">
        <v>479</v>
      </c>
      <c r="F658" s="11">
        <v>0</v>
      </c>
      <c r="G658" s="11">
        <v>0</v>
      </c>
      <c r="H658" s="37"/>
      <c r="I658" s="37"/>
      <c r="J658" s="201"/>
      <c r="K658" s="202"/>
      <c r="L658" s="202"/>
      <c r="M658" s="202"/>
      <c r="N658" s="202"/>
      <c r="O658" s="202"/>
      <c r="P658" s="202"/>
      <c r="Q658" s="202"/>
      <c r="R658" s="202"/>
      <c r="S658" s="202"/>
      <c r="T658" s="203"/>
      <c r="U658" s="181">
        <f t="shared" si="10"/>
        <v>0</v>
      </c>
    </row>
    <row r="659" spans="2:21" ht="50.1" hidden="1" customHeight="1" x14ac:dyDescent="0.25">
      <c r="B659" s="197" t="s">
        <v>4</v>
      </c>
      <c r="C659" s="198" t="s">
        <v>6</v>
      </c>
      <c r="D659" s="199">
        <v>43647</v>
      </c>
      <c r="E659" s="208" t="s">
        <v>479</v>
      </c>
      <c r="F659" s="11">
        <v>0</v>
      </c>
      <c r="G659" s="11">
        <v>0</v>
      </c>
      <c r="H659" s="37"/>
      <c r="I659" s="37"/>
      <c r="J659" s="204"/>
      <c r="K659" s="202"/>
      <c r="L659" s="205"/>
      <c r="M659" s="202"/>
      <c r="N659" s="202"/>
      <c r="O659" s="202"/>
      <c r="P659" s="205"/>
      <c r="Q659" s="205"/>
      <c r="R659" s="205"/>
      <c r="S659" s="205"/>
      <c r="T659" s="206"/>
      <c r="U659" s="181">
        <f t="shared" si="10"/>
        <v>0</v>
      </c>
    </row>
    <row r="660" spans="2:21" ht="50.1" hidden="1" customHeight="1" x14ac:dyDescent="0.25">
      <c r="B660" s="197" t="s">
        <v>4</v>
      </c>
      <c r="C660" s="198" t="s">
        <v>4</v>
      </c>
      <c r="D660" s="199">
        <v>43647</v>
      </c>
      <c r="E660" s="208" t="s">
        <v>479</v>
      </c>
      <c r="F660" s="11">
        <v>0</v>
      </c>
      <c r="G660" s="11">
        <v>0</v>
      </c>
      <c r="H660" s="37"/>
      <c r="I660" s="37"/>
      <c r="J660" s="201"/>
      <c r="K660" s="202"/>
      <c r="L660" s="202"/>
      <c r="M660" s="202"/>
      <c r="N660" s="202"/>
      <c r="O660" s="202"/>
      <c r="P660" s="202"/>
      <c r="Q660" s="202"/>
      <c r="R660" s="202"/>
      <c r="S660" s="202"/>
      <c r="T660" s="203"/>
      <c r="U660" s="181">
        <f t="shared" si="10"/>
        <v>0</v>
      </c>
    </row>
    <row r="661" spans="2:21" ht="50.1" hidden="1" customHeight="1" x14ac:dyDescent="0.25">
      <c r="B661" s="197" t="s">
        <v>4</v>
      </c>
      <c r="C661" s="198" t="s">
        <v>487</v>
      </c>
      <c r="D661" s="199">
        <v>43647</v>
      </c>
      <c r="E661" s="208" t="s">
        <v>479</v>
      </c>
      <c r="F661" s="11">
        <v>0</v>
      </c>
      <c r="G661" s="11">
        <v>0</v>
      </c>
      <c r="H661" s="37"/>
      <c r="I661" s="37"/>
      <c r="J661" s="204"/>
      <c r="K661" s="202"/>
      <c r="L661" s="205"/>
      <c r="M661" s="202"/>
      <c r="N661" s="202"/>
      <c r="O661" s="202"/>
      <c r="P661" s="205"/>
      <c r="Q661" s="205"/>
      <c r="R661" s="205"/>
      <c r="S661" s="205"/>
      <c r="T661" s="206"/>
      <c r="U661" s="181">
        <f t="shared" si="10"/>
        <v>0</v>
      </c>
    </row>
    <row r="662" spans="2:21" ht="50.1" hidden="1" customHeight="1" x14ac:dyDescent="0.25">
      <c r="B662" s="197" t="s">
        <v>7</v>
      </c>
      <c r="C662" s="198" t="s">
        <v>8</v>
      </c>
      <c r="D662" s="199">
        <v>43647</v>
      </c>
      <c r="E662" s="208" t="s">
        <v>479</v>
      </c>
      <c r="F662" s="11">
        <v>0</v>
      </c>
      <c r="G662" s="11">
        <v>0</v>
      </c>
      <c r="H662" s="37"/>
      <c r="I662" s="37"/>
      <c r="J662" s="201"/>
      <c r="K662" s="202"/>
      <c r="L662" s="202"/>
      <c r="M662" s="202"/>
      <c r="N662" s="202"/>
      <c r="O662" s="202"/>
      <c r="P662" s="202"/>
      <c r="Q662" s="202"/>
      <c r="R662" s="202"/>
      <c r="S662" s="202"/>
      <c r="T662" s="203"/>
      <c r="U662" s="181">
        <f t="shared" si="10"/>
        <v>0</v>
      </c>
    </row>
    <row r="663" spans="2:21" ht="50.1" hidden="1" customHeight="1" x14ac:dyDescent="0.25">
      <c r="B663" s="197" t="s">
        <v>7</v>
      </c>
      <c r="C663" s="198" t="s">
        <v>9</v>
      </c>
      <c r="D663" s="199">
        <v>43647</v>
      </c>
      <c r="E663" s="208" t="s">
        <v>479</v>
      </c>
      <c r="F663" s="11">
        <v>0</v>
      </c>
      <c r="G663" s="11">
        <v>0</v>
      </c>
      <c r="H663" s="37"/>
      <c r="I663" s="37"/>
      <c r="J663" s="204"/>
      <c r="K663" s="202"/>
      <c r="L663" s="205"/>
      <c r="M663" s="202"/>
      <c r="N663" s="202"/>
      <c r="O663" s="202"/>
      <c r="P663" s="205"/>
      <c r="Q663" s="205"/>
      <c r="R663" s="205"/>
      <c r="S663" s="205"/>
      <c r="T663" s="206"/>
      <c r="U663" s="181">
        <f t="shared" si="10"/>
        <v>0</v>
      </c>
    </row>
    <row r="664" spans="2:21" ht="50.1" hidden="1" customHeight="1" x14ac:dyDescent="0.25">
      <c r="B664" s="197" t="s">
        <v>7</v>
      </c>
      <c r="C664" s="198" t="s">
        <v>7</v>
      </c>
      <c r="D664" s="199">
        <v>43647</v>
      </c>
      <c r="E664" s="208" t="s">
        <v>479</v>
      </c>
      <c r="F664" s="11">
        <v>0</v>
      </c>
      <c r="G664" s="11">
        <v>0</v>
      </c>
      <c r="H664" s="37"/>
      <c r="I664" s="37"/>
      <c r="J664" s="201"/>
      <c r="K664" s="202"/>
      <c r="L664" s="202"/>
      <c r="M664" s="202"/>
      <c r="N664" s="202"/>
      <c r="O664" s="202"/>
      <c r="P664" s="202"/>
      <c r="Q664" s="202"/>
      <c r="R664" s="202"/>
      <c r="S664" s="202"/>
      <c r="T664" s="203"/>
      <c r="U664" s="181">
        <f t="shared" si="10"/>
        <v>0</v>
      </c>
    </row>
    <row r="665" spans="2:21" ht="50.1" hidden="1" customHeight="1" x14ac:dyDescent="0.25">
      <c r="B665" s="197" t="s">
        <v>7</v>
      </c>
      <c r="C665" s="198" t="s">
        <v>10</v>
      </c>
      <c r="D665" s="199">
        <v>43647</v>
      </c>
      <c r="E665" s="208" t="s">
        <v>479</v>
      </c>
      <c r="F665" s="11">
        <v>18644</v>
      </c>
      <c r="G665" s="11">
        <v>17576.400000000001</v>
      </c>
      <c r="H665" s="37">
        <v>82</v>
      </c>
      <c r="I665" s="37">
        <v>82</v>
      </c>
      <c r="J665" s="204"/>
      <c r="K665" s="202"/>
      <c r="L665" s="205"/>
      <c r="M665" s="202"/>
      <c r="N665" s="202"/>
      <c r="O665" s="202">
        <v>1</v>
      </c>
      <c r="P665" s="205"/>
      <c r="Q665" s="205"/>
      <c r="R665" s="205"/>
      <c r="S665" s="205"/>
      <c r="T665" s="206"/>
      <c r="U665" s="181">
        <f t="shared" si="10"/>
        <v>0</v>
      </c>
    </row>
    <row r="666" spans="2:21" ht="50.1" hidden="1" customHeight="1" x14ac:dyDescent="0.25">
      <c r="B666" s="197" t="s">
        <v>11</v>
      </c>
      <c r="C666" s="198" t="s">
        <v>12</v>
      </c>
      <c r="D666" s="199">
        <v>43647</v>
      </c>
      <c r="E666" s="208" t="s">
        <v>479</v>
      </c>
      <c r="F666" s="11">
        <v>0</v>
      </c>
      <c r="G666" s="11">
        <v>0</v>
      </c>
      <c r="H666" s="37"/>
      <c r="I666" s="37"/>
      <c r="J666" s="201"/>
      <c r="K666" s="202"/>
      <c r="L666" s="202"/>
      <c r="M666" s="202"/>
      <c r="N666" s="202"/>
      <c r="O666" s="202"/>
      <c r="P666" s="202"/>
      <c r="Q666" s="202"/>
      <c r="R666" s="202"/>
      <c r="S666" s="202"/>
      <c r="T666" s="203"/>
      <c r="U666" s="181">
        <f t="shared" si="10"/>
        <v>0</v>
      </c>
    </row>
    <row r="667" spans="2:21" ht="50.1" hidden="1" customHeight="1" x14ac:dyDescent="0.25">
      <c r="B667" s="197" t="s">
        <v>11</v>
      </c>
      <c r="C667" s="198" t="s">
        <v>13</v>
      </c>
      <c r="D667" s="199">
        <v>43647</v>
      </c>
      <c r="E667" s="208" t="s">
        <v>479</v>
      </c>
      <c r="F667" s="11">
        <v>0</v>
      </c>
      <c r="G667" s="11">
        <v>0</v>
      </c>
      <c r="H667" s="37"/>
      <c r="I667" s="37"/>
      <c r="J667" s="204"/>
      <c r="K667" s="202"/>
      <c r="L667" s="205"/>
      <c r="M667" s="202"/>
      <c r="N667" s="202"/>
      <c r="O667" s="202"/>
      <c r="P667" s="205"/>
      <c r="Q667" s="205"/>
      <c r="R667" s="205"/>
      <c r="S667" s="205"/>
      <c r="T667" s="206"/>
      <c r="U667" s="181">
        <f t="shared" ref="U667:U730" si="11">SUM(J667:M667)</f>
        <v>0</v>
      </c>
    </row>
    <row r="668" spans="2:21" ht="50.1" hidden="1" customHeight="1" x14ac:dyDescent="0.25">
      <c r="B668" s="197" t="s">
        <v>11</v>
      </c>
      <c r="C668" s="198" t="s">
        <v>14</v>
      </c>
      <c r="D668" s="199">
        <v>43647</v>
      </c>
      <c r="E668" s="208" t="s">
        <v>479</v>
      </c>
      <c r="F668" s="11">
        <v>0</v>
      </c>
      <c r="G668" s="11">
        <v>0</v>
      </c>
      <c r="H668" s="37"/>
      <c r="I668" s="37"/>
      <c r="J668" s="201"/>
      <c r="K668" s="202"/>
      <c r="L668" s="202"/>
      <c r="M668" s="202"/>
      <c r="N668" s="202"/>
      <c r="O668" s="202"/>
      <c r="P668" s="202"/>
      <c r="Q668" s="202"/>
      <c r="R668" s="202"/>
      <c r="S668" s="202"/>
      <c r="T668" s="203"/>
      <c r="U668" s="181">
        <f t="shared" si="11"/>
        <v>0</v>
      </c>
    </row>
    <row r="669" spans="2:21" ht="50.1" hidden="1" customHeight="1" x14ac:dyDescent="0.25">
      <c r="B669" s="197" t="s">
        <v>11</v>
      </c>
      <c r="C669" s="198" t="s">
        <v>11</v>
      </c>
      <c r="D669" s="199">
        <v>43647</v>
      </c>
      <c r="E669" s="208" t="s">
        <v>479</v>
      </c>
      <c r="F669" s="11">
        <v>0</v>
      </c>
      <c r="G669" s="11">
        <v>0</v>
      </c>
      <c r="H669" s="37"/>
      <c r="I669" s="37"/>
      <c r="J669" s="204"/>
      <c r="K669" s="202"/>
      <c r="L669" s="205"/>
      <c r="M669" s="202"/>
      <c r="N669" s="202"/>
      <c r="O669" s="202"/>
      <c r="P669" s="205"/>
      <c r="Q669" s="205"/>
      <c r="R669" s="205"/>
      <c r="S669" s="205"/>
      <c r="T669" s="206"/>
      <c r="U669" s="181">
        <f t="shared" si="11"/>
        <v>0</v>
      </c>
    </row>
    <row r="670" spans="2:21" ht="50.1" hidden="1" customHeight="1" x14ac:dyDescent="0.25">
      <c r="B670" s="197" t="s">
        <v>15</v>
      </c>
      <c r="C670" s="198" t="s">
        <v>19</v>
      </c>
      <c r="D670" s="199">
        <v>43647</v>
      </c>
      <c r="E670" s="208" t="s">
        <v>479</v>
      </c>
      <c r="F670" s="11">
        <v>46496</v>
      </c>
      <c r="G670" s="11">
        <v>40842</v>
      </c>
      <c r="H670" s="37">
        <v>247</v>
      </c>
      <c r="I670" s="37">
        <v>219</v>
      </c>
      <c r="J670" s="201"/>
      <c r="K670" s="202"/>
      <c r="L670" s="202"/>
      <c r="M670" s="202"/>
      <c r="N670" s="202"/>
      <c r="O670" s="202">
        <v>1</v>
      </c>
      <c r="P670" s="202"/>
      <c r="Q670" s="202"/>
      <c r="R670" s="202"/>
      <c r="S670" s="202"/>
      <c r="T670" s="203"/>
      <c r="U670" s="181">
        <f t="shared" si="11"/>
        <v>0</v>
      </c>
    </row>
    <row r="671" spans="2:21" ht="50.1" hidden="1" customHeight="1" x14ac:dyDescent="0.25">
      <c r="B671" s="197" t="s">
        <v>15</v>
      </c>
      <c r="C671" s="16" t="s">
        <v>178</v>
      </c>
      <c r="D671" s="199">
        <v>43647</v>
      </c>
      <c r="E671" s="208" t="s">
        <v>479</v>
      </c>
      <c r="F671" s="11">
        <v>10572</v>
      </c>
      <c r="G671" s="11">
        <v>10572</v>
      </c>
      <c r="H671" s="37">
        <v>72</v>
      </c>
      <c r="I671" s="37">
        <v>72</v>
      </c>
      <c r="J671" s="204"/>
      <c r="K671" s="202"/>
      <c r="L671" s="205"/>
      <c r="M671" s="202"/>
      <c r="N671" s="202"/>
      <c r="O671" s="202">
        <v>1</v>
      </c>
      <c r="P671" s="205"/>
      <c r="Q671" s="205"/>
      <c r="R671" s="205"/>
      <c r="S671" s="205"/>
      <c r="T671" s="206"/>
      <c r="U671" s="181">
        <f t="shared" si="11"/>
        <v>0</v>
      </c>
    </row>
    <row r="672" spans="2:21" ht="50.1" hidden="1" customHeight="1" x14ac:dyDescent="0.25">
      <c r="B672" s="197" t="s">
        <v>15</v>
      </c>
      <c r="C672" s="198" t="s">
        <v>15</v>
      </c>
      <c r="D672" s="199">
        <v>43647</v>
      </c>
      <c r="E672" s="208" t="s">
        <v>479</v>
      </c>
      <c r="F672" s="11">
        <v>0</v>
      </c>
      <c r="G672" s="11">
        <v>0</v>
      </c>
      <c r="H672" s="37"/>
      <c r="I672" s="37"/>
      <c r="J672" s="201"/>
      <c r="K672" s="202"/>
      <c r="L672" s="202"/>
      <c r="M672" s="202"/>
      <c r="N672" s="202"/>
      <c r="O672" s="202"/>
      <c r="P672" s="202"/>
      <c r="Q672" s="202"/>
      <c r="R672" s="202"/>
      <c r="S672" s="202"/>
      <c r="T672" s="203"/>
      <c r="U672" s="181">
        <f t="shared" si="11"/>
        <v>0</v>
      </c>
    </row>
    <row r="673" spans="2:21" ht="50.1" hidden="1" customHeight="1" x14ac:dyDescent="0.25">
      <c r="B673" s="197" t="s">
        <v>15</v>
      </c>
      <c r="C673" s="198" t="s">
        <v>513</v>
      </c>
      <c r="D673" s="199">
        <v>43647</v>
      </c>
      <c r="E673" s="208" t="s">
        <v>479</v>
      </c>
      <c r="F673" s="11">
        <v>270648</v>
      </c>
      <c r="G673" s="11">
        <v>270648</v>
      </c>
      <c r="H673" s="37">
        <v>1605</v>
      </c>
      <c r="I673" s="37">
        <v>1605</v>
      </c>
      <c r="J673" s="204"/>
      <c r="K673" s="202">
        <v>1</v>
      </c>
      <c r="L673" s="205"/>
      <c r="M673" s="202"/>
      <c r="N673" s="202"/>
      <c r="O673" s="202">
        <v>2</v>
      </c>
      <c r="P673" s="323">
        <v>1</v>
      </c>
      <c r="Q673" s="205"/>
      <c r="R673" s="205"/>
      <c r="S673" s="205"/>
      <c r="T673" s="206"/>
      <c r="U673" s="181">
        <f t="shared" si="11"/>
        <v>1</v>
      </c>
    </row>
    <row r="674" spans="2:21" ht="50.1" hidden="1" customHeight="1" x14ac:dyDescent="0.25">
      <c r="B674" s="197" t="s">
        <v>15</v>
      </c>
      <c r="C674" s="198" t="s">
        <v>115</v>
      </c>
      <c r="D674" s="199">
        <v>43647</v>
      </c>
      <c r="E674" s="208" t="s">
        <v>479</v>
      </c>
      <c r="F674" s="11">
        <v>149045</v>
      </c>
      <c r="G674" s="11">
        <v>120474.20000000001</v>
      </c>
      <c r="H674" s="37">
        <v>844</v>
      </c>
      <c r="I674" s="37">
        <v>844</v>
      </c>
      <c r="J674" s="201"/>
      <c r="K674" s="202"/>
      <c r="L674" s="202"/>
      <c r="M674" s="202"/>
      <c r="N674" s="202"/>
      <c r="O674" s="207"/>
      <c r="P674" s="202"/>
      <c r="Q674" s="202"/>
      <c r="R674" s="202"/>
      <c r="S674" s="202"/>
      <c r="T674" s="203"/>
      <c r="U674" s="181">
        <f t="shared" si="11"/>
        <v>0</v>
      </c>
    </row>
    <row r="675" spans="2:21" ht="50.1" hidden="1" customHeight="1" x14ac:dyDescent="0.25">
      <c r="B675" s="197" t="s">
        <v>20</v>
      </c>
      <c r="C675" s="198" t="s">
        <v>32</v>
      </c>
      <c r="D675" s="199">
        <v>43647</v>
      </c>
      <c r="E675" s="208" t="s">
        <v>479</v>
      </c>
      <c r="F675" s="11">
        <v>0</v>
      </c>
      <c r="G675" s="11">
        <v>0</v>
      </c>
      <c r="H675" s="37"/>
      <c r="I675" s="37"/>
      <c r="J675" s="204"/>
      <c r="K675" s="202"/>
      <c r="L675" s="205"/>
      <c r="M675" s="202"/>
      <c r="N675" s="202"/>
      <c r="O675" s="202"/>
      <c r="P675" s="205"/>
      <c r="Q675" s="205"/>
      <c r="R675" s="205"/>
      <c r="S675" s="205"/>
      <c r="T675" s="206"/>
      <c r="U675" s="181">
        <f t="shared" si="11"/>
        <v>0</v>
      </c>
    </row>
    <row r="676" spans="2:21" ht="50.1" hidden="1" customHeight="1" x14ac:dyDescent="0.25">
      <c r="B676" s="197" t="s">
        <v>20</v>
      </c>
      <c r="C676" s="198" t="s">
        <v>20</v>
      </c>
      <c r="D676" s="199">
        <v>43647</v>
      </c>
      <c r="E676" s="208" t="s">
        <v>479</v>
      </c>
      <c r="F676" s="11">
        <v>194048</v>
      </c>
      <c r="G676" s="11">
        <v>194048</v>
      </c>
      <c r="H676" s="37">
        <v>1162</v>
      </c>
      <c r="I676" s="37">
        <v>1162</v>
      </c>
      <c r="J676" s="201"/>
      <c r="K676" s="202"/>
      <c r="L676" s="202"/>
      <c r="M676" s="202"/>
      <c r="N676" s="202"/>
      <c r="O676" s="202">
        <v>4</v>
      </c>
      <c r="P676" s="202"/>
      <c r="Q676" s="202"/>
      <c r="R676" s="202"/>
      <c r="S676" s="202"/>
      <c r="T676" s="203">
        <v>31</v>
      </c>
      <c r="U676" s="181">
        <f t="shared" si="11"/>
        <v>0</v>
      </c>
    </row>
    <row r="677" spans="2:21" ht="50.1" hidden="1" customHeight="1" x14ac:dyDescent="0.25">
      <c r="B677" s="197" t="s">
        <v>20</v>
      </c>
      <c r="C677" s="198" t="s">
        <v>514</v>
      </c>
      <c r="D677" s="199">
        <v>43647</v>
      </c>
      <c r="E677" s="208" t="s">
        <v>479</v>
      </c>
      <c r="F677" s="11">
        <v>0</v>
      </c>
      <c r="G677" s="11">
        <v>0</v>
      </c>
      <c r="H677" s="37"/>
      <c r="I677" s="37"/>
      <c r="J677" s="204"/>
      <c r="K677" s="202"/>
      <c r="L677" s="205"/>
      <c r="M677" s="202"/>
      <c r="N677" s="202"/>
      <c r="O677" s="202"/>
      <c r="P677" s="205"/>
      <c r="Q677" s="205"/>
      <c r="R677" s="205"/>
      <c r="S677" s="205"/>
      <c r="T677" s="206"/>
      <c r="U677" s="181">
        <f t="shared" si="11"/>
        <v>0</v>
      </c>
    </row>
    <row r="678" spans="2:21" ht="50.1" hidden="1" customHeight="1" x14ac:dyDescent="0.25">
      <c r="B678" s="197" t="s">
        <v>21</v>
      </c>
      <c r="C678" s="198" t="s">
        <v>22</v>
      </c>
      <c r="D678" s="199">
        <v>43647</v>
      </c>
      <c r="E678" s="208" t="s">
        <v>479</v>
      </c>
      <c r="F678" s="11">
        <v>1536</v>
      </c>
      <c r="G678" s="11">
        <v>1536</v>
      </c>
      <c r="H678" s="37">
        <v>7</v>
      </c>
      <c r="I678" s="37">
        <v>7</v>
      </c>
      <c r="J678" s="201"/>
      <c r="K678" s="202"/>
      <c r="L678" s="202"/>
      <c r="M678" s="202"/>
      <c r="N678" s="202"/>
      <c r="O678" s="202"/>
      <c r="P678" s="202"/>
      <c r="Q678" s="202"/>
      <c r="R678" s="202"/>
      <c r="S678" s="202"/>
      <c r="T678" s="203"/>
      <c r="U678" s="181">
        <f t="shared" si="11"/>
        <v>0</v>
      </c>
    </row>
    <row r="679" spans="2:21" ht="50.1" hidden="1" customHeight="1" x14ac:dyDescent="0.25">
      <c r="B679" s="197" t="s">
        <v>21</v>
      </c>
      <c r="C679" s="198" t="s">
        <v>21</v>
      </c>
      <c r="D679" s="199">
        <v>43647</v>
      </c>
      <c r="E679" s="208" t="s">
        <v>479</v>
      </c>
      <c r="F679" s="11">
        <v>0</v>
      </c>
      <c r="G679" s="11">
        <v>0</v>
      </c>
      <c r="H679" s="37"/>
      <c r="I679" s="37"/>
      <c r="J679" s="204"/>
      <c r="K679" s="202"/>
      <c r="L679" s="205"/>
      <c r="M679" s="202"/>
      <c r="N679" s="202"/>
      <c r="O679" s="202"/>
      <c r="P679" s="205"/>
      <c r="Q679" s="205"/>
      <c r="R679" s="205"/>
      <c r="S679" s="205"/>
      <c r="T679" s="206"/>
      <c r="U679" s="181">
        <f t="shared" si="11"/>
        <v>0</v>
      </c>
    </row>
    <row r="680" spans="2:21" ht="50.1" hidden="1" customHeight="1" x14ac:dyDescent="0.25">
      <c r="B680" s="197" t="s">
        <v>21</v>
      </c>
      <c r="C680" s="198" t="s">
        <v>23</v>
      </c>
      <c r="D680" s="199">
        <v>43647</v>
      </c>
      <c r="E680" s="208" t="s">
        <v>479</v>
      </c>
      <c r="F680" s="11">
        <v>0</v>
      </c>
      <c r="G680" s="11">
        <v>0</v>
      </c>
      <c r="H680" s="37"/>
      <c r="I680" s="37"/>
      <c r="J680" s="201"/>
      <c r="K680" s="202"/>
      <c r="L680" s="202"/>
      <c r="M680" s="202"/>
      <c r="N680" s="202"/>
      <c r="O680" s="202"/>
      <c r="P680" s="202"/>
      <c r="Q680" s="202"/>
      <c r="R680" s="202"/>
      <c r="S680" s="202"/>
      <c r="T680" s="203"/>
      <c r="U680" s="181">
        <f t="shared" si="11"/>
        <v>0</v>
      </c>
    </row>
    <row r="681" spans="2:21" ht="50.1" hidden="1" customHeight="1" x14ac:dyDescent="0.25">
      <c r="B681" s="197" t="s">
        <v>24</v>
      </c>
      <c r="C681" s="198" t="s">
        <v>25</v>
      </c>
      <c r="D681" s="199">
        <v>43647</v>
      </c>
      <c r="E681" s="208" t="s">
        <v>479</v>
      </c>
      <c r="F681" s="11">
        <v>17880</v>
      </c>
      <c r="G681" s="11">
        <v>17880</v>
      </c>
      <c r="H681" s="37">
        <v>109</v>
      </c>
      <c r="I681" s="37">
        <v>109</v>
      </c>
      <c r="J681" s="204"/>
      <c r="K681" s="202"/>
      <c r="L681" s="205"/>
      <c r="M681" s="202"/>
      <c r="N681" s="202"/>
      <c r="O681" s="202"/>
      <c r="P681" s="205"/>
      <c r="Q681" s="205"/>
      <c r="R681" s="205"/>
      <c r="S681" s="205"/>
      <c r="T681" s="206"/>
      <c r="U681" s="181">
        <f t="shared" si="11"/>
        <v>0</v>
      </c>
    </row>
    <row r="682" spans="2:21" ht="50.1" hidden="1" customHeight="1" x14ac:dyDescent="0.25">
      <c r="B682" s="197" t="s">
        <v>24</v>
      </c>
      <c r="C682" s="198" t="s">
        <v>26</v>
      </c>
      <c r="D682" s="199">
        <v>43647</v>
      </c>
      <c r="E682" s="208" t="s">
        <v>479</v>
      </c>
      <c r="F682" s="11">
        <v>10140</v>
      </c>
      <c r="G682" s="11">
        <v>10140</v>
      </c>
      <c r="H682" s="37">
        <v>59</v>
      </c>
      <c r="I682" s="37">
        <v>59</v>
      </c>
      <c r="J682" s="201"/>
      <c r="K682" s="202"/>
      <c r="L682" s="202"/>
      <c r="M682" s="202"/>
      <c r="N682" s="202"/>
      <c r="O682" s="202"/>
      <c r="P682" s="202"/>
      <c r="Q682" s="202"/>
      <c r="R682" s="202"/>
      <c r="S682" s="202"/>
      <c r="T682" s="203"/>
      <c r="U682" s="181">
        <f t="shared" si="11"/>
        <v>0</v>
      </c>
    </row>
    <row r="683" spans="2:21" ht="50.1" hidden="1" customHeight="1" x14ac:dyDescent="0.25">
      <c r="B683" s="197" t="s">
        <v>24</v>
      </c>
      <c r="C683" s="198" t="s">
        <v>24</v>
      </c>
      <c r="D683" s="199">
        <v>43647</v>
      </c>
      <c r="E683" s="208" t="s">
        <v>479</v>
      </c>
      <c r="F683" s="11">
        <v>0</v>
      </c>
      <c r="G683" s="11">
        <v>0</v>
      </c>
      <c r="H683" s="37"/>
      <c r="I683" s="37"/>
      <c r="J683" s="204"/>
      <c r="K683" s="202"/>
      <c r="L683" s="205"/>
      <c r="M683" s="202"/>
      <c r="N683" s="202"/>
      <c r="O683" s="202"/>
      <c r="P683" s="205"/>
      <c r="Q683" s="205"/>
      <c r="R683" s="205"/>
      <c r="S683" s="205"/>
      <c r="T683" s="206"/>
      <c r="U683" s="181">
        <f t="shared" si="11"/>
        <v>0</v>
      </c>
    </row>
    <row r="684" spans="2:21" ht="50.1" hidden="1" customHeight="1" x14ac:dyDescent="0.25">
      <c r="B684" s="197" t="s">
        <v>27</v>
      </c>
      <c r="C684" s="198" t="s">
        <v>43</v>
      </c>
      <c r="D684" s="199">
        <v>43647</v>
      </c>
      <c r="E684" s="208" t="s">
        <v>479</v>
      </c>
      <c r="F684" s="11">
        <v>0</v>
      </c>
      <c r="G684" s="11">
        <v>0</v>
      </c>
      <c r="H684" s="37"/>
      <c r="I684" s="37"/>
      <c r="J684" s="201"/>
      <c r="K684" s="202"/>
      <c r="L684" s="202"/>
      <c r="M684" s="202"/>
      <c r="N684" s="202"/>
      <c r="O684" s="202"/>
      <c r="P684" s="202"/>
      <c r="Q684" s="202"/>
      <c r="R684" s="202"/>
      <c r="S684" s="202"/>
      <c r="T684" s="203"/>
      <c r="U684" s="181">
        <f t="shared" si="11"/>
        <v>0</v>
      </c>
    </row>
    <row r="685" spans="2:21" ht="50.1" hidden="1" customHeight="1" x14ac:dyDescent="0.25">
      <c r="B685" s="197" t="s">
        <v>27</v>
      </c>
      <c r="C685" s="198" t="s">
        <v>28</v>
      </c>
      <c r="D685" s="199">
        <v>43647</v>
      </c>
      <c r="E685" s="208" t="s">
        <v>479</v>
      </c>
      <c r="F685" s="11">
        <v>0</v>
      </c>
      <c r="G685" s="11">
        <v>0</v>
      </c>
      <c r="H685" s="37"/>
      <c r="I685" s="37"/>
      <c r="J685" s="204"/>
      <c r="K685" s="202"/>
      <c r="L685" s="205"/>
      <c r="M685" s="202"/>
      <c r="N685" s="202"/>
      <c r="O685" s="202"/>
      <c r="P685" s="205"/>
      <c r="Q685" s="205"/>
      <c r="R685" s="205"/>
      <c r="S685" s="205"/>
      <c r="T685" s="206"/>
      <c r="U685" s="181">
        <f t="shared" si="11"/>
        <v>0</v>
      </c>
    </row>
    <row r="686" spans="2:21" ht="50.1" hidden="1" customHeight="1" x14ac:dyDescent="0.25">
      <c r="B686" s="197" t="s">
        <v>27</v>
      </c>
      <c r="C686" s="198" t="s">
        <v>27</v>
      </c>
      <c r="D686" s="199">
        <v>43647</v>
      </c>
      <c r="E686" s="208" t="s">
        <v>479</v>
      </c>
      <c r="F686" s="11">
        <v>0</v>
      </c>
      <c r="G686" s="11">
        <v>0</v>
      </c>
      <c r="H686" s="37"/>
      <c r="I686" s="37"/>
      <c r="J686" s="201"/>
      <c r="K686" s="202"/>
      <c r="L686" s="202"/>
      <c r="M686" s="202"/>
      <c r="N686" s="202"/>
      <c r="O686" s="202"/>
      <c r="P686" s="202"/>
      <c r="Q686" s="202"/>
      <c r="R686" s="202"/>
      <c r="S686" s="202"/>
      <c r="T686" s="203"/>
      <c r="U686" s="181">
        <f t="shared" si="11"/>
        <v>0</v>
      </c>
    </row>
    <row r="687" spans="2:21" ht="50.1" hidden="1" customHeight="1" x14ac:dyDescent="0.25">
      <c r="B687" s="197" t="s">
        <v>29</v>
      </c>
      <c r="C687" s="198" t="s">
        <v>30</v>
      </c>
      <c r="D687" s="199">
        <v>43647</v>
      </c>
      <c r="E687" s="208" t="s">
        <v>479</v>
      </c>
      <c r="F687" s="11">
        <v>12540</v>
      </c>
      <c r="G687" s="11">
        <v>12540</v>
      </c>
      <c r="H687" s="37">
        <v>52</v>
      </c>
      <c r="I687" s="37">
        <v>52</v>
      </c>
      <c r="J687" s="204"/>
      <c r="K687" s="202"/>
      <c r="L687" s="205"/>
      <c r="M687" s="202"/>
      <c r="N687" s="202"/>
      <c r="O687" s="202"/>
      <c r="P687" s="205"/>
      <c r="Q687" s="205"/>
      <c r="R687" s="205"/>
      <c r="S687" s="205"/>
      <c r="T687" s="206"/>
      <c r="U687" s="181">
        <f t="shared" si="11"/>
        <v>0</v>
      </c>
    </row>
    <row r="688" spans="2:21" ht="50.1" hidden="1" customHeight="1" x14ac:dyDescent="0.25">
      <c r="B688" s="197" t="s">
        <v>29</v>
      </c>
      <c r="C688" s="198" t="s">
        <v>31</v>
      </c>
      <c r="D688" s="199">
        <v>43647</v>
      </c>
      <c r="E688" s="208" t="s">
        <v>479</v>
      </c>
      <c r="F688" s="11">
        <v>61112</v>
      </c>
      <c r="G688" s="11">
        <v>61112</v>
      </c>
      <c r="H688" s="37">
        <v>274</v>
      </c>
      <c r="I688" s="37">
        <v>274</v>
      </c>
      <c r="J688" s="201"/>
      <c r="K688" s="202"/>
      <c r="L688" s="202"/>
      <c r="M688" s="202"/>
      <c r="N688" s="202"/>
      <c r="O688" s="202"/>
      <c r="P688" s="202"/>
      <c r="Q688" s="202"/>
      <c r="R688" s="202"/>
      <c r="S688" s="202"/>
      <c r="T688" s="203"/>
      <c r="U688" s="181">
        <f t="shared" si="11"/>
        <v>0</v>
      </c>
    </row>
    <row r="689" spans="2:21" ht="50.1" hidden="1" customHeight="1" x14ac:dyDescent="0.25">
      <c r="B689" s="197" t="s">
        <v>29</v>
      </c>
      <c r="C689" s="198" t="s">
        <v>32</v>
      </c>
      <c r="D689" s="199">
        <v>43647</v>
      </c>
      <c r="E689" s="208" t="s">
        <v>479</v>
      </c>
      <c r="F689" s="11">
        <v>0</v>
      </c>
      <c r="G689" s="11">
        <v>0</v>
      </c>
      <c r="H689" s="37"/>
      <c r="I689" s="37"/>
      <c r="J689" s="204"/>
      <c r="K689" s="202"/>
      <c r="L689" s="205"/>
      <c r="M689" s="202"/>
      <c r="N689" s="202"/>
      <c r="O689" s="202"/>
      <c r="P689" s="205"/>
      <c r="Q689" s="205"/>
      <c r="R689" s="205"/>
      <c r="S689" s="205"/>
      <c r="T689" s="206"/>
      <c r="U689" s="181">
        <f t="shared" si="11"/>
        <v>0</v>
      </c>
    </row>
    <row r="690" spans="2:21" ht="50.1" hidden="1" customHeight="1" x14ac:dyDescent="0.25">
      <c r="B690" s="197" t="s">
        <v>29</v>
      </c>
      <c r="C690" s="198" t="s">
        <v>16</v>
      </c>
      <c r="D690" s="199">
        <v>43647</v>
      </c>
      <c r="E690" s="208" t="s">
        <v>479</v>
      </c>
      <c r="F690" s="11">
        <v>103596</v>
      </c>
      <c r="G690" s="11">
        <v>22955</v>
      </c>
      <c r="H690" s="37">
        <v>462</v>
      </c>
      <c r="I690" s="37">
        <v>97</v>
      </c>
      <c r="J690" s="201"/>
      <c r="K690" s="202"/>
      <c r="L690" s="202"/>
      <c r="M690" s="202"/>
      <c r="N690" s="202"/>
      <c r="O690" s="202"/>
      <c r="P690" s="202"/>
      <c r="Q690" s="202"/>
      <c r="R690" s="202"/>
      <c r="S690" s="202"/>
      <c r="T690" s="203"/>
      <c r="U690" s="181">
        <f t="shared" si="11"/>
        <v>0</v>
      </c>
    </row>
    <row r="691" spans="2:21" ht="50.1" hidden="1" customHeight="1" x14ac:dyDescent="0.25">
      <c r="B691" s="197" t="s">
        <v>29</v>
      </c>
      <c r="C691" s="198" t="s">
        <v>33</v>
      </c>
      <c r="D691" s="199">
        <v>43647</v>
      </c>
      <c r="E691" s="208" t="s">
        <v>479</v>
      </c>
      <c r="F691" s="11">
        <v>0</v>
      </c>
      <c r="G691" s="11">
        <v>0</v>
      </c>
      <c r="H691" s="37"/>
      <c r="I691" s="37"/>
      <c r="J691" s="204"/>
      <c r="K691" s="202"/>
      <c r="L691" s="205"/>
      <c r="M691" s="202"/>
      <c r="N691" s="202"/>
      <c r="O691" s="202"/>
      <c r="P691" s="205"/>
      <c r="Q691" s="205"/>
      <c r="R691" s="205"/>
      <c r="S691" s="205"/>
      <c r="T691" s="206"/>
      <c r="U691" s="181">
        <f t="shared" si="11"/>
        <v>0</v>
      </c>
    </row>
    <row r="692" spans="2:21" ht="50.1" hidden="1" customHeight="1" x14ac:dyDescent="0.25">
      <c r="B692" s="197" t="s">
        <v>29</v>
      </c>
      <c r="C692" s="198" t="s">
        <v>34</v>
      </c>
      <c r="D692" s="199">
        <v>43647</v>
      </c>
      <c r="E692" s="208" t="s">
        <v>479</v>
      </c>
      <c r="F692" s="11">
        <v>0</v>
      </c>
      <c r="G692" s="11">
        <v>0</v>
      </c>
      <c r="H692" s="37"/>
      <c r="I692" s="37"/>
      <c r="J692" s="201"/>
      <c r="K692" s="202"/>
      <c r="L692" s="202"/>
      <c r="M692" s="202"/>
      <c r="N692" s="202"/>
      <c r="O692" s="202"/>
      <c r="P692" s="202"/>
      <c r="Q692" s="202"/>
      <c r="R692" s="202"/>
      <c r="S692" s="202"/>
      <c r="T692" s="203"/>
      <c r="U692" s="181">
        <f t="shared" si="11"/>
        <v>0</v>
      </c>
    </row>
    <row r="693" spans="2:21" ht="50.1" hidden="1" customHeight="1" x14ac:dyDescent="0.25">
      <c r="B693" s="197" t="s">
        <v>29</v>
      </c>
      <c r="C693" s="16" t="s">
        <v>35</v>
      </c>
      <c r="D693" s="199">
        <v>43647</v>
      </c>
      <c r="E693" s="208" t="s">
        <v>479</v>
      </c>
      <c r="F693" s="11">
        <v>0</v>
      </c>
      <c r="G693" s="11">
        <v>0</v>
      </c>
      <c r="H693" s="37"/>
      <c r="I693" s="37"/>
      <c r="J693" s="204"/>
      <c r="K693" s="202"/>
      <c r="L693" s="205"/>
      <c r="M693" s="202"/>
      <c r="N693" s="202"/>
      <c r="O693" s="202"/>
      <c r="P693" s="205"/>
      <c r="Q693" s="205"/>
      <c r="R693" s="205"/>
      <c r="S693" s="205"/>
      <c r="T693" s="206"/>
      <c r="U693" s="181">
        <f t="shared" si="11"/>
        <v>0</v>
      </c>
    </row>
    <row r="694" spans="2:21" ht="50.1" hidden="1" customHeight="1" x14ac:dyDescent="0.25">
      <c r="B694" s="197" t="s">
        <v>29</v>
      </c>
      <c r="C694" s="198" t="s">
        <v>29</v>
      </c>
      <c r="D694" s="199">
        <v>43647</v>
      </c>
      <c r="E694" s="208" t="s">
        <v>479</v>
      </c>
      <c r="F694" s="11">
        <v>0</v>
      </c>
      <c r="G694" s="11">
        <v>0</v>
      </c>
      <c r="H694" s="37"/>
      <c r="I694" s="37"/>
      <c r="J694" s="201"/>
      <c r="K694" s="202"/>
      <c r="L694" s="202"/>
      <c r="M694" s="202"/>
      <c r="N694" s="202"/>
      <c r="O694" s="202"/>
      <c r="P694" s="202"/>
      <c r="Q694" s="202"/>
      <c r="R694" s="202"/>
      <c r="S694" s="202"/>
      <c r="T694" s="203"/>
      <c r="U694" s="181">
        <f t="shared" si="11"/>
        <v>0</v>
      </c>
    </row>
    <row r="695" spans="2:21" ht="50.1" hidden="1" customHeight="1" x14ac:dyDescent="0.25">
      <c r="B695" s="197" t="s">
        <v>29</v>
      </c>
      <c r="C695" s="198" t="s">
        <v>489</v>
      </c>
      <c r="D695" s="199">
        <v>43647</v>
      </c>
      <c r="E695" s="208" t="s">
        <v>479</v>
      </c>
      <c r="F695" s="11">
        <v>0</v>
      </c>
      <c r="G695" s="11">
        <v>0</v>
      </c>
      <c r="H695" s="37"/>
      <c r="I695" s="37"/>
      <c r="J695" s="204"/>
      <c r="K695" s="202"/>
      <c r="L695" s="205"/>
      <c r="M695" s="202"/>
      <c r="N695" s="202"/>
      <c r="O695" s="202"/>
      <c r="P695" s="205"/>
      <c r="Q695" s="205"/>
      <c r="R695" s="205"/>
      <c r="S695" s="205"/>
      <c r="T695" s="206"/>
      <c r="U695" s="181">
        <f t="shared" si="11"/>
        <v>0</v>
      </c>
    </row>
    <row r="696" spans="2:21" ht="50.1" hidden="1" customHeight="1" x14ac:dyDescent="0.25">
      <c r="B696" s="197" t="s">
        <v>36</v>
      </c>
      <c r="C696" s="198" t="s">
        <v>36</v>
      </c>
      <c r="D696" s="199">
        <v>43647</v>
      </c>
      <c r="E696" s="208" t="s">
        <v>479</v>
      </c>
      <c r="F696" s="11">
        <v>0</v>
      </c>
      <c r="G696" s="11">
        <v>0</v>
      </c>
      <c r="H696" s="37"/>
      <c r="I696" s="37"/>
      <c r="J696" s="201"/>
      <c r="K696" s="202"/>
      <c r="L696" s="202"/>
      <c r="M696" s="202"/>
      <c r="N696" s="202"/>
      <c r="O696" s="202"/>
      <c r="P696" s="202"/>
      <c r="Q696" s="202"/>
      <c r="R696" s="202"/>
      <c r="S696" s="202"/>
      <c r="T696" s="203"/>
      <c r="U696" s="181">
        <f t="shared" si="11"/>
        <v>0</v>
      </c>
    </row>
    <row r="697" spans="2:21" ht="50.1" hidden="1" customHeight="1" x14ac:dyDescent="0.25">
      <c r="B697" s="197" t="s">
        <v>36</v>
      </c>
      <c r="C697" s="198" t="s">
        <v>48</v>
      </c>
      <c r="D697" s="199">
        <v>43647</v>
      </c>
      <c r="E697" s="208" t="s">
        <v>479</v>
      </c>
      <c r="F697" s="11">
        <v>0</v>
      </c>
      <c r="G697" s="11">
        <v>0</v>
      </c>
      <c r="H697" s="37"/>
      <c r="I697" s="37"/>
      <c r="J697" s="204"/>
      <c r="K697" s="202"/>
      <c r="L697" s="205"/>
      <c r="M697" s="202"/>
      <c r="N697" s="202"/>
      <c r="O697" s="202"/>
      <c r="P697" s="205"/>
      <c r="Q697" s="205"/>
      <c r="R697" s="205"/>
      <c r="S697" s="205"/>
      <c r="T697" s="206"/>
      <c r="U697" s="181">
        <f t="shared" si="11"/>
        <v>0</v>
      </c>
    </row>
    <row r="698" spans="2:21" ht="50.1" hidden="1" customHeight="1" x14ac:dyDescent="0.25">
      <c r="B698" s="197" t="s">
        <v>36</v>
      </c>
      <c r="C698" s="198" t="s">
        <v>49</v>
      </c>
      <c r="D698" s="199">
        <v>43647</v>
      </c>
      <c r="E698" s="208" t="s">
        <v>479</v>
      </c>
      <c r="F698" s="11">
        <v>0</v>
      </c>
      <c r="G698" s="11">
        <v>0</v>
      </c>
      <c r="H698" s="37"/>
      <c r="I698" s="37"/>
      <c r="J698" s="201"/>
      <c r="K698" s="202"/>
      <c r="L698" s="202"/>
      <c r="M698" s="202"/>
      <c r="N698" s="202"/>
      <c r="O698" s="202"/>
      <c r="P698" s="202"/>
      <c r="Q698" s="202"/>
      <c r="R698" s="202"/>
      <c r="S698" s="202"/>
      <c r="T698" s="203"/>
      <c r="U698" s="181">
        <f t="shared" si="11"/>
        <v>0</v>
      </c>
    </row>
    <row r="699" spans="2:21" ht="50.1" hidden="1" customHeight="1" x14ac:dyDescent="0.25">
      <c r="B699" s="197" t="s">
        <v>36</v>
      </c>
      <c r="C699" s="198" t="s">
        <v>50</v>
      </c>
      <c r="D699" s="199">
        <v>43647</v>
      </c>
      <c r="E699" s="208" t="s">
        <v>479</v>
      </c>
      <c r="F699" s="11">
        <v>0</v>
      </c>
      <c r="G699" s="11">
        <v>0</v>
      </c>
      <c r="H699" s="37"/>
      <c r="I699" s="37"/>
      <c r="J699" s="204"/>
      <c r="K699" s="202"/>
      <c r="L699" s="205"/>
      <c r="M699" s="202"/>
      <c r="N699" s="202"/>
      <c r="O699" s="202"/>
      <c r="P699" s="205"/>
      <c r="Q699" s="205"/>
      <c r="R699" s="205"/>
      <c r="S699" s="205"/>
      <c r="T699" s="206"/>
      <c r="U699" s="181">
        <f t="shared" si="11"/>
        <v>0</v>
      </c>
    </row>
    <row r="700" spans="2:21" ht="50.1" hidden="1" customHeight="1" x14ac:dyDescent="0.25">
      <c r="B700" s="197" t="s">
        <v>37</v>
      </c>
      <c r="C700" s="198" t="s">
        <v>39</v>
      </c>
      <c r="D700" s="199">
        <v>43647</v>
      </c>
      <c r="E700" s="208" t="s">
        <v>479</v>
      </c>
      <c r="F700" s="11">
        <v>1556</v>
      </c>
      <c r="G700" s="11">
        <v>1556</v>
      </c>
      <c r="H700" s="37">
        <v>6</v>
      </c>
      <c r="I700" s="37">
        <v>6</v>
      </c>
      <c r="J700" s="201"/>
      <c r="K700" s="202"/>
      <c r="L700" s="202"/>
      <c r="M700" s="202"/>
      <c r="N700" s="202"/>
      <c r="O700" s="202"/>
      <c r="P700" s="202"/>
      <c r="Q700" s="202"/>
      <c r="R700" s="202"/>
      <c r="S700" s="202"/>
      <c r="T700" s="203"/>
      <c r="U700" s="181">
        <f t="shared" si="11"/>
        <v>0</v>
      </c>
    </row>
    <row r="701" spans="2:21" ht="50.1" hidden="1" customHeight="1" x14ac:dyDescent="0.25">
      <c r="B701" s="197" t="s">
        <v>37</v>
      </c>
      <c r="C701" s="198" t="s">
        <v>38</v>
      </c>
      <c r="D701" s="199">
        <v>43647</v>
      </c>
      <c r="E701" s="208" t="s">
        <v>479</v>
      </c>
      <c r="F701" s="11">
        <v>0</v>
      </c>
      <c r="G701" s="11">
        <v>0</v>
      </c>
      <c r="H701" s="37"/>
      <c r="I701" s="37"/>
      <c r="J701" s="204"/>
      <c r="K701" s="202"/>
      <c r="L701" s="205"/>
      <c r="M701" s="202"/>
      <c r="N701" s="202"/>
      <c r="O701" s="202"/>
      <c r="P701" s="205"/>
      <c r="Q701" s="205"/>
      <c r="R701" s="205"/>
      <c r="S701" s="205"/>
      <c r="T701" s="206"/>
      <c r="U701" s="181">
        <f t="shared" si="11"/>
        <v>0</v>
      </c>
    </row>
    <row r="702" spans="2:21" ht="50.1" hidden="1" customHeight="1" x14ac:dyDescent="0.25">
      <c r="B702" s="197" t="s">
        <v>40</v>
      </c>
      <c r="C702" s="198" t="s">
        <v>40</v>
      </c>
      <c r="D702" s="199">
        <v>43647</v>
      </c>
      <c r="E702" s="208" t="s">
        <v>479</v>
      </c>
      <c r="F702" s="11">
        <v>0</v>
      </c>
      <c r="G702" s="11">
        <v>0</v>
      </c>
      <c r="H702" s="37"/>
      <c r="I702" s="37"/>
      <c r="J702" s="201"/>
      <c r="K702" s="202"/>
      <c r="L702" s="202"/>
      <c r="M702" s="202"/>
      <c r="N702" s="202"/>
      <c r="O702" s="202"/>
      <c r="P702" s="202"/>
      <c r="Q702" s="202"/>
      <c r="R702" s="202"/>
      <c r="S702" s="202"/>
      <c r="T702" s="203"/>
      <c r="U702" s="181">
        <f t="shared" si="11"/>
        <v>0</v>
      </c>
    </row>
    <row r="703" spans="2:21" ht="50.1" hidden="1" customHeight="1" x14ac:dyDescent="0.25">
      <c r="B703" s="197" t="s">
        <v>41</v>
      </c>
      <c r="C703" s="198" t="s">
        <v>41</v>
      </c>
      <c r="D703" s="199">
        <v>43647</v>
      </c>
      <c r="E703" s="208" t="s">
        <v>479</v>
      </c>
      <c r="F703" s="11">
        <v>343710</v>
      </c>
      <c r="G703" s="11">
        <v>152810.1</v>
      </c>
      <c r="H703" s="37">
        <v>1659</v>
      </c>
      <c r="I703" s="37">
        <v>1630</v>
      </c>
      <c r="J703" s="204"/>
      <c r="K703" s="202"/>
      <c r="L703" s="205"/>
      <c r="M703" s="202"/>
      <c r="N703" s="202"/>
      <c r="O703" s="202"/>
      <c r="P703" s="205"/>
      <c r="Q703" s="205"/>
      <c r="R703" s="205"/>
      <c r="S703" s="205"/>
      <c r="T703" s="206"/>
      <c r="U703" s="181">
        <f t="shared" si="11"/>
        <v>0</v>
      </c>
    </row>
    <row r="704" spans="2:21" ht="50.1" hidden="1" customHeight="1" x14ac:dyDescent="0.25">
      <c r="B704" s="197" t="s">
        <v>42</v>
      </c>
      <c r="C704" s="198" t="s">
        <v>42</v>
      </c>
      <c r="D704" s="199">
        <v>43647</v>
      </c>
      <c r="E704" s="208" t="s">
        <v>479</v>
      </c>
      <c r="F704" s="11">
        <v>0</v>
      </c>
      <c r="G704" s="11">
        <v>0</v>
      </c>
      <c r="H704" s="37"/>
      <c r="I704" s="37"/>
      <c r="J704" s="201"/>
      <c r="K704" s="202"/>
      <c r="L704" s="202"/>
      <c r="M704" s="202"/>
      <c r="N704" s="202"/>
      <c r="O704" s="202"/>
      <c r="P704" s="202"/>
      <c r="Q704" s="202"/>
      <c r="R704" s="202"/>
      <c r="S704" s="202"/>
      <c r="T704" s="203"/>
      <c r="U704" s="181">
        <f t="shared" si="11"/>
        <v>0</v>
      </c>
    </row>
    <row r="705" spans="2:21" ht="50.1" hidden="1" customHeight="1" x14ac:dyDescent="0.25">
      <c r="B705" s="197" t="s">
        <v>42</v>
      </c>
      <c r="C705" s="198" t="s">
        <v>490</v>
      </c>
      <c r="D705" s="199">
        <v>43647</v>
      </c>
      <c r="E705" s="208" t="s">
        <v>479</v>
      </c>
      <c r="F705" s="11">
        <v>0</v>
      </c>
      <c r="G705" s="11">
        <v>0</v>
      </c>
      <c r="H705" s="37"/>
      <c r="I705" s="37"/>
      <c r="J705" s="204"/>
      <c r="K705" s="202"/>
      <c r="L705" s="205"/>
      <c r="M705" s="202"/>
      <c r="N705" s="202"/>
      <c r="O705" s="202"/>
      <c r="P705" s="205"/>
      <c r="Q705" s="205"/>
      <c r="R705" s="205"/>
      <c r="S705" s="205"/>
      <c r="T705" s="206"/>
      <c r="U705" s="181">
        <f t="shared" si="11"/>
        <v>0</v>
      </c>
    </row>
    <row r="706" spans="2:21" ht="50.1" hidden="1" customHeight="1" x14ac:dyDescent="0.25">
      <c r="B706" s="197" t="s">
        <v>42</v>
      </c>
      <c r="C706" s="198" t="s">
        <v>488</v>
      </c>
      <c r="D706" s="199">
        <v>43647</v>
      </c>
      <c r="E706" s="208" t="s">
        <v>479</v>
      </c>
      <c r="F706" s="11">
        <v>0</v>
      </c>
      <c r="G706" s="11">
        <v>0</v>
      </c>
      <c r="H706" s="37"/>
      <c r="I706" s="37"/>
      <c r="J706" s="201"/>
      <c r="K706" s="202"/>
      <c r="L706" s="202"/>
      <c r="M706" s="202"/>
      <c r="N706" s="202"/>
      <c r="O706" s="202"/>
      <c r="P706" s="202"/>
      <c r="Q706" s="202"/>
      <c r="R706" s="202"/>
      <c r="S706" s="202"/>
      <c r="T706" s="203"/>
      <c r="U706" s="181">
        <f t="shared" si="11"/>
        <v>0</v>
      </c>
    </row>
    <row r="707" spans="2:21" ht="50.1" hidden="1" customHeight="1" x14ac:dyDescent="0.25">
      <c r="B707" s="197" t="s">
        <v>42</v>
      </c>
      <c r="C707" s="198" t="s">
        <v>515</v>
      </c>
      <c r="D707" s="199">
        <v>43647</v>
      </c>
      <c r="E707" s="208" t="s">
        <v>479</v>
      </c>
      <c r="F707" s="11">
        <v>0</v>
      </c>
      <c r="G707" s="11">
        <v>0</v>
      </c>
      <c r="H707" s="37"/>
      <c r="I707" s="37"/>
      <c r="J707" s="204"/>
      <c r="K707" s="202"/>
      <c r="L707" s="205"/>
      <c r="M707" s="202"/>
      <c r="N707" s="202"/>
      <c r="O707" s="202"/>
      <c r="P707" s="205"/>
      <c r="Q707" s="205"/>
      <c r="R707" s="205"/>
      <c r="S707" s="205"/>
      <c r="T707" s="206"/>
      <c r="U707" s="181">
        <f t="shared" si="11"/>
        <v>0</v>
      </c>
    </row>
    <row r="708" spans="2:21" ht="50.1" hidden="1" customHeight="1" x14ac:dyDescent="0.25">
      <c r="B708" s="197" t="s">
        <v>46</v>
      </c>
      <c r="C708" s="198" t="s">
        <v>46</v>
      </c>
      <c r="D708" s="199">
        <v>43647</v>
      </c>
      <c r="E708" s="208" t="s">
        <v>479</v>
      </c>
      <c r="F708" s="11">
        <v>24478</v>
      </c>
      <c r="G708" s="11">
        <v>24478</v>
      </c>
      <c r="H708" s="37">
        <v>107</v>
      </c>
      <c r="I708" s="37">
        <v>107</v>
      </c>
      <c r="J708" s="201"/>
      <c r="K708" s="202"/>
      <c r="L708" s="202"/>
      <c r="M708" s="202"/>
      <c r="N708" s="202"/>
      <c r="O708" s="202">
        <v>1</v>
      </c>
      <c r="P708" s="202"/>
      <c r="Q708" s="202"/>
      <c r="R708" s="202"/>
      <c r="S708" s="202"/>
      <c r="T708" s="203"/>
      <c r="U708" s="181">
        <f t="shared" si="11"/>
        <v>0</v>
      </c>
    </row>
    <row r="709" spans="2:21" ht="50.1" hidden="1" customHeight="1" x14ac:dyDescent="0.25">
      <c r="B709" s="197" t="s">
        <v>491</v>
      </c>
      <c r="C709" s="198" t="s">
        <v>491</v>
      </c>
      <c r="D709" s="199">
        <v>43647</v>
      </c>
      <c r="E709" s="208" t="s">
        <v>479</v>
      </c>
      <c r="F709" s="11">
        <v>0</v>
      </c>
      <c r="G709" s="11">
        <v>0</v>
      </c>
      <c r="H709" s="37"/>
      <c r="I709" s="37"/>
      <c r="J709" s="204"/>
      <c r="K709" s="202"/>
      <c r="L709" s="205"/>
      <c r="M709" s="202"/>
      <c r="N709" s="202"/>
      <c r="O709" s="202"/>
      <c r="P709" s="205"/>
      <c r="Q709" s="205"/>
      <c r="R709" s="205"/>
      <c r="S709" s="205"/>
      <c r="T709" s="206"/>
      <c r="U709" s="181">
        <f t="shared" si="11"/>
        <v>0</v>
      </c>
    </row>
    <row r="710" spans="2:21" ht="50.1" hidden="1" customHeight="1" x14ac:dyDescent="0.25">
      <c r="B710" s="215" t="s">
        <v>3</v>
      </c>
      <c r="C710" s="64" t="s">
        <v>3</v>
      </c>
      <c r="D710" s="87">
        <v>43678</v>
      </c>
      <c r="E710" s="56" t="s">
        <v>116</v>
      </c>
      <c r="F710" s="57">
        <v>613.5</v>
      </c>
      <c r="G710" s="57">
        <v>613.5</v>
      </c>
      <c r="H710" s="185">
        <v>3</v>
      </c>
      <c r="I710" s="185">
        <v>3</v>
      </c>
      <c r="J710" s="58"/>
      <c r="K710" s="59"/>
      <c r="L710" s="59"/>
      <c r="M710" s="59"/>
      <c r="N710" s="59"/>
      <c r="O710" s="59"/>
      <c r="P710" s="59"/>
      <c r="Q710" s="59"/>
      <c r="R710" s="59"/>
      <c r="S710" s="59"/>
      <c r="T710" s="60"/>
      <c r="U710" s="181">
        <f t="shared" si="11"/>
        <v>0</v>
      </c>
    </row>
    <row r="711" spans="2:21" ht="50.1" hidden="1" customHeight="1" x14ac:dyDescent="0.25">
      <c r="B711" s="215" t="s">
        <v>4</v>
      </c>
      <c r="C711" s="64" t="s">
        <v>5</v>
      </c>
      <c r="D711" s="87">
        <v>43678</v>
      </c>
      <c r="E711" s="56" t="s">
        <v>116</v>
      </c>
      <c r="F711" s="57">
        <v>1476</v>
      </c>
      <c r="G711" s="57">
        <v>1476</v>
      </c>
      <c r="H711" s="185">
        <v>8</v>
      </c>
      <c r="I711" s="185">
        <v>8</v>
      </c>
      <c r="J711" s="61"/>
      <c r="K711" s="59"/>
      <c r="L711" s="62"/>
      <c r="M711" s="59"/>
      <c r="N711" s="59"/>
      <c r="O711" s="59"/>
      <c r="P711" s="62"/>
      <c r="Q711" s="62"/>
      <c r="R711" s="62"/>
      <c r="S711" s="62"/>
      <c r="T711" s="63"/>
      <c r="U711" s="181">
        <f t="shared" si="11"/>
        <v>0</v>
      </c>
    </row>
    <row r="712" spans="2:21" ht="50.1" hidden="1" customHeight="1" x14ac:dyDescent="0.25">
      <c r="B712" s="215" t="s">
        <v>4</v>
      </c>
      <c r="C712" s="64" t="s">
        <v>6</v>
      </c>
      <c r="D712" s="87">
        <v>43678</v>
      </c>
      <c r="E712" s="56" t="s">
        <v>116</v>
      </c>
      <c r="F712" s="57">
        <v>747</v>
      </c>
      <c r="G712" s="57">
        <v>747</v>
      </c>
      <c r="H712" s="185">
        <v>5</v>
      </c>
      <c r="I712" s="185">
        <v>5</v>
      </c>
      <c r="J712" s="58"/>
      <c r="K712" s="59"/>
      <c r="L712" s="59"/>
      <c r="M712" s="59"/>
      <c r="N712" s="59"/>
      <c r="O712" s="59"/>
      <c r="P712" s="59"/>
      <c r="Q712" s="59"/>
      <c r="R712" s="59"/>
      <c r="S712" s="59"/>
      <c r="T712" s="60"/>
      <c r="U712" s="181">
        <f t="shared" si="11"/>
        <v>0</v>
      </c>
    </row>
    <row r="713" spans="2:21" ht="50.1" hidden="1" customHeight="1" x14ac:dyDescent="0.25">
      <c r="B713" s="215" t="s">
        <v>4</v>
      </c>
      <c r="C713" s="64" t="s">
        <v>4</v>
      </c>
      <c r="D713" s="87">
        <v>43678</v>
      </c>
      <c r="E713" s="56" t="s">
        <v>116</v>
      </c>
      <c r="F713" s="57">
        <v>198</v>
      </c>
      <c r="G713" s="57">
        <v>198</v>
      </c>
      <c r="H713" s="185">
        <v>1</v>
      </c>
      <c r="I713" s="185">
        <v>1</v>
      </c>
      <c r="J713" s="61"/>
      <c r="K713" s="59"/>
      <c r="L713" s="62"/>
      <c r="M713" s="59"/>
      <c r="N713" s="59"/>
      <c r="O713" s="59"/>
      <c r="P713" s="62"/>
      <c r="Q713" s="62"/>
      <c r="R713" s="62"/>
      <c r="S713" s="62"/>
      <c r="T713" s="63"/>
      <c r="U713" s="181">
        <f t="shared" si="11"/>
        <v>0</v>
      </c>
    </row>
    <row r="714" spans="2:21" ht="50.1" hidden="1" customHeight="1" x14ac:dyDescent="0.25">
      <c r="B714" s="215" t="s">
        <v>4</v>
      </c>
      <c r="C714" s="64" t="s">
        <v>487</v>
      </c>
      <c r="D714" s="87">
        <v>43678</v>
      </c>
      <c r="E714" s="56" t="s">
        <v>116</v>
      </c>
      <c r="F714" s="57">
        <v>850.5</v>
      </c>
      <c r="G714" s="57">
        <v>850.5</v>
      </c>
      <c r="H714" s="185">
        <v>5</v>
      </c>
      <c r="I714" s="185">
        <v>5</v>
      </c>
      <c r="J714" s="58"/>
      <c r="K714" s="59"/>
      <c r="L714" s="59"/>
      <c r="M714" s="59"/>
      <c r="N714" s="59"/>
      <c r="O714" s="59"/>
      <c r="P714" s="59"/>
      <c r="Q714" s="59"/>
      <c r="R714" s="59"/>
      <c r="S714" s="59"/>
      <c r="T714" s="60"/>
      <c r="U714" s="181">
        <f t="shared" si="11"/>
        <v>0</v>
      </c>
    </row>
    <row r="715" spans="2:21" ht="50.1" hidden="1" customHeight="1" x14ac:dyDescent="0.25">
      <c r="B715" s="215" t="s">
        <v>4</v>
      </c>
      <c r="C715" s="64" t="s">
        <v>853</v>
      </c>
      <c r="D715" s="87">
        <v>43678</v>
      </c>
      <c r="E715" s="56" t="s">
        <v>116</v>
      </c>
      <c r="F715" s="57">
        <v>378</v>
      </c>
      <c r="G715" s="57">
        <v>378</v>
      </c>
      <c r="H715" s="185">
        <v>2</v>
      </c>
      <c r="I715" s="185">
        <v>2</v>
      </c>
      <c r="J715" s="61"/>
      <c r="K715" s="59"/>
      <c r="L715" s="62"/>
      <c r="M715" s="59"/>
      <c r="N715" s="59"/>
      <c r="O715" s="59"/>
      <c r="P715" s="62"/>
      <c r="Q715" s="62"/>
      <c r="R715" s="62"/>
      <c r="S715" s="62"/>
      <c r="T715" s="63"/>
      <c r="U715" s="181">
        <f t="shared" si="11"/>
        <v>0</v>
      </c>
    </row>
    <row r="716" spans="2:21" ht="50.1" hidden="1" customHeight="1" x14ac:dyDescent="0.25">
      <c r="B716" s="215" t="s">
        <v>7</v>
      </c>
      <c r="C716" s="64" t="s">
        <v>8</v>
      </c>
      <c r="D716" s="87">
        <v>43678</v>
      </c>
      <c r="E716" s="56" t="s">
        <v>116</v>
      </c>
      <c r="F716" s="57">
        <v>3060</v>
      </c>
      <c r="G716" s="57">
        <v>3060</v>
      </c>
      <c r="H716" s="185">
        <v>17</v>
      </c>
      <c r="I716" s="185">
        <v>17</v>
      </c>
      <c r="J716" s="58"/>
      <c r="K716" s="59"/>
      <c r="L716" s="59"/>
      <c r="M716" s="59"/>
      <c r="N716" s="59"/>
      <c r="O716" s="59"/>
      <c r="P716" s="59"/>
      <c r="Q716" s="59"/>
      <c r="R716" s="59"/>
      <c r="S716" s="59"/>
      <c r="T716" s="60"/>
      <c r="U716" s="181">
        <f t="shared" si="11"/>
        <v>0</v>
      </c>
    </row>
    <row r="717" spans="2:21" ht="50.1" hidden="1" customHeight="1" x14ac:dyDescent="0.25">
      <c r="B717" s="215" t="s">
        <v>7</v>
      </c>
      <c r="C717" s="64" t="s">
        <v>9</v>
      </c>
      <c r="D717" s="87">
        <v>43678</v>
      </c>
      <c r="E717" s="56" t="s">
        <v>116</v>
      </c>
      <c r="F717" s="57">
        <v>396</v>
      </c>
      <c r="G717" s="57">
        <v>396</v>
      </c>
      <c r="H717" s="185">
        <v>2</v>
      </c>
      <c r="I717" s="185">
        <v>2</v>
      </c>
      <c r="J717" s="61"/>
      <c r="K717" s="59"/>
      <c r="L717" s="62"/>
      <c r="M717" s="59"/>
      <c r="N717" s="59"/>
      <c r="O717" s="59"/>
      <c r="P717" s="62"/>
      <c r="Q717" s="62"/>
      <c r="R717" s="62"/>
      <c r="S717" s="62"/>
      <c r="T717" s="63"/>
      <c r="U717" s="181">
        <f t="shared" si="11"/>
        <v>0</v>
      </c>
    </row>
    <row r="718" spans="2:21" ht="50.1" hidden="1" customHeight="1" x14ac:dyDescent="0.25">
      <c r="B718" s="215" t="s">
        <v>7</v>
      </c>
      <c r="C718" s="64" t="s">
        <v>7</v>
      </c>
      <c r="D718" s="87">
        <v>43678</v>
      </c>
      <c r="E718" s="56" t="s">
        <v>116</v>
      </c>
      <c r="F718" s="57">
        <v>720</v>
      </c>
      <c r="G718" s="57">
        <v>720</v>
      </c>
      <c r="H718" s="185">
        <v>4</v>
      </c>
      <c r="I718" s="185">
        <v>4</v>
      </c>
      <c r="J718" s="58"/>
      <c r="U718" s="181">
        <f t="shared" si="11"/>
        <v>0</v>
      </c>
    </row>
    <row r="719" spans="2:21" ht="50.1" hidden="1" customHeight="1" x14ac:dyDescent="0.25">
      <c r="B719" s="215" t="s">
        <v>7</v>
      </c>
      <c r="C719" s="64" t="s">
        <v>10</v>
      </c>
      <c r="D719" s="87">
        <v>43678</v>
      </c>
      <c r="E719" s="56" t="s">
        <v>116</v>
      </c>
      <c r="F719" s="57">
        <v>4387.25</v>
      </c>
      <c r="G719" s="57">
        <v>4387.25</v>
      </c>
      <c r="H719" s="185">
        <v>27</v>
      </c>
      <c r="I719" s="185">
        <v>27</v>
      </c>
      <c r="J719" s="61"/>
      <c r="U719" s="181">
        <f t="shared" si="11"/>
        <v>0</v>
      </c>
    </row>
    <row r="720" spans="2:21" ht="50.1" hidden="1" customHeight="1" x14ac:dyDescent="0.25">
      <c r="B720" s="215" t="s">
        <v>11</v>
      </c>
      <c r="C720" s="64" t="s">
        <v>12</v>
      </c>
      <c r="D720" s="87">
        <v>43678</v>
      </c>
      <c r="E720" s="56" t="s">
        <v>116</v>
      </c>
      <c r="F720" s="57">
        <v>396</v>
      </c>
      <c r="G720" s="57">
        <v>396</v>
      </c>
      <c r="H720" s="185">
        <v>2</v>
      </c>
      <c r="I720" s="185">
        <v>2</v>
      </c>
      <c r="J720" s="58"/>
      <c r="U720" s="181">
        <f t="shared" si="11"/>
        <v>0</v>
      </c>
    </row>
    <row r="721" spans="2:21" ht="50.1" hidden="1" customHeight="1" x14ac:dyDescent="0.25">
      <c r="B721" s="215" t="s">
        <v>11</v>
      </c>
      <c r="C721" s="64" t="s">
        <v>13</v>
      </c>
      <c r="D721" s="87">
        <v>43678</v>
      </c>
      <c r="E721" s="56" t="s">
        <v>116</v>
      </c>
      <c r="F721" s="57">
        <v>1201.5</v>
      </c>
      <c r="G721" s="57">
        <v>1201.5</v>
      </c>
      <c r="H721" s="185">
        <v>6</v>
      </c>
      <c r="I721" s="185">
        <v>6</v>
      </c>
      <c r="J721" s="61"/>
      <c r="U721" s="181">
        <f t="shared" si="11"/>
        <v>0</v>
      </c>
    </row>
    <row r="722" spans="2:21" ht="50.1" hidden="1" customHeight="1" x14ac:dyDescent="0.25">
      <c r="B722" s="215" t="s">
        <v>11</v>
      </c>
      <c r="C722" s="64" t="s">
        <v>14</v>
      </c>
      <c r="D722" s="87">
        <v>43678</v>
      </c>
      <c r="E722" s="56" t="s">
        <v>116</v>
      </c>
      <c r="F722" s="57">
        <v>2539.5</v>
      </c>
      <c r="G722" s="57">
        <v>2539.5</v>
      </c>
      <c r="H722" s="185">
        <v>15</v>
      </c>
      <c r="I722" s="185">
        <v>15</v>
      </c>
      <c r="J722" s="58"/>
      <c r="U722" s="181">
        <f t="shared" si="11"/>
        <v>0</v>
      </c>
    </row>
    <row r="723" spans="2:21" ht="50.1" hidden="1" customHeight="1" x14ac:dyDescent="0.25">
      <c r="B723" s="215" t="s">
        <v>11</v>
      </c>
      <c r="C723" s="64" t="s">
        <v>11</v>
      </c>
      <c r="D723" s="87">
        <v>43678</v>
      </c>
      <c r="E723" s="56" t="s">
        <v>116</v>
      </c>
      <c r="F723" s="57">
        <v>702</v>
      </c>
      <c r="G723" s="57">
        <v>702</v>
      </c>
      <c r="H723" s="185">
        <v>4</v>
      </c>
      <c r="I723" s="185">
        <v>4</v>
      </c>
      <c r="J723" s="61"/>
      <c r="U723" s="181">
        <f t="shared" si="11"/>
        <v>0</v>
      </c>
    </row>
    <row r="724" spans="2:21" ht="50.1" hidden="1" customHeight="1" x14ac:dyDescent="0.25">
      <c r="B724" s="215" t="s">
        <v>15</v>
      </c>
      <c r="C724" s="64" t="s">
        <v>19</v>
      </c>
      <c r="D724" s="87">
        <v>43678</v>
      </c>
      <c r="E724" s="56" t="s">
        <v>116</v>
      </c>
      <c r="F724" s="57">
        <v>40190.75</v>
      </c>
      <c r="G724" s="57">
        <v>40190.75</v>
      </c>
      <c r="H724" s="185">
        <v>236</v>
      </c>
      <c r="I724" s="185">
        <v>236</v>
      </c>
      <c r="J724" s="58"/>
      <c r="U724" s="181">
        <f t="shared" si="11"/>
        <v>0</v>
      </c>
    </row>
    <row r="725" spans="2:21" ht="50.1" hidden="1" customHeight="1" x14ac:dyDescent="0.25">
      <c r="B725" s="215" t="s">
        <v>15</v>
      </c>
      <c r="C725" s="16" t="s">
        <v>178</v>
      </c>
      <c r="D725" s="87">
        <v>43678</v>
      </c>
      <c r="E725" s="56" t="s">
        <v>116</v>
      </c>
      <c r="F725" s="57">
        <v>16153.5</v>
      </c>
      <c r="G725" s="57">
        <v>16153.5</v>
      </c>
      <c r="H725" s="185">
        <v>90</v>
      </c>
      <c r="I725" s="185">
        <v>90</v>
      </c>
      <c r="J725" s="61"/>
      <c r="U725" s="181">
        <f t="shared" si="11"/>
        <v>0</v>
      </c>
    </row>
    <row r="726" spans="2:21" ht="50.1" hidden="1" customHeight="1" x14ac:dyDescent="0.25">
      <c r="B726" s="215" t="s">
        <v>15</v>
      </c>
      <c r="C726" s="64" t="s">
        <v>15</v>
      </c>
      <c r="D726" s="87">
        <v>43678</v>
      </c>
      <c r="E726" s="56" t="s">
        <v>116</v>
      </c>
      <c r="F726" s="57">
        <v>346.5</v>
      </c>
      <c r="G726" s="57">
        <v>346.5</v>
      </c>
      <c r="H726" s="185">
        <v>2</v>
      </c>
      <c r="I726" s="185">
        <v>2</v>
      </c>
      <c r="J726" s="58"/>
      <c r="K726" s="59"/>
      <c r="L726" s="59"/>
      <c r="M726" s="59"/>
      <c r="N726" s="59"/>
      <c r="O726" s="59"/>
      <c r="P726" s="59"/>
      <c r="Q726" s="59"/>
      <c r="R726" s="59"/>
      <c r="S726" s="59"/>
      <c r="T726" s="60"/>
      <c r="U726" s="181">
        <f t="shared" si="11"/>
        <v>0</v>
      </c>
    </row>
    <row r="727" spans="2:21" ht="50.1" hidden="1" customHeight="1" x14ac:dyDescent="0.25">
      <c r="B727" s="215" t="s">
        <v>15</v>
      </c>
      <c r="C727" s="64" t="s">
        <v>513</v>
      </c>
      <c r="D727" s="87">
        <v>43678</v>
      </c>
      <c r="E727" s="56" t="s">
        <v>116</v>
      </c>
      <c r="F727" s="57">
        <v>60728.5</v>
      </c>
      <c r="G727" s="57">
        <v>60728.5</v>
      </c>
      <c r="H727" s="185">
        <v>380</v>
      </c>
      <c r="I727" s="185">
        <v>380</v>
      </c>
      <c r="J727" s="61"/>
      <c r="K727" s="59"/>
      <c r="L727" s="62"/>
      <c r="M727" s="59"/>
      <c r="N727" s="59"/>
      <c r="O727" s="59"/>
      <c r="P727" s="62"/>
      <c r="Q727" s="62"/>
      <c r="R727" s="62"/>
      <c r="S727" s="62"/>
      <c r="T727" s="63"/>
      <c r="U727" s="181">
        <f t="shared" si="11"/>
        <v>0</v>
      </c>
    </row>
    <row r="728" spans="2:21" ht="50.1" hidden="1" customHeight="1" x14ac:dyDescent="0.25">
      <c r="B728" s="215" t="s">
        <v>15</v>
      </c>
      <c r="C728" s="64" t="s">
        <v>115</v>
      </c>
      <c r="D728" s="87">
        <v>43678</v>
      </c>
      <c r="E728" s="56" t="s">
        <v>116</v>
      </c>
      <c r="F728" s="57">
        <v>144731.75</v>
      </c>
      <c r="G728" s="57">
        <v>144731.75</v>
      </c>
      <c r="H728" s="185">
        <v>831</v>
      </c>
      <c r="I728" s="185">
        <v>831</v>
      </c>
      <c r="J728" s="58"/>
      <c r="K728" s="59"/>
      <c r="L728" s="59"/>
      <c r="M728" s="59"/>
      <c r="N728" s="59"/>
      <c r="O728" s="59"/>
      <c r="P728" s="59"/>
      <c r="Q728" s="59"/>
      <c r="R728" s="59"/>
      <c r="S728" s="59"/>
      <c r="T728" s="60"/>
      <c r="U728" s="181">
        <f t="shared" si="11"/>
        <v>0</v>
      </c>
    </row>
    <row r="729" spans="2:21" ht="50.1" hidden="1" customHeight="1" x14ac:dyDescent="0.25">
      <c r="B729" s="215" t="s">
        <v>20</v>
      </c>
      <c r="C729" s="64" t="s">
        <v>20</v>
      </c>
      <c r="D729" s="87">
        <v>43678</v>
      </c>
      <c r="E729" s="56" t="s">
        <v>116</v>
      </c>
      <c r="F729" s="57">
        <v>220.5</v>
      </c>
      <c r="G729" s="57">
        <v>220.5</v>
      </c>
      <c r="H729" s="185">
        <v>1</v>
      </c>
      <c r="I729" s="185">
        <v>1</v>
      </c>
      <c r="J729" s="61"/>
      <c r="K729" s="59"/>
      <c r="L729" s="62"/>
      <c r="M729" s="59"/>
      <c r="N729" s="59"/>
      <c r="O729" s="59"/>
      <c r="P729" s="62"/>
      <c r="Q729" s="62"/>
      <c r="R729" s="62"/>
      <c r="S729" s="62"/>
      <c r="T729" s="63"/>
      <c r="U729" s="181">
        <f t="shared" si="11"/>
        <v>0</v>
      </c>
    </row>
    <row r="730" spans="2:21" ht="50.1" hidden="1" customHeight="1" x14ac:dyDescent="0.25">
      <c r="B730" s="215" t="s">
        <v>20</v>
      </c>
      <c r="C730" s="64" t="s">
        <v>514</v>
      </c>
      <c r="D730" s="87">
        <v>43678</v>
      </c>
      <c r="E730" s="56" t="s">
        <v>116</v>
      </c>
      <c r="F730" s="57">
        <v>828</v>
      </c>
      <c r="G730" s="57">
        <v>828</v>
      </c>
      <c r="H730" s="185">
        <v>4</v>
      </c>
      <c r="I730" s="185">
        <v>4</v>
      </c>
      <c r="J730" s="58"/>
      <c r="K730" s="59"/>
      <c r="L730" s="59"/>
      <c r="M730" s="59"/>
      <c r="N730" s="59"/>
      <c r="O730" s="59"/>
      <c r="P730" s="59"/>
      <c r="Q730" s="59"/>
      <c r="R730" s="59"/>
      <c r="S730" s="59"/>
      <c r="T730" s="60"/>
      <c r="U730" s="181">
        <f t="shared" si="11"/>
        <v>0</v>
      </c>
    </row>
    <row r="731" spans="2:21" ht="50.1" hidden="1" customHeight="1" x14ac:dyDescent="0.25">
      <c r="B731" s="215" t="s">
        <v>20</v>
      </c>
      <c r="C731" s="64" t="s">
        <v>854</v>
      </c>
      <c r="D731" s="87">
        <v>43678</v>
      </c>
      <c r="E731" s="56" t="s">
        <v>116</v>
      </c>
      <c r="F731" s="57">
        <v>798</v>
      </c>
      <c r="G731" s="57">
        <v>798</v>
      </c>
      <c r="H731" s="185">
        <v>4</v>
      </c>
      <c r="I731" s="185">
        <v>4</v>
      </c>
      <c r="J731" s="61"/>
      <c r="K731" s="59"/>
      <c r="L731" s="62"/>
      <c r="M731" s="59"/>
      <c r="N731" s="59"/>
      <c r="O731" s="59"/>
      <c r="P731" s="62"/>
      <c r="Q731" s="62"/>
      <c r="R731" s="62"/>
      <c r="S731" s="62"/>
      <c r="T731" s="63"/>
      <c r="U731" s="181">
        <f t="shared" ref="U731:U794" si="12">SUM(J731:M731)</f>
        <v>0</v>
      </c>
    </row>
    <row r="732" spans="2:21" ht="50.1" hidden="1" customHeight="1" x14ac:dyDescent="0.25">
      <c r="B732" s="215" t="s">
        <v>20</v>
      </c>
      <c r="C732" s="64" t="s">
        <v>855</v>
      </c>
      <c r="D732" s="87">
        <v>43678</v>
      </c>
      <c r="E732" s="56" t="s">
        <v>116</v>
      </c>
      <c r="F732" s="57">
        <v>2677.5</v>
      </c>
      <c r="G732" s="57">
        <v>2677.5</v>
      </c>
      <c r="H732" s="185">
        <v>14</v>
      </c>
      <c r="I732" s="185">
        <v>14</v>
      </c>
      <c r="J732" s="58"/>
      <c r="K732" s="59"/>
      <c r="L732" s="59"/>
      <c r="M732" s="59"/>
      <c r="N732" s="59"/>
      <c r="O732" s="59"/>
      <c r="P732" s="59"/>
      <c r="Q732" s="59"/>
      <c r="R732" s="59"/>
      <c r="S732" s="59"/>
      <c r="T732" s="60"/>
      <c r="U732" s="181">
        <f t="shared" si="12"/>
        <v>0</v>
      </c>
    </row>
    <row r="733" spans="2:21" ht="50.1" hidden="1" customHeight="1" x14ac:dyDescent="0.25">
      <c r="B733" s="215" t="s">
        <v>20</v>
      </c>
      <c r="C733" s="64" t="s">
        <v>856</v>
      </c>
      <c r="D733" s="87">
        <v>43678</v>
      </c>
      <c r="E733" s="56" t="s">
        <v>116</v>
      </c>
      <c r="F733" s="57">
        <v>598.5</v>
      </c>
      <c r="G733" s="57">
        <v>598.5</v>
      </c>
      <c r="H733" s="185">
        <v>3</v>
      </c>
      <c r="I733" s="185">
        <v>3</v>
      </c>
      <c r="J733" s="61"/>
      <c r="K733" s="59"/>
      <c r="L733" s="62"/>
      <c r="M733" s="59"/>
      <c r="N733" s="59"/>
      <c r="O733" s="59"/>
      <c r="P733" s="62"/>
      <c r="Q733" s="62"/>
      <c r="R733" s="62"/>
      <c r="S733" s="62"/>
      <c r="T733" s="63"/>
      <c r="U733" s="181">
        <f t="shared" si="12"/>
        <v>0</v>
      </c>
    </row>
    <row r="734" spans="2:21" ht="50.1" hidden="1" customHeight="1" x14ac:dyDescent="0.25">
      <c r="B734" s="215" t="s">
        <v>20</v>
      </c>
      <c r="C734" s="64" t="s">
        <v>929</v>
      </c>
      <c r="D734" s="87">
        <v>43678</v>
      </c>
      <c r="E734" s="56" t="s">
        <v>116</v>
      </c>
      <c r="F734" s="57">
        <v>1039.5</v>
      </c>
      <c r="G734" s="57">
        <v>1039.5</v>
      </c>
      <c r="H734" s="185">
        <v>5</v>
      </c>
      <c r="I734" s="185">
        <v>5</v>
      </c>
      <c r="J734" s="58"/>
      <c r="K734" s="59"/>
      <c r="L734" s="59"/>
      <c r="M734" s="59"/>
      <c r="N734" s="59"/>
      <c r="O734" s="59"/>
      <c r="P734" s="59"/>
      <c r="Q734" s="59"/>
      <c r="R734" s="59"/>
      <c r="S734" s="59"/>
      <c r="T734" s="60"/>
      <c r="U734" s="181">
        <f t="shared" si="12"/>
        <v>0</v>
      </c>
    </row>
    <row r="735" spans="2:21" ht="50.1" hidden="1" customHeight="1" x14ac:dyDescent="0.25">
      <c r="B735" s="215" t="s">
        <v>21</v>
      </c>
      <c r="C735" s="64" t="s">
        <v>22</v>
      </c>
      <c r="D735" s="87">
        <v>43678</v>
      </c>
      <c r="E735" s="56" t="s">
        <v>116</v>
      </c>
      <c r="F735" s="57">
        <v>2916</v>
      </c>
      <c r="G735" s="57">
        <v>2916</v>
      </c>
      <c r="H735" s="185">
        <v>15</v>
      </c>
      <c r="I735" s="185">
        <v>15</v>
      </c>
      <c r="J735" s="61"/>
      <c r="K735" s="59"/>
      <c r="L735" s="62"/>
      <c r="M735" s="59"/>
      <c r="N735" s="59"/>
      <c r="O735" s="59"/>
      <c r="P735" s="62"/>
      <c r="Q735" s="62"/>
      <c r="R735" s="62"/>
      <c r="S735" s="62"/>
      <c r="T735" s="63"/>
      <c r="U735" s="181">
        <f t="shared" si="12"/>
        <v>0</v>
      </c>
    </row>
    <row r="736" spans="2:21" ht="50.1" hidden="1" customHeight="1" x14ac:dyDescent="0.25">
      <c r="B736" s="215" t="s">
        <v>21</v>
      </c>
      <c r="C736" s="64" t="s">
        <v>21</v>
      </c>
      <c r="D736" s="87">
        <v>43678</v>
      </c>
      <c r="E736" s="56" t="s">
        <v>116</v>
      </c>
      <c r="F736" s="57">
        <v>595.5</v>
      </c>
      <c r="G736" s="57">
        <v>595.5</v>
      </c>
      <c r="H736" s="185">
        <v>3</v>
      </c>
      <c r="I736" s="185">
        <v>3</v>
      </c>
      <c r="J736" s="58"/>
      <c r="K736" s="59"/>
      <c r="L736" s="59"/>
      <c r="M736" s="59"/>
      <c r="N736" s="59"/>
      <c r="O736" s="59"/>
      <c r="P736" s="59"/>
      <c r="Q736" s="59"/>
      <c r="R736" s="59"/>
      <c r="S736" s="59"/>
      <c r="T736" s="60"/>
      <c r="U736" s="181">
        <f t="shared" si="12"/>
        <v>0</v>
      </c>
    </row>
    <row r="737" spans="2:21" ht="50.1" hidden="1" customHeight="1" x14ac:dyDescent="0.25">
      <c r="B737" s="215" t="s">
        <v>21</v>
      </c>
      <c r="C737" s="64" t="s">
        <v>23</v>
      </c>
      <c r="D737" s="87">
        <v>43678</v>
      </c>
      <c r="E737" s="56" t="s">
        <v>116</v>
      </c>
      <c r="F737" s="57">
        <v>2115</v>
      </c>
      <c r="G737" s="57">
        <v>2115</v>
      </c>
      <c r="H737" s="185">
        <v>12</v>
      </c>
      <c r="I737" s="185">
        <v>12</v>
      </c>
      <c r="J737" s="61"/>
      <c r="K737" s="59"/>
      <c r="L737" s="62"/>
      <c r="M737" s="59"/>
      <c r="N737" s="59"/>
      <c r="O737" s="59"/>
      <c r="P737" s="62"/>
      <c r="Q737" s="62"/>
      <c r="R737" s="62"/>
      <c r="S737" s="62"/>
      <c r="T737" s="63"/>
      <c r="U737" s="181">
        <f t="shared" si="12"/>
        <v>0</v>
      </c>
    </row>
    <row r="738" spans="2:21" ht="50.1" hidden="1" customHeight="1" x14ac:dyDescent="0.25">
      <c r="B738" s="215" t="s">
        <v>24</v>
      </c>
      <c r="C738" s="64" t="s">
        <v>25</v>
      </c>
      <c r="D738" s="87">
        <v>43678</v>
      </c>
      <c r="E738" s="56" t="s">
        <v>116</v>
      </c>
      <c r="F738" s="57">
        <v>3129</v>
      </c>
      <c r="G738" s="57">
        <v>3129</v>
      </c>
      <c r="H738" s="185">
        <v>16</v>
      </c>
      <c r="I738" s="185">
        <v>16</v>
      </c>
      <c r="J738" s="58"/>
      <c r="K738" s="59"/>
      <c r="L738" s="59"/>
      <c r="M738" s="59"/>
      <c r="N738" s="59"/>
      <c r="O738" s="59"/>
      <c r="P738" s="59"/>
      <c r="Q738" s="59"/>
      <c r="R738" s="59"/>
      <c r="S738" s="59"/>
      <c r="T738" s="60"/>
      <c r="U738" s="181">
        <f t="shared" si="12"/>
        <v>0</v>
      </c>
    </row>
    <row r="739" spans="2:21" ht="50.1" hidden="1" customHeight="1" x14ac:dyDescent="0.25">
      <c r="B739" s="215" t="s">
        <v>24</v>
      </c>
      <c r="C739" s="64" t="s">
        <v>26</v>
      </c>
      <c r="D739" s="87">
        <v>43678</v>
      </c>
      <c r="E739" s="56" t="s">
        <v>116</v>
      </c>
      <c r="F739" s="57">
        <v>5659.5</v>
      </c>
      <c r="G739" s="57">
        <v>5659.5</v>
      </c>
      <c r="H739" s="185">
        <v>31</v>
      </c>
      <c r="I739" s="185">
        <v>31</v>
      </c>
      <c r="J739" s="61"/>
      <c r="K739" s="59"/>
      <c r="L739" s="62"/>
      <c r="M739" s="59"/>
      <c r="N739" s="59"/>
      <c r="O739" s="59"/>
      <c r="P739" s="62"/>
      <c r="Q739" s="62"/>
      <c r="R739" s="62"/>
      <c r="S739" s="62"/>
      <c r="T739" s="63"/>
      <c r="U739" s="181">
        <f t="shared" si="12"/>
        <v>0</v>
      </c>
    </row>
    <row r="740" spans="2:21" ht="50.1" hidden="1" customHeight="1" x14ac:dyDescent="0.25">
      <c r="B740" s="215" t="s">
        <v>24</v>
      </c>
      <c r="C740" s="64" t="s">
        <v>24</v>
      </c>
      <c r="D740" s="87">
        <v>43678</v>
      </c>
      <c r="E740" s="56" t="s">
        <v>116</v>
      </c>
      <c r="F740" s="57">
        <v>396</v>
      </c>
      <c r="G740" s="57">
        <v>396</v>
      </c>
      <c r="H740" s="185">
        <v>2</v>
      </c>
      <c r="I740" s="185">
        <v>2</v>
      </c>
      <c r="J740" s="58"/>
      <c r="K740" s="59"/>
      <c r="L740" s="59"/>
      <c r="M740" s="59"/>
      <c r="N740" s="59"/>
      <c r="O740" s="59"/>
      <c r="P740" s="59"/>
      <c r="Q740" s="59"/>
      <c r="R740" s="59"/>
      <c r="S740" s="59"/>
      <c r="T740" s="60"/>
      <c r="U740" s="181">
        <f t="shared" si="12"/>
        <v>0</v>
      </c>
    </row>
    <row r="741" spans="2:21" ht="50.1" hidden="1" customHeight="1" x14ac:dyDescent="0.25">
      <c r="B741" s="215" t="s">
        <v>27</v>
      </c>
      <c r="C741" s="64" t="s">
        <v>43</v>
      </c>
      <c r="D741" s="87">
        <v>43678</v>
      </c>
      <c r="E741" s="56" t="s">
        <v>116</v>
      </c>
      <c r="F741" s="57">
        <v>1438.5</v>
      </c>
      <c r="G741" s="57">
        <v>1438.5</v>
      </c>
      <c r="H741" s="185">
        <v>8</v>
      </c>
      <c r="I741" s="185">
        <v>8</v>
      </c>
      <c r="J741" s="61"/>
      <c r="K741" s="59"/>
      <c r="L741" s="62"/>
      <c r="M741" s="59"/>
      <c r="N741" s="59"/>
      <c r="O741" s="59"/>
      <c r="P741" s="62"/>
      <c r="Q741" s="62"/>
      <c r="R741" s="62"/>
      <c r="S741" s="62"/>
      <c r="T741" s="63"/>
      <c r="U741" s="181">
        <f t="shared" si="12"/>
        <v>0</v>
      </c>
    </row>
    <row r="742" spans="2:21" ht="50.1" hidden="1" customHeight="1" x14ac:dyDescent="0.25">
      <c r="B742" s="215" t="s">
        <v>27</v>
      </c>
      <c r="C742" s="64" t="s">
        <v>28</v>
      </c>
      <c r="D742" s="87">
        <v>43678</v>
      </c>
      <c r="E742" s="56" t="s">
        <v>116</v>
      </c>
      <c r="F742" s="57">
        <v>1224</v>
      </c>
      <c r="G742" s="57">
        <v>1224</v>
      </c>
      <c r="H742" s="185">
        <v>6</v>
      </c>
      <c r="I742" s="185">
        <v>6</v>
      </c>
      <c r="J742" s="58"/>
      <c r="K742" s="59"/>
      <c r="L742" s="59"/>
      <c r="M742" s="59"/>
      <c r="N742" s="59"/>
      <c r="O742" s="59"/>
      <c r="P742" s="59"/>
      <c r="Q742" s="59"/>
      <c r="R742" s="59"/>
      <c r="S742" s="59"/>
      <c r="T742" s="60"/>
      <c r="U742" s="181">
        <f t="shared" si="12"/>
        <v>0</v>
      </c>
    </row>
    <row r="743" spans="2:21" ht="50.1" hidden="1" customHeight="1" x14ac:dyDescent="0.25">
      <c r="B743" s="215" t="s">
        <v>27</v>
      </c>
      <c r="C743" s="64" t="s">
        <v>27</v>
      </c>
      <c r="D743" s="87">
        <v>43678</v>
      </c>
      <c r="E743" s="56" t="s">
        <v>116</v>
      </c>
      <c r="F743" s="57">
        <v>990</v>
      </c>
      <c r="G743" s="57">
        <v>990</v>
      </c>
      <c r="H743" s="185">
        <v>5</v>
      </c>
      <c r="I743" s="185">
        <v>5</v>
      </c>
      <c r="J743" s="61"/>
      <c r="K743" s="59"/>
      <c r="L743" s="62"/>
      <c r="M743" s="59"/>
      <c r="N743" s="59"/>
      <c r="O743" s="59"/>
      <c r="P743" s="62"/>
      <c r="Q743" s="62"/>
      <c r="R743" s="62"/>
      <c r="S743" s="62"/>
      <c r="T743" s="63"/>
      <c r="U743" s="181">
        <f t="shared" si="12"/>
        <v>0</v>
      </c>
    </row>
    <row r="744" spans="2:21" ht="50.1" hidden="1" customHeight="1" x14ac:dyDescent="0.25">
      <c r="B744" s="215" t="s">
        <v>29</v>
      </c>
      <c r="C744" s="64" t="s">
        <v>30</v>
      </c>
      <c r="D744" s="87">
        <v>43678</v>
      </c>
      <c r="E744" s="56" t="s">
        <v>116</v>
      </c>
      <c r="F744" s="57">
        <v>1674</v>
      </c>
      <c r="G744" s="57">
        <v>1674</v>
      </c>
      <c r="H744" s="185">
        <v>9</v>
      </c>
      <c r="I744" s="185">
        <v>9</v>
      </c>
      <c r="J744" s="58"/>
      <c r="K744" s="59"/>
      <c r="L744" s="59"/>
      <c r="M744" s="59"/>
      <c r="N744" s="59"/>
      <c r="O744" s="59"/>
      <c r="P744" s="59"/>
      <c r="Q744" s="59"/>
      <c r="R744" s="59"/>
      <c r="S744" s="59"/>
      <c r="T744" s="60"/>
      <c r="U744" s="181">
        <f t="shared" si="12"/>
        <v>0</v>
      </c>
    </row>
    <row r="745" spans="2:21" ht="50.1" hidden="1" customHeight="1" x14ac:dyDescent="0.25">
      <c r="B745" s="215" t="s">
        <v>29</v>
      </c>
      <c r="C745" s="64" t="s">
        <v>31</v>
      </c>
      <c r="D745" s="87">
        <v>43678</v>
      </c>
      <c r="E745" s="56" t="s">
        <v>116</v>
      </c>
      <c r="F745" s="57">
        <v>6228.6546052631584</v>
      </c>
      <c r="G745" s="57">
        <v>6228.6546052631584</v>
      </c>
      <c r="H745" s="185">
        <v>32</v>
      </c>
      <c r="I745" s="185">
        <v>32</v>
      </c>
      <c r="J745" s="61"/>
      <c r="K745" s="59"/>
      <c r="L745" s="62"/>
      <c r="M745" s="59"/>
      <c r="N745" s="59"/>
      <c r="O745" s="59">
        <v>1</v>
      </c>
      <c r="P745" s="62"/>
      <c r="Q745" s="62"/>
      <c r="R745" s="62"/>
      <c r="S745" s="62"/>
      <c r="T745" s="63"/>
      <c r="U745" s="181">
        <f t="shared" si="12"/>
        <v>0</v>
      </c>
    </row>
    <row r="746" spans="2:21" ht="50.1" hidden="1" customHeight="1" x14ac:dyDescent="0.25">
      <c r="B746" s="215" t="s">
        <v>29</v>
      </c>
      <c r="C746" s="64" t="s">
        <v>32</v>
      </c>
      <c r="D746" s="87">
        <v>43678</v>
      </c>
      <c r="E746" s="56" t="s">
        <v>116</v>
      </c>
      <c r="F746" s="57">
        <v>1674</v>
      </c>
      <c r="G746" s="57">
        <v>1674</v>
      </c>
      <c r="H746" s="185">
        <v>9</v>
      </c>
      <c r="I746" s="185">
        <v>9</v>
      </c>
      <c r="J746" s="58"/>
      <c r="K746" s="59"/>
      <c r="L746" s="59"/>
      <c r="M746" s="59"/>
      <c r="N746" s="59"/>
      <c r="O746" s="59"/>
      <c r="P746" s="59"/>
      <c r="Q746" s="59"/>
      <c r="R746" s="59"/>
      <c r="S746" s="59"/>
      <c r="T746" s="60"/>
      <c r="U746" s="181">
        <f t="shared" si="12"/>
        <v>0</v>
      </c>
    </row>
    <row r="747" spans="2:21" ht="50.1" hidden="1" customHeight="1" x14ac:dyDescent="0.25">
      <c r="B747" s="215" t="s">
        <v>29</v>
      </c>
      <c r="C747" s="64" t="s">
        <v>16</v>
      </c>
      <c r="D747" s="87">
        <v>43678</v>
      </c>
      <c r="E747" s="56" t="s">
        <v>116</v>
      </c>
      <c r="F747" s="57">
        <v>189</v>
      </c>
      <c r="G747" s="57">
        <v>189</v>
      </c>
      <c r="H747" s="185">
        <v>1</v>
      </c>
      <c r="I747" s="185">
        <v>1</v>
      </c>
      <c r="J747" s="61"/>
      <c r="K747" s="59"/>
      <c r="L747" s="62"/>
      <c r="M747" s="59"/>
      <c r="N747" s="59"/>
      <c r="O747" s="59"/>
      <c r="P747" s="62"/>
      <c r="Q747" s="62"/>
      <c r="R747" s="62"/>
      <c r="S747" s="62"/>
      <c r="T747" s="63"/>
      <c r="U747" s="181">
        <f t="shared" si="12"/>
        <v>0</v>
      </c>
    </row>
    <row r="748" spans="2:21" ht="50.1" hidden="1" customHeight="1" x14ac:dyDescent="0.25">
      <c r="B748" s="215" t="s">
        <v>29</v>
      </c>
      <c r="C748" s="64" t="s">
        <v>33</v>
      </c>
      <c r="D748" s="87">
        <v>43678</v>
      </c>
      <c r="E748" s="56" t="s">
        <v>116</v>
      </c>
      <c r="F748" s="57">
        <v>1398</v>
      </c>
      <c r="G748" s="57">
        <v>1398</v>
      </c>
      <c r="H748" s="185">
        <v>7</v>
      </c>
      <c r="I748" s="185">
        <v>7</v>
      </c>
      <c r="J748" s="58"/>
      <c r="K748" s="59"/>
      <c r="L748" s="59"/>
      <c r="M748" s="59"/>
      <c r="N748" s="59"/>
      <c r="O748" s="59"/>
      <c r="P748" s="59"/>
      <c r="Q748" s="59"/>
      <c r="R748" s="59"/>
      <c r="S748" s="59"/>
      <c r="T748" s="60"/>
      <c r="U748" s="181">
        <f t="shared" si="12"/>
        <v>0</v>
      </c>
    </row>
    <row r="749" spans="2:21" ht="50.1" hidden="1" customHeight="1" x14ac:dyDescent="0.25">
      <c r="B749" s="215" t="s">
        <v>29</v>
      </c>
      <c r="C749" s="64" t="s">
        <v>34</v>
      </c>
      <c r="D749" s="87">
        <v>43678</v>
      </c>
      <c r="E749" s="56" t="s">
        <v>116</v>
      </c>
      <c r="F749" s="57">
        <v>4717.5</v>
      </c>
      <c r="G749" s="57">
        <v>4717.5</v>
      </c>
      <c r="H749" s="185">
        <v>26</v>
      </c>
      <c r="I749" s="185">
        <v>26</v>
      </c>
      <c r="J749" s="61"/>
      <c r="K749" s="59"/>
      <c r="L749" s="62"/>
      <c r="M749" s="59"/>
      <c r="N749" s="59"/>
      <c r="O749" s="59"/>
      <c r="P749" s="62"/>
      <c r="Q749" s="62"/>
      <c r="R749" s="62"/>
      <c r="S749" s="62"/>
      <c r="T749" s="63"/>
      <c r="U749" s="181">
        <f t="shared" si="12"/>
        <v>0</v>
      </c>
    </row>
    <row r="750" spans="2:21" ht="50.1" hidden="1" customHeight="1" x14ac:dyDescent="0.25">
      <c r="B750" s="215" t="s">
        <v>29</v>
      </c>
      <c r="C750" s="16" t="s">
        <v>35</v>
      </c>
      <c r="D750" s="87">
        <v>43678</v>
      </c>
      <c r="E750" s="56" t="s">
        <v>116</v>
      </c>
      <c r="F750" s="57">
        <v>3330</v>
      </c>
      <c r="G750" s="57">
        <v>3330</v>
      </c>
      <c r="H750" s="185">
        <v>18</v>
      </c>
      <c r="I750" s="185">
        <v>18</v>
      </c>
      <c r="J750" s="58"/>
      <c r="K750" s="59"/>
      <c r="L750" s="59"/>
      <c r="M750" s="59"/>
      <c r="N750" s="59"/>
      <c r="O750" s="59"/>
      <c r="P750" s="59"/>
      <c r="Q750" s="59"/>
      <c r="R750" s="59"/>
      <c r="S750" s="59"/>
      <c r="T750" s="60"/>
      <c r="U750" s="181">
        <f t="shared" si="12"/>
        <v>0</v>
      </c>
    </row>
    <row r="751" spans="2:21" ht="50.1" hidden="1" customHeight="1" x14ac:dyDescent="0.25">
      <c r="B751" s="215" t="s">
        <v>29</v>
      </c>
      <c r="C751" s="64" t="s">
        <v>29</v>
      </c>
      <c r="D751" s="87">
        <v>43678</v>
      </c>
      <c r="E751" s="56" t="s">
        <v>116</v>
      </c>
      <c r="F751" s="57">
        <v>558</v>
      </c>
      <c r="G751" s="57">
        <v>558</v>
      </c>
      <c r="H751" s="185">
        <v>3</v>
      </c>
      <c r="I751" s="185">
        <v>3</v>
      </c>
      <c r="J751" s="61"/>
      <c r="K751" s="59"/>
      <c r="L751" s="62"/>
      <c r="M751" s="59"/>
      <c r="N751" s="59"/>
      <c r="O751" s="59"/>
      <c r="P751" s="62"/>
      <c r="Q751" s="62"/>
      <c r="R751" s="62"/>
      <c r="S751" s="62"/>
      <c r="T751" s="63"/>
      <c r="U751" s="181">
        <f t="shared" si="12"/>
        <v>0</v>
      </c>
    </row>
    <row r="752" spans="2:21" ht="50.1" hidden="1" customHeight="1" x14ac:dyDescent="0.25">
      <c r="B752" s="215" t="s">
        <v>29</v>
      </c>
      <c r="C752" s="64" t="s">
        <v>489</v>
      </c>
      <c r="D752" s="87">
        <v>43678</v>
      </c>
      <c r="E752" s="56" t="s">
        <v>116</v>
      </c>
      <c r="F752" s="57">
        <v>828</v>
      </c>
      <c r="G752" s="57">
        <v>828</v>
      </c>
      <c r="H752" s="185">
        <v>4</v>
      </c>
      <c r="I752" s="185">
        <v>4</v>
      </c>
      <c r="J752" s="58"/>
      <c r="K752" s="59"/>
      <c r="L752" s="59"/>
      <c r="M752" s="59"/>
      <c r="N752" s="59"/>
      <c r="O752" s="59"/>
      <c r="P752" s="59"/>
      <c r="Q752" s="59"/>
      <c r="R752" s="59"/>
      <c r="S752" s="59"/>
      <c r="T752" s="60"/>
      <c r="U752" s="181">
        <f t="shared" si="12"/>
        <v>0</v>
      </c>
    </row>
    <row r="753" spans="2:30" ht="50.1" hidden="1" customHeight="1" x14ac:dyDescent="0.25">
      <c r="B753" s="215" t="s">
        <v>36</v>
      </c>
      <c r="C753" s="64" t="s">
        <v>36</v>
      </c>
      <c r="D753" s="87">
        <v>43678</v>
      </c>
      <c r="E753" s="56" t="s">
        <v>116</v>
      </c>
      <c r="F753" s="57">
        <v>168.06818181818181</v>
      </c>
      <c r="G753" s="57">
        <v>168.06818181818181</v>
      </c>
      <c r="H753" s="185">
        <v>1</v>
      </c>
      <c r="I753" s="185">
        <v>1</v>
      </c>
      <c r="J753" s="61"/>
      <c r="K753" s="59"/>
      <c r="L753" s="62"/>
      <c r="M753" s="59"/>
      <c r="N753" s="59"/>
      <c r="O753" s="59"/>
      <c r="P753" s="62"/>
      <c r="Q753" s="62"/>
      <c r="R753" s="62"/>
      <c r="S753" s="62"/>
      <c r="T753" s="63"/>
      <c r="U753" s="181">
        <f t="shared" si="12"/>
        <v>0</v>
      </c>
    </row>
    <row r="754" spans="2:30" ht="50.1" hidden="1" customHeight="1" x14ac:dyDescent="0.25">
      <c r="B754" s="215" t="s">
        <v>36</v>
      </c>
      <c r="C754" s="64" t="s">
        <v>48</v>
      </c>
      <c r="D754" s="87">
        <v>43678</v>
      </c>
      <c r="E754" s="56" t="s">
        <v>116</v>
      </c>
      <c r="F754" s="57">
        <v>2215.5</v>
      </c>
      <c r="G754" s="57">
        <v>2215.5</v>
      </c>
      <c r="H754" s="185">
        <v>12</v>
      </c>
      <c r="I754" s="185">
        <v>12</v>
      </c>
      <c r="J754" s="58"/>
      <c r="K754" s="59"/>
      <c r="L754" s="59"/>
      <c r="M754" s="59"/>
      <c r="N754" s="59"/>
      <c r="O754" s="59"/>
      <c r="P754" s="59"/>
      <c r="Q754" s="59"/>
      <c r="R754" s="59"/>
      <c r="S754" s="59"/>
      <c r="T754" s="60"/>
      <c r="U754" s="181">
        <f t="shared" si="12"/>
        <v>0</v>
      </c>
    </row>
    <row r="755" spans="2:30" ht="50.1" hidden="1" customHeight="1" x14ac:dyDescent="0.25">
      <c r="B755" s="215" t="s">
        <v>36</v>
      </c>
      <c r="C755" s="64" t="s">
        <v>49</v>
      </c>
      <c r="D755" s="87">
        <v>43678</v>
      </c>
      <c r="E755" s="56" t="s">
        <v>116</v>
      </c>
      <c r="F755" s="57">
        <v>333</v>
      </c>
      <c r="G755" s="57">
        <v>333</v>
      </c>
      <c r="H755" s="185">
        <v>2</v>
      </c>
      <c r="I755" s="185">
        <v>2</v>
      </c>
      <c r="J755" s="61"/>
      <c r="K755" s="59"/>
      <c r="L755" s="62"/>
      <c r="M755" s="59"/>
      <c r="N755" s="59"/>
      <c r="O755" s="59"/>
      <c r="P755" s="62"/>
      <c r="Q755" s="62"/>
      <c r="R755" s="62"/>
      <c r="S755" s="62"/>
      <c r="T755" s="63"/>
      <c r="U755" s="181">
        <f t="shared" si="12"/>
        <v>0</v>
      </c>
    </row>
    <row r="756" spans="2:30" ht="50.1" hidden="1" customHeight="1" x14ac:dyDescent="0.25">
      <c r="B756" s="215" t="s">
        <v>36</v>
      </c>
      <c r="C756" s="64" t="s">
        <v>50</v>
      </c>
      <c r="D756" s="87">
        <v>43678</v>
      </c>
      <c r="E756" s="56" t="s">
        <v>116</v>
      </c>
      <c r="F756" s="57">
        <v>1057.5</v>
      </c>
      <c r="G756" s="57">
        <v>1057.5</v>
      </c>
      <c r="H756" s="185">
        <v>5</v>
      </c>
      <c r="I756" s="185">
        <v>5</v>
      </c>
      <c r="J756" s="58"/>
      <c r="K756" s="59"/>
      <c r="L756" s="59"/>
      <c r="M756" s="59"/>
      <c r="N756" s="59"/>
      <c r="O756" s="59"/>
      <c r="P756" s="59"/>
      <c r="Q756" s="59"/>
      <c r="R756" s="59"/>
      <c r="S756" s="59"/>
      <c r="T756" s="60"/>
      <c r="U756" s="181">
        <f t="shared" si="12"/>
        <v>0</v>
      </c>
    </row>
    <row r="757" spans="2:30" ht="50.1" hidden="1" customHeight="1" x14ac:dyDescent="0.25">
      <c r="B757" s="215" t="s">
        <v>37</v>
      </c>
      <c r="C757" s="64" t="s">
        <v>39</v>
      </c>
      <c r="D757" s="87">
        <v>43678</v>
      </c>
      <c r="E757" s="56" t="s">
        <v>116</v>
      </c>
      <c r="F757" s="57">
        <v>3940.5</v>
      </c>
      <c r="G757" s="57">
        <v>3940.5</v>
      </c>
      <c r="H757" s="185">
        <v>21</v>
      </c>
      <c r="I757" s="185">
        <v>21</v>
      </c>
      <c r="J757" s="61"/>
      <c r="K757" s="59"/>
      <c r="L757" s="62"/>
      <c r="M757" s="59"/>
      <c r="N757" s="59"/>
      <c r="O757" s="59"/>
      <c r="P757" s="62"/>
      <c r="Q757" s="62"/>
      <c r="R757" s="62"/>
      <c r="S757" s="62"/>
      <c r="T757" s="63"/>
      <c r="U757" s="181">
        <f t="shared" si="12"/>
        <v>0</v>
      </c>
    </row>
    <row r="758" spans="2:30" ht="50.1" hidden="1" customHeight="1" x14ac:dyDescent="0.25">
      <c r="B758" s="215" t="s">
        <v>37</v>
      </c>
      <c r="C758" s="64" t="s">
        <v>38</v>
      </c>
      <c r="D758" s="87">
        <v>43678</v>
      </c>
      <c r="E758" s="56" t="s">
        <v>116</v>
      </c>
      <c r="F758" s="57">
        <v>3861</v>
      </c>
      <c r="G758" s="57">
        <v>3861</v>
      </c>
      <c r="H758" s="185">
        <v>22</v>
      </c>
      <c r="I758" s="185">
        <v>22</v>
      </c>
      <c r="J758" s="58"/>
      <c r="K758" s="59"/>
      <c r="L758" s="59"/>
      <c r="M758" s="59"/>
      <c r="N758" s="59"/>
      <c r="O758" s="59"/>
      <c r="P758" s="59"/>
      <c r="Q758" s="59"/>
      <c r="R758" s="59"/>
      <c r="S758" s="59"/>
      <c r="T758" s="60"/>
      <c r="U758" s="181">
        <f t="shared" si="12"/>
        <v>0</v>
      </c>
    </row>
    <row r="759" spans="2:30" ht="50.1" hidden="1" customHeight="1" x14ac:dyDescent="0.25">
      <c r="B759" s="215" t="s">
        <v>40</v>
      </c>
      <c r="C759" s="64" t="s">
        <v>40</v>
      </c>
      <c r="D759" s="87">
        <v>43678</v>
      </c>
      <c r="E759" s="56" t="s">
        <v>116</v>
      </c>
      <c r="F759" s="57">
        <v>513</v>
      </c>
      <c r="G759" s="57">
        <v>513</v>
      </c>
      <c r="H759" s="185">
        <v>3</v>
      </c>
      <c r="I759" s="185">
        <v>3</v>
      </c>
      <c r="J759" s="61"/>
      <c r="K759" s="59"/>
      <c r="L759" s="62"/>
      <c r="M759" s="59"/>
      <c r="N759" s="59"/>
      <c r="O759" s="59"/>
      <c r="P759" s="62"/>
      <c r="Q759" s="62"/>
      <c r="R759" s="62"/>
      <c r="S759" s="62"/>
      <c r="T759" s="63"/>
      <c r="U759" s="181">
        <f t="shared" si="12"/>
        <v>0</v>
      </c>
    </row>
    <row r="760" spans="2:30" ht="50.1" hidden="1" customHeight="1" x14ac:dyDescent="0.25">
      <c r="B760" s="215" t="s">
        <v>41</v>
      </c>
      <c r="C760" s="64" t="s">
        <v>41</v>
      </c>
      <c r="D760" s="87">
        <v>43678</v>
      </c>
      <c r="E760" s="56" t="s">
        <v>116</v>
      </c>
      <c r="F760" s="57">
        <v>11652.75</v>
      </c>
      <c r="G760" s="57">
        <v>11652.75</v>
      </c>
      <c r="H760" s="185">
        <v>68</v>
      </c>
      <c r="I760" s="185">
        <v>68</v>
      </c>
      <c r="J760" s="58"/>
      <c r="K760" s="59"/>
      <c r="L760" s="59"/>
      <c r="M760" s="59"/>
      <c r="N760" s="59"/>
      <c r="O760" s="59"/>
      <c r="P760" s="59"/>
      <c r="Q760" s="59"/>
      <c r="R760" s="59"/>
      <c r="S760" s="59"/>
      <c r="T760" s="60"/>
      <c r="U760" s="181">
        <f t="shared" si="12"/>
        <v>0</v>
      </c>
    </row>
    <row r="761" spans="2:30" ht="50.1" hidden="1" customHeight="1" x14ac:dyDescent="0.25">
      <c r="B761" s="215" t="s">
        <v>42</v>
      </c>
      <c r="C761" s="64" t="s">
        <v>42</v>
      </c>
      <c r="D761" s="87">
        <v>43678</v>
      </c>
      <c r="E761" s="56" t="s">
        <v>116</v>
      </c>
      <c r="F761" s="57">
        <v>1848</v>
      </c>
      <c r="G761" s="57">
        <v>1848</v>
      </c>
      <c r="H761" s="185">
        <v>11</v>
      </c>
      <c r="I761" s="185">
        <v>11</v>
      </c>
      <c r="J761" s="61"/>
      <c r="K761" s="59"/>
      <c r="L761" s="62"/>
      <c r="M761" s="59"/>
      <c r="N761" s="59"/>
      <c r="O761" s="59"/>
      <c r="P761" s="62"/>
      <c r="Q761" s="62"/>
      <c r="R761" s="62"/>
      <c r="S761" s="62"/>
      <c r="T761" s="63"/>
      <c r="U761" s="181">
        <f t="shared" si="12"/>
        <v>0</v>
      </c>
    </row>
    <row r="762" spans="2:30" ht="50.1" hidden="1" customHeight="1" x14ac:dyDescent="0.25">
      <c r="B762" s="215" t="s">
        <v>42</v>
      </c>
      <c r="C762" s="64" t="s">
        <v>490</v>
      </c>
      <c r="D762" s="87">
        <v>43678</v>
      </c>
      <c r="E762" s="56" t="s">
        <v>116</v>
      </c>
      <c r="F762" s="57">
        <v>10395.5</v>
      </c>
      <c r="G762" s="57">
        <v>10395.5</v>
      </c>
      <c r="H762" s="185">
        <v>57</v>
      </c>
      <c r="I762" s="185">
        <v>57</v>
      </c>
      <c r="J762" s="58"/>
      <c r="K762" s="59"/>
      <c r="L762" s="59"/>
      <c r="M762" s="59"/>
      <c r="N762" s="59"/>
      <c r="O762" s="59"/>
      <c r="P762" s="59"/>
      <c r="Q762" s="59"/>
      <c r="R762" s="59"/>
      <c r="S762" s="59"/>
      <c r="T762" s="60"/>
      <c r="U762" s="181">
        <f t="shared" si="12"/>
        <v>0</v>
      </c>
    </row>
    <row r="763" spans="2:30" ht="50.1" hidden="1" customHeight="1" x14ac:dyDescent="0.25">
      <c r="B763" s="215" t="s">
        <v>42</v>
      </c>
      <c r="C763" s="64" t="s">
        <v>488</v>
      </c>
      <c r="D763" s="87">
        <v>43678</v>
      </c>
      <c r="E763" s="56" t="s">
        <v>116</v>
      </c>
      <c r="F763" s="57">
        <v>5847</v>
      </c>
      <c r="G763" s="57">
        <v>5847</v>
      </c>
      <c r="H763" s="185">
        <v>30</v>
      </c>
      <c r="I763" s="185">
        <v>30</v>
      </c>
      <c r="J763" s="61"/>
      <c r="K763" s="59"/>
      <c r="L763" s="62"/>
      <c r="M763" s="59"/>
      <c r="N763" s="59"/>
      <c r="O763" s="59"/>
      <c r="P763" s="62"/>
      <c r="Q763" s="62"/>
      <c r="R763" s="62"/>
      <c r="S763" s="62"/>
      <c r="T763" s="63"/>
      <c r="U763" s="181">
        <f t="shared" si="12"/>
        <v>0</v>
      </c>
    </row>
    <row r="764" spans="2:30" ht="50.1" hidden="1" customHeight="1" x14ac:dyDescent="0.25">
      <c r="B764" s="215" t="s">
        <v>42</v>
      </c>
      <c r="C764" s="64" t="s">
        <v>515</v>
      </c>
      <c r="D764" s="87">
        <v>43678</v>
      </c>
      <c r="E764" s="56" t="s">
        <v>116</v>
      </c>
      <c r="F764" s="57">
        <v>409.5</v>
      </c>
      <c r="G764" s="57">
        <v>409.5</v>
      </c>
      <c r="H764" s="185">
        <v>2</v>
      </c>
      <c r="I764" s="185">
        <v>2</v>
      </c>
      <c r="J764" s="58"/>
      <c r="K764" s="59"/>
      <c r="L764" s="59"/>
      <c r="M764" s="59"/>
      <c r="N764" s="59"/>
      <c r="O764" s="59"/>
      <c r="P764" s="59"/>
      <c r="Q764" s="59"/>
      <c r="R764" s="59"/>
      <c r="S764" s="59"/>
      <c r="T764" s="60"/>
      <c r="U764" s="181">
        <f t="shared" si="12"/>
        <v>0</v>
      </c>
      <c r="AC764" s="67" t="s">
        <v>30</v>
      </c>
      <c r="AD764" s="67">
        <v>12540</v>
      </c>
    </row>
    <row r="765" spans="2:30" ht="50.1" hidden="1" customHeight="1" x14ac:dyDescent="0.25">
      <c r="B765" s="215" t="s">
        <v>46</v>
      </c>
      <c r="C765" s="64" t="s">
        <v>46</v>
      </c>
      <c r="D765" s="87">
        <v>43678</v>
      </c>
      <c r="E765" s="56" t="s">
        <v>116</v>
      </c>
      <c r="F765" s="57">
        <v>1617</v>
      </c>
      <c r="G765" s="57">
        <v>1617</v>
      </c>
      <c r="H765" s="185">
        <v>8</v>
      </c>
      <c r="I765" s="185">
        <v>8</v>
      </c>
      <c r="J765" s="61"/>
      <c r="K765" s="59"/>
      <c r="L765" s="62"/>
      <c r="M765" s="59"/>
      <c r="N765" s="59"/>
      <c r="O765" s="59"/>
      <c r="P765" s="62"/>
      <c r="Q765" s="62"/>
      <c r="R765" s="62"/>
      <c r="S765" s="62"/>
      <c r="T765" s="63"/>
      <c r="U765" s="181">
        <f t="shared" si="12"/>
        <v>0</v>
      </c>
      <c r="AC765" s="67" t="s">
        <v>834</v>
      </c>
      <c r="AD765" s="67">
        <v>61112</v>
      </c>
    </row>
    <row r="766" spans="2:30" ht="50.1" hidden="1" customHeight="1" x14ac:dyDescent="0.25">
      <c r="B766" s="215" t="s">
        <v>491</v>
      </c>
      <c r="C766" s="64" t="s">
        <v>491</v>
      </c>
      <c r="D766" s="87">
        <v>43678</v>
      </c>
      <c r="E766" s="56" t="s">
        <v>116</v>
      </c>
      <c r="F766" s="57">
        <v>637.5</v>
      </c>
      <c r="G766" s="57">
        <v>637.5</v>
      </c>
      <c r="H766" s="185">
        <v>3</v>
      </c>
      <c r="I766" s="185">
        <v>3</v>
      </c>
      <c r="J766" s="58"/>
      <c r="K766" s="59"/>
      <c r="L766" s="59"/>
      <c r="M766" s="59"/>
      <c r="N766" s="59"/>
      <c r="O766" s="59"/>
      <c r="P766" s="59"/>
      <c r="Q766" s="59"/>
      <c r="R766" s="59"/>
      <c r="S766" s="59"/>
      <c r="T766" s="60"/>
      <c r="U766" s="181">
        <f t="shared" si="12"/>
        <v>0</v>
      </c>
      <c r="AC766" s="67" t="s">
        <v>16</v>
      </c>
      <c r="AD766" s="67">
        <v>22955</v>
      </c>
    </row>
    <row r="767" spans="2:30" ht="50.1" hidden="1" customHeight="1" x14ac:dyDescent="0.25">
      <c r="B767" s="215" t="s">
        <v>3</v>
      </c>
      <c r="C767" s="64" t="s">
        <v>3</v>
      </c>
      <c r="D767" s="87">
        <v>43678</v>
      </c>
      <c r="E767" s="89" t="s">
        <v>479</v>
      </c>
      <c r="F767" s="57">
        <v>0</v>
      </c>
      <c r="G767" s="57">
        <v>0</v>
      </c>
      <c r="H767" s="185">
        <v>0</v>
      </c>
      <c r="I767" s="185">
        <v>0</v>
      </c>
      <c r="J767" s="61"/>
      <c r="K767" s="59"/>
      <c r="L767" s="62"/>
      <c r="M767" s="59"/>
      <c r="N767" s="59"/>
      <c r="O767" s="59"/>
      <c r="P767" s="62"/>
      <c r="Q767" s="62"/>
      <c r="R767" s="62"/>
      <c r="S767" s="62"/>
      <c r="T767" s="63"/>
      <c r="U767" s="181">
        <f t="shared" si="12"/>
        <v>0</v>
      </c>
      <c r="AC767" s="67" t="s">
        <v>835</v>
      </c>
      <c r="AD767" s="67">
        <v>145057.1</v>
      </c>
    </row>
    <row r="768" spans="2:30" ht="50.1" hidden="1" customHeight="1" x14ac:dyDescent="0.25">
      <c r="B768" s="215" t="s">
        <v>4</v>
      </c>
      <c r="C768" s="64" t="s">
        <v>5</v>
      </c>
      <c r="D768" s="87">
        <v>43678</v>
      </c>
      <c r="E768" s="89" t="s">
        <v>479</v>
      </c>
      <c r="F768" s="57">
        <v>0</v>
      </c>
      <c r="G768" s="57">
        <v>0</v>
      </c>
      <c r="H768" s="185">
        <v>0</v>
      </c>
      <c r="I768" s="185">
        <v>0</v>
      </c>
      <c r="J768" s="58"/>
      <c r="K768" s="59"/>
      <c r="L768" s="59"/>
      <c r="M768" s="59"/>
      <c r="N768" s="59"/>
      <c r="O768" s="59"/>
      <c r="P768" s="59"/>
      <c r="Q768" s="59"/>
      <c r="R768" s="59"/>
      <c r="S768" s="59"/>
      <c r="T768" s="60"/>
      <c r="U768" s="181">
        <f t="shared" si="12"/>
        <v>0</v>
      </c>
      <c r="AC768" s="67" t="s">
        <v>836</v>
      </c>
      <c r="AD768" s="67">
        <v>7753.0000000000018</v>
      </c>
    </row>
    <row r="769" spans="2:30" ht="50.1" hidden="1" customHeight="1" x14ac:dyDescent="0.25">
      <c r="B769" s="215" t="s">
        <v>4</v>
      </c>
      <c r="C769" s="64" t="s">
        <v>6</v>
      </c>
      <c r="D769" s="87">
        <v>43678</v>
      </c>
      <c r="E769" s="89" t="s">
        <v>479</v>
      </c>
      <c r="F769" s="57">
        <v>0</v>
      </c>
      <c r="G769" s="57">
        <v>0</v>
      </c>
      <c r="H769" s="185">
        <v>0</v>
      </c>
      <c r="I769" s="185">
        <v>0</v>
      </c>
      <c r="J769" s="61"/>
      <c r="K769" s="59"/>
      <c r="L769" s="62"/>
      <c r="M769" s="59"/>
      <c r="N769" s="59"/>
      <c r="O769" s="59"/>
      <c r="P769" s="62"/>
      <c r="Q769" s="62"/>
      <c r="R769" s="62"/>
      <c r="S769" s="62"/>
      <c r="T769" s="63"/>
      <c r="U769" s="181">
        <f t="shared" si="12"/>
        <v>0</v>
      </c>
      <c r="AC769" s="67" t="s">
        <v>513</v>
      </c>
      <c r="AD769" s="67">
        <v>17933</v>
      </c>
    </row>
    <row r="770" spans="2:30" ht="50.1" hidden="1" customHeight="1" x14ac:dyDescent="0.25">
      <c r="B770" s="215" t="s">
        <v>4</v>
      </c>
      <c r="C770" s="64" t="s">
        <v>4</v>
      </c>
      <c r="D770" s="87">
        <v>43678</v>
      </c>
      <c r="E770" s="89" t="s">
        <v>479</v>
      </c>
      <c r="F770" s="57">
        <v>0</v>
      </c>
      <c r="G770" s="57">
        <v>0</v>
      </c>
      <c r="H770" s="185">
        <v>0</v>
      </c>
      <c r="I770" s="185">
        <v>0</v>
      </c>
      <c r="J770" s="58"/>
      <c r="K770" s="59"/>
      <c r="L770" s="59"/>
      <c r="M770" s="59"/>
      <c r="N770" s="59"/>
      <c r="O770" s="59"/>
      <c r="P770" s="59"/>
      <c r="Q770" s="59"/>
      <c r="R770" s="59"/>
      <c r="S770" s="59"/>
      <c r="T770" s="60"/>
      <c r="U770" s="181">
        <f t="shared" si="12"/>
        <v>0</v>
      </c>
      <c r="AC770" s="67" t="s">
        <v>17</v>
      </c>
      <c r="AD770" s="67">
        <v>233348</v>
      </c>
    </row>
    <row r="771" spans="2:30" ht="50.1" hidden="1" customHeight="1" x14ac:dyDescent="0.25">
      <c r="B771" s="215" t="s">
        <v>4</v>
      </c>
      <c r="C771" s="64" t="s">
        <v>487</v>
      </c>
      <c r="D771" s="87">
        <v>43678</v>
      </c>
      <c r="E771" s="89" t="s">
        <v>479</v>
      </c>
      <c r="F771" s="57">
        <v>0</v>
      </c>
      <c r="G771" s="57">
        <v>0</v>
      </c>
      <c r="H771" s="185">
        <v>0</v>
      </c>
      <c r="I771" s="185">
        <v>0</v>
      </c>
      <c r="J771" s="61"/>
      <c r="K771" s="59"/>
      <c r="L771" s="62"/>
      <c r="M771" s="59"/>
      <c r="N771" s="59"/>
      <c r="O771" s="59"/>
      <c r="P771" s="62"/>
      <c r="Q771" s="62"/>
      <c r="R771" s="62"/>
      <c r="S771" s="62"/>
      <c r="T771" s="63"/>
      <c r="U771" s="181">
        <f t="shared" si="12"/>
        <v>0</v>
      </c>
    </row>
    <row r="772" spans="2:30" ht="50.1" hidden="1" customHeight="1" x14ac:dyDescent="0.25">
      <c r="B772" s="215" t="s">
        <v>4</v>
      </c>
      <c r="C772" s="64" t="s">
        <v>853</v>
      </c>
      <c r="D772" s="87">
        <v>43678</v>
      </c>
      <c r="E772" s="89" t="s">
        <v>479</v>
      </c>
      <c r="F772" s="57">
        <v>0</v>
      </c>
      <c r="G772" s="57">
        <v>0</v>
      </c>
      <c r="H772" s="185">
        <v>0</v>
      </c>
      <c r="I772" s="185">
        <v>0</v>
      </c>
      <c r="J772" s="58"/>
      <c r="K772" s="59"/>
      <c r="L772" s="59"/>
      <c r="M772" s="59"/>
      <c r="N772" s="59"/>
      <c r="O772" s="59"/>
      <c r="P772" s="59"/>
      <c r="Q772" s="59"/>
      <c r="R772" s="59"/>
      <c r="S772" s="59"/>
      <c r="T772" s="60"/>
      <c r="U772" s="181">
        <f t="shared" si="12"/>
        <v>0</v>
      </c>
    </row>
    <row r="773" spans="2:30" ht="50.1" hidden="1" customHeight="1" x14ac:dyDescent="0.25">
      <c r="B773" s="215" t="s">
        <v>7</v>
      </c>
      <c r="C773" s="64" t="s">
        <v>8</v>
      </c>
      <c r="D773" s="87">
        <v>43678</v>
      </c>
      <c r="E773" s="89" t="s">
        <v>479</v>
      </c>
      <c r="F773" s="57">
        <v>0</v>
      </c>
      <c r="G773" s="57">
        <v>0</v>
      </c>
      <c r="H773" s="185">
        <v>0</v>
      </c>
      <c r="I773" s="185">
        <v>0</v>
      </c>
      <c r="J773" s="61"/>
      <c r="K773" s="59"/>
      <c r="L773" s="62"/>
      <c r="M773" s="59"/>
      <c r="N773" s="59"/>
      <c r="O773" s="59"/>
      <c r="P773" s="62"/>
      <c r="Q773" s="62"/>
      <c r="R773" s="62"/>
      <c r="S773" s="62"/>
      <c r="T773" s="63"/>
      <c r="U773" s="181">
        <f t="shared" si="12"/>
        <v>0</v>
      </c>
    </row>
    <row r="774" spans="2:30" ht="50.1" hidden="1" customHeight="1" x14ac:dyDescent="0.25">
      <c r="B774" s="215" t="s">
        <v>7</v>
      </c>
      <c r="C774" s="64" t="s">
        <v>9</v>
      </c>
      <c r="D774" s="87">
        <v>43678</v>
      </c>
      <c r="E774" s="89" t="s">
        <v>479</v>
      </c>
      <c r="F774" s="57">
        <v>0</v>
      </c>
      <c r="G774" s="57">
        <v>0</v>
      </c>
      <c r="H774" s="185">
        <v>0</v>
      </c>
      <c r="I774" s="185">
        <v>0</v>
      </c>
      <c r="J774" s="58"/>
      <c r="K774" s="59"/>
      <c r="L774" s="59"/>
      <c r="M774" s="59"/>
      <c r="N774" s="59"/>
      <c r="O774" s="59"/>
      <c r="P774" s="59"/>
      <c r="Q774" s="59"/>
      <c r="R774" s="59"/>
      <c r="S774" s="59"/>
      <c r="T774" s="60"/>
      <c r="U774" s="181">
        <f t="shared" si="12"/>
        <v>0</v>
      </c>
    </row>
    <row r="775" spans="2:30" ht="50.1" hidden="1" customHeight="1" x14ac:dyDescent="0.25">
      <c r="B775" s="215" t="s">
        <v>7</v>
      </c>
      <c r="C775" s="64" t="s">
        <v>7</v>
      </c>
      <c r="D775" s="87">
        <v>43678</v>
      </c>
      <c r="E775" s="89" t="s">
        <v>479</v>
      </c>
      <c r="F775" s="57">
        <v>5172</v>
      </c>
      <c r="G775" s="57">
        <v>775.8</v>
      </c>
      <c r="H775" s="185">
        <v>31</v>
      </c>
      <c r="I775" s="185">
        <v>31</v>
      </c>
      <c r="J775" s="61"/>
      <c r="K775" s="59"/>
      <c r="L775" s="62"/>
      <c r="M775" s="59"/>
      <c r="N775" s="59"/>
      <c r="O775" s="59"/>
      <c r="P775" s="62"/>
      <c r="Q775" s="62"/>
      <c r="R775" s="62"/>
      <c r="S775" s="62"/>
      <c r="T775" s="63"/>
      <c r="U775" s="181">
        <f t="shared" si="12"/>
        <v>0</v>
      </c>
    </row>
    <row r="776" spans="2:30" ht="50.1" hidden="1" customHeight="1" x14ac:dyDescent="0.25">
      <c r="B776" s="215" t="s">
        <v>7</v>
      </c>
      <c r="C776" s="64" t="s">
        <v>10</v>
      </c>
      <c r="D776" s="87">
        <v>43678</v>
      </c>
      <c r="E776" s="89" t="s">
        <v>479</v>
      </c>
      <c r="F776" s="57">
        <v>21366</v>
      </c>
      <c r="G776" s="57">
        <v>11716.800000000001</v>
      </c>
      <c r="H776" s="185">
        <v>110</v>
      </c>
      <c r="I776" s="185">
        <v>110</v>
      </c>
      <c r="J776" s="58"/>
      <c r="K776" s="59"/>
      <c r="L776" s="59"/>
      <c r="M776" s="59"/>
      <c r="N776" s="59">
        <v>1</v>
      </c>
      <c r="O776" s="59">
        <v>1</v>
      </c>
      <c r="P776" s="59"/>
      <c r="Q776" s="59"/>
      <c r="R776" s="59"/>
      <c r="S776" s="59"/>
      <c r="T776" s="60"/>
      <c r="U776" s="181">
        <f t="shared" si="12"/>
        <v>0</v>
      </c>
    </row>
    <row r="777" spans="2:30" ht="50.1" hidden="1" customHeight="1" x14ac:dyDescent="0.25">
      <c r="B777" s="215" t="s">
        <v>11</v>
      </c>
      <c r="C777" s="64" t="s">
        <v>12</v>
      </c>
      <c r="D777" s="87">
        <v>43678</v>
      </c>
      <c r="E777" s="89" t="s">
        <v>479</v>
      </c>
      <c r="F777" s="57">
        <v>0</v>
      </c>
      <c r="G777" s="57">
        <v>0</v>
      </c>
      <c r="H777" s="185">
        <v>0</v>
      </c>
      <c r="I777" s="185">
        <v>0</v>
      </c>
      <c r="J777" s="61"/>
      <c r="K777" s="59"/>
      <c r="L777" s="62"/>
      <c r="M777" s="59"/>
      <c r="N777" s="59"/>
      <c r="O777" s="59"/>
      <c r="P777" s="62"/>
      <c r="Q777" s="62"/>
      <c r="R777" s="62"/>
      <c r="S777" s="62"/>
      <c r="T777" s="63"/>
      <c r="U777" s="181">
        <f t="shared" si="12"/>
        <v>0</v>
      </c>
    </row>
    <row r="778" spans="2:30" ht="50.1" hidden="1" customHeight="1" x14ac:dyDescent="0.25">
      <c r="B778" s="215" t="s">
        <v>11</v>
      </c>
      <c r="C778" s="64" t="s">
        <v>13</v>
      </c>
      <c r="D778" s="87">
        <v>43678</v>
      </c>
      <c r="E778" s="89" t="s">
        <v>479</v>
      </c>
      <c r="F778" s="57">
        <v>0</v>
      </c>
      <c r="G778" s="57">
        <v>0</v>
      </c>
      <c r="H778" s="185">
        <v>0</v>
      </c>
      <c r="I778" s="185">
        <v>0</v>
      </c>
      <c r="J778" s="58"/>
      <c r="K778" s="59"/>
      <c r="L778" s="59"/>
      <c r="M778" s="59"/>
      <c r="N778" s="59"/>
      <c r="O778" s="59"/>
      <c r="P778" s="59"/>
      <c r="Q778" s="59"/>
      <c r="R778" s="59"/>
      <c r="S778" s="59"/>
      <c r="T778" s="60"/>
      <c r="U778" s="181">
        <f t="shared" si="12"/>
        <v>0</v>
      </c>
    </row>
    <row r="779" spans="2:30" ht="50.1" hidden="1" customHeight="1" x14ac:dyDescent="0.25">
      <c r="B779" s="215" t="s">
        <v>11</v>
      </c>
      <c r="C779" s="64" t="s">
        <v>14</v>
      </c>
      <c r="D779" s="87">
        <v>43678</v>
      </c>
      <c r="E779" s="89" t="s">
        <v>479</v>
      </c>
      <c r="F779" s="57">
        <v>0</v>
      </c>
      <c r="G779" s="57">
        <v>0</v>
      </c>
      <c r="H779" s="185">
        <v>0</v>
      </c>
      <c r="I779" s="185">
        <v>0</v>
      </c>
      <c r="J779" s="61"/>
      <c r="K779" s="59"/>
      <c r="L779" s="62"/>
      <c r="M779" s="59"/>
      <c r="O779" s="59"/>
      <c r="P779" s="62"/>
      <c r="Q779" s="62"/>
      <c r="R779" s="62"/>
      <c r="S779" s="62"/>
      <c r="T779" s="63"/>
      <c r="U779" s="181">
        <f t="shared" si="12"/>
        <v>0</v>
      </c>
    </row>
    <row r="780" spans="2:30" ht="50.1" hidden="1" customHeight="1" x14ac:dyDescent="0.25">
      <c r="B780" s="215" t="s">
        <v>11</v>
      </c>
      <c r="C780" s="64" t="s">
        <v>11</v>
      </c>
      <c r="D780" s="87">
        <v>43678</v>
      </c>
      <c r="E780" s="89" t="s">
        <v>479</v>
      </c>
      <c r="F780" s="57">
        <v>0</v>
      </c>
      <c r="G780" s="57">
        <v>0</v>
      </c>
      <c r="H780" s="185">
        <v>0</v>
      </c>
      <c r="I780" s="185">
        <v>0</v>
      </c>
      <c r="J780" s="58"/>
      <c r="K780" s="59"/>
      <c r="L780" s="59"/>
      <c r="M780" s="59"/>
      <c r="N780" s="59"/>
      <c r="O780" s="59"/>
      <c r="P780" s="59"/>
      <c r="Q780" s="59"/>
      <c r="R780" s="59"/>
      <c r="S780" s="59"/>
      <c r="T780" s="60"/>
      <c r="U780" s="181">
        <f t="shared" si="12"/>
        <v>0</v>
      </c>
    </row>
    <row r="781" spans="2:30" ht="50.1" hidden="1" customHeight="1" x14ac:dyDescent="0.25">
      <c r="B781" s="215" t="s">
        <v>15</v>
      </c>
      <c r="C781" s="64" t="s">
        <v>19</v>
      </c>
      <c r="D781" s="87">
        <v>43678</v>
      </c>
      <c r="E781" s="89" t="s">
        <v>479</v>
      </c>
      <c r="F781" s="57">
        <v>24946</v>
      </c>
      <c r="G781" s="57">
        <v>19501</v>
      </c>
      <c r="H781" s="185">
        <v>116</v>
      </c>
      <c r="I781" s="185">
        <v>86</v>
      </c>
      <c r="J781" s="61"/>
      <c r="K781" s="59"/>
      <c r="L781" s="62"/>
      <c r="M781" s="59"/>
      <c r="N781" s="59"/>
      <c r="O781" s="59"/>
      <c r="P781" s="62"/>
      <c r="Q781" s="62"/>
      <c r="R781" s="62"/>
      <c r="S781" s="62"/>
      <c r="T781" s="63"/>
      <c r="U781" s="181">
        <f t="shared" si="12"/>
        <v>0</v>
      </c>
    </row>
    <row r="782" spans="2:30" ht="50.1" hidden="1" customHeight="1" x14ac:dyDescent="0.25">
      <c r="B782" s="215" t="s">
        <v>15</v>
      </c>
      <c r="C782" s="16" t="s">
        <v>178</v>
      </c>
      <c r="D782" s="87">
        <v>43678</v>
      </c>
      <c r="E782" s="89" t="s">
        <v>479</v>
      </c>
      <c r="F782" s="57">
        <v>12444</v>
      </c>
      <c r="G782" s="57">
        <v>12444</v>
      </c>
      <c r="H782" s="185">
        <v>55</v>
      </c>
      <c r="I782" s="185">
        <v>55</v>
      </c>
      <c r="J782" s="58"/>
      <c r="K782" s="59"/>
      <c r="L782" s="59"/>
      <c r="M782" s="59"/>
      <c r="N782" s="59"/>
      <c r="O782" s="59"/>
      <c r="P782" s="59"/>
      <c r="Q782" s="59"/>
      <c r="R782" s="59"/>
      <c r="S782" s="59"/>
      <c r="T782" s="60"/>
      <c r="U782" s="181">
        <f t="shared" si="12"/>
        <v>0</v>
      </c>
    </row>
    <row r="783" spans="2:30" ht="50.1" hidden="1" customHeight="1" x14ac:dyDescent="0.25">
      <c r="B783" s="215" t="s">
        <v>15</v>
      </c>
      <c r="C783" s="64" t="s">
        <v>15</v>
      </c>
      <c r="D783" s="87">
        <v>43678</v>
      </c>
      <c r="E783" s="89" t="s">
        <v>479</v>
      </c>
      <c r="F783" s="57">
        <v>0</v>
      </c>
      <c r="G783" s="57">
        <v>0</v>
      </c>
      <c r="H783" s="185">
        <v>0</v>
      </c>
      <c r="I783" s="185">
        <v>0</v>
      </c>
      <c r="J783" s="61"/>
      <c r="K783" s="59"/>
      <c r="L783" s="62"/>
      <c r="M783" s="59"/>
      <c r="N783" s="59"/>
      <c r="O783" s="59"/>
      <c r="P783" s="62"/>
      <c r="Q783" s="62"/>
      <c r="R783" s="62"/>
      <c r="S783" s="62"/>
      <c r="T783" s="63"/>
      <c r="U783" s="181">
        <f t="shared" si="12"/>
        <v>0</v>
      </c>
    </row>
    <row r="784" spans="2:30" ht="50.1" hidden="1" customHeight="1" x14ac:dyDescent="0.25">
      <c r="B784" s="215" t="s">
        <v>15</v>
      </c>
      <c r="C784" s="64" t="s">
        <v>513</v>
      </c>
      <c r="D784" s="87">
        <v>43678</v>
      </c>
      <c r="E784" s="89" t="s">
        <v>479</v>
      </c>
      <c r="F784" s="57">
        <v>194659</v>
      </c>
      <c r="G784" s="57">
        <v>198883</v>
      </c>
      <c r="H784" s="185">
        <v>1144</v>
      </c>
      <c r="I784" s="185">
        <v>1163</v>
      </c>
      <c r="J784" s="58"/>
      <c r="K784" s="59"/>
      <c r="L784" s="59"/>
      <c r="M784" s="59"/>
      <c r="N784" s="59"/>
      <c r="O784" s="59"/>
      <c r="P784" s="59"/>
      <c r="Q784" s="59"/>
      <c r="R784" s="59"/>
      <c r="S784" s="59"/>
      <c r="T784" s="60">
        <v>15</v>
      </c>
      <c r="U784" s="181">
        <f t="shared" si="12"/>
        <v>0</v>
      </c>
    </row>
    <row r="785" spans="2:21" ht="50.1" hidden="1" customHeight="1" x14ac:dyDescent="0.25">
      <c r="B785" s="215" t="s">
        <v>15</v>
      </c>
      <c r="C785" s="64" t="s">
        <v>115</v>
      </c>
      <c r="D785" s="87">
        <v>43678</v>
      </c>
      <c r="E785" s="89" t="s">
        <v>479</v>
      </c>
      <c r="F785" s="57">
        <v>156001</v>
      </c>
      <c r="G785" s="57">
        <v>132190.79999999999</v>
      </c>
      <c r="H785" s="185">
        <v>697</v>
      </c>
      <c r="I785" s="185">
        <v>697</v>
      </c>
      <c r="J785" s="61"/>
      <c r="K785" s="59"/>
      <c r="L785" s="62"/>
      <c r="M785" s="59"/>
      <c r="N785" s="59"/>
      <c r="O785" s="59"/>
      <c r="P785" s="62"/>
      <c r="Q785" s="62"/>
      <c r="R785" s="62"/>
      <c r="S785" s="62"/>
      <c r="T785" s="63"/>
      <c r="U785" s="181">
        <f t="shared" si="12"/>
        <v>0</v>
      </c>
    </row>
    <row r="786" spans="2:21" ht="50.1" hidden="1" customHeight="1" x14ac:dyDescent="0.25">
      <c r="B786" s="215" t="s">
        <v>20</v>
      </c>
      <c r="C786" s="64" t="s">
        <v>20</v>
      </c>
      <c r="D786" s="87">
        <v>43678</v>
      </c>
      <c r="E786" s="89" t="s">
        <v>479</v>
      </c>
      <c r="F786" s="57">
        <v>186008</v>
      </c>
      <c r="G786" s="57">
        <v>186008</v>
      </c>
      <c r="H786" s="185">
        <v>988</v>
      </c>
      <c r="I786" s="185">
        <v>988</v>
      </c>
      <c r="J786" s="58"/>
      <c r="K786" s="59"/>
      <c r="L786" s="59"/>
      <c r="M786" s="59"/>
      <c r="N786" s="59"/>
      <c r="O786" s="59">
        <v>1</v>
      </c>
      <c r="P786" s="59"/>
      <c r="Q786" s="59"/>
      <c r="R786" s="59"/>
      <c r="S786" s="59"/>
      <c r="T786" s="60">
        <v>31</v>
      </c>
      <c r="U786" s="181">
        <f t="shared" si="12"/>
        <v>0</v>
      </c>
    </row>
    <row r="787" spans="2:21" ht="50.1" hidden="1" customHeight="1" x14ac:dyDescent="0.25">
      <c r="B787" s="215" t="s">
        <v>20</v>
      </c>
      <c r="C787" s="64" t="s">
        <v>514</v>
      </c>
      <c r="D787" s="87">
        <v>43678</v>
      </c>
      <c r="E787" s="89" t="s">
        <v>479</v>
      </c>
      <c r="F787" s="57">
        <v>0</v>
      </c>
      <c r="G787" s="57">
        <v>0</v>
      </c>
      <c r="H787" s="185">
        <v>0</v>
      </c>
      <c r="I787" s="185">
        <v>0</v>
      </c>
      <c r="J787" s="61"/>
      <c r="K787" s="59"/>
      <c r="L787" s="62"/>
      <c r="M787" s="59"/>
      <c r="N787" s="59">
        <v>1</v>
      </c>
      <c r="O787" s="59"/>
      <c r="P787" s="62"/>
      <c r="Q787" s="62"/>
      <c r="R787" s="62"/>
      <c r="S787" s="62"/>
      <c r="T787" s="63"/>
      <c r="U787" s="181">
        <f t="shared" si="12"/>
        <v>0</v>
      </c>
    </row>
    <row r="788" spans="2:21" ht="50.1" hidden="1" customHeight="1" x14ac:dyDescent="0.25">
      <c r="B788" s="215" t="s">
        <v>20</v>
      </c>
      <c r="C788" s="64" t="s">
        <v>854</v>
      </c>
      <c r="D788" s="87">
        <v>43678</v>
      </c>
      <c r="E788" s="89" t="s">
        <v>479</v>
      </c>
      <c r="F788" s="57">
        <v>0</v>
      </c>
      <c r="G788" s="57">
        <v>0</v>
      </c>
      <c r="H788" s="185">
        <v>0</v>
      </c>
      <c r="I788" s="185">
        <v>0</v>
      </c>
      <c r="J788" s="58"/>
      <c r="K788" s="59"/>
      <c r="L788" s="59"/>
      <c r="M788" s="59"/>
      <c r="N788" s="59"/>
      <c r="O788" s="59"/>
      <c r="P788" s="59"/>
      <c r="Q788" s="59"/>
      <c r="R788" s="59"/>
      <c r="S788" s="59"/>
      <c r="T788" s="60"/>
      <c r="U788" s="181">
        <f t="shared" si="12"/>
        <v>0</v>
      </c>
    </row>
    <row r="789" spans="2:21" ht="50.1" hidden="1" customHeight="1" x14ac:dyDescent="0.25">
      <c r="B789" s="215" t="s">
        <v>20</v>
      </c>
      <c r="C789" s="64" t="s">
        <v>855</v>
      </c>
      <c r="D789" s="87">
        <v>43678</v>
      </c>
      <c r="E789" s="89" t="s">
        <v>479</v>
      </c>
      <c r="F789" s="57">
        <v>0</v>
      </c>
      <c r="G789" s="57">
        <v>0</v>
      </c>
      <c r="H789" s="185">
        <v>0</v>
      </c>
      <c r="I789" s="185">
        <v>0</v>
      </c>
      <c r="J789" s="61"/>
      <c r="K789" s="59"/>
      <c r="L789" s="62"/>
      <c r="M789" s="59"/>
      <c r="N789" s="59"/>
      <c r="O789" s="59"/>
      <c r="P789" s="62"/>
      <c r="Q789" s="62"/>
      <c r="R789" s="62"/>
      <c r="S789" s="62"/>
      <c r="T789" s="63"/>
      <c r="U789" s="181">
        <f t="shared" si="12"/>
        <v>0</v>
      </c>
    </row>
    <row r="790" spans="2:21" ht="50.1" hidden="1" customHeight="1" x14ac:dyDescent="0.25">
      <c r="B790" s="215" t="s">
        <v>20</v>
      </c>
      <c r="C790" s="64" t="s">
        <v>856</v>
      </c>
      <c r="D790" s="87">
        <v>43678</v>
      </c>
      <c r="E790" s="89" t="s">
        <v>479</v>
      </c>
      <c r="F790" s="57">
        <v>0</v>
      </c>
      <c r="G790" s="57">
        <v>0</v>
      </c>
      <c r="H790" s="185">
        <v>0</v>
      </c>
      <c r="I790" s="185">
        <v>0</v>
      </c>
      <c r="J790" s="58"/>
      <c r="K790" s="59"/>
      <c r="L790" s="59"/>
      <c r="M790" s="59"/>
      <c r="N790" s="59"/>
      <c r="O790" s="59"/>
      <c r="P790" s="59"/>
      <c r="Q790" s="59"/>
      <c r="R790" s="59"/>
      <c r="S790" s="59"/>
      <c r="T790" s="60"/>
      <c r="U790" s="181">
        <f t="shared" si="12"/>
        <v>0</v>
      </c>
    </row>
    <row r="791" spans="2:21" ht="50.1" hidden="1" customHeight="1" x14ac:dyDescent="0.25">
      <c r="B791" s="215" t="s">
        <v>20</v>
      </c>
      <c r="C791" s="64" t="s">
        <v>929</v>
      </c>
      <c r="D791" s="87">
        <v>43678</v>
      </c>
      <c r="E791" s="89" t="s">
        <v>479</v>
      </c>
      <c r="F791" s="57">
        <v>0</v>
      </c>
      <c r="G791" s="57">
        <v>0</v>
      </c>
      <c r="H791" s="185">
        <v>0</v>
      </c>
      <c r="I791" s="185">
        <v>0</v>
      </c>
      <c r="J791" s="61"/>
      <c r="K791" s="59"/>
      <c r="L791" s="62"/>
      <c r="M791" s="59"/>
      <c r="N791" s="59"/>
      <c r="O791" s="59"/>
      <c r="P791" s="62"/>
      <c r="Q791" s="62"/>
      <c r="R791" s="62"/>
      <c r="S791" s="62"/>
      <c r="T791" s="63"/>
      <c r="U791" s="181">
        <f t="shared" si="12"/>
        <v>0</v>
      </c>
    </row>
    <row r="792" spans="2:21" ht="50.1" hidden="1" customHeight="1" x14ac:dyDescent="0.25">
      <c r="B792" s="215" t="s">
        <v>21</v>
      </c>
      <c r="C792" s="64" t="s">
        <v>22</v>
      </c>
      <c r="D792" s="87">
        <v>43678</v>
      </c>
      <c r="E792" s="89" t="s">
        <v>479</v>
      </c>
      <c r="F792" s="57">
        <v>721</v>
      </c>
      <c r="G792" s="57">
        <v>721</v>
      </c>
      <c r="H792" s="185">
        <v>4</v>
      </c>
      <c r="I792" s="185">
        <v>4</v>
      </c>
      <c r="J792" s="58"/>
      <c r="K792" s="59"/>
      <c r="L792" s="59"/>
      <c r="M792" s="59"/>
      <c r="N792" s="59"/>
      <c r="O792" s="59"/>
      <c r="P792" s="59"/>
      <c r="Q792" s="59"/>
      <c r="R792" s="59"/>
      <c r="S792" s="59"/>
      <c r="T792" s="60"/>
      <c r="U792" s="181">
        <f t="shared" si="12"/>
        <v>0</v>
      </c>
    </row>
    <row r="793" spans="2:21" ht="50.1" hidden="1" customHeight="1" x14ac:dyDescent="0.25">
      <c r="B793" s="215" t="s">
        <v>21</v>
      </c>
      <c r="C793" s="64" t="s">
        <v>21</v>
      </c>
      <c r="D793" s="87">
        <v>43678</v>
      </c>
      <c r="E793" s="89" t="s">
        <v>479</v>
      </c>
      <c r="F793" s="57">
        <v>0</v>
      </c>
      <c r="G793" s="57">
        <v>0</v>
      </c>
      <c r="H793" s="185">
        <v>0</v>
      </c>
      <c r="I793" s="185">
        <v>0</v>
      </c>
      <c r="J793" s="61"/>
      <c r="K793" s="59"/>
      <c r="L793" s="62"/>
      <c r="M793" s="59"/>
      <c r="N793" s="59"/>
      <c r="O793" s="59"/>
      <c r="P793" s="62"/>
      <c r="Q793" s="62"/>
      <c r="R793" s="62"/>
      <c r="S793" s="62"/>
      <c r="T793" s="63"/>
      <c r="U793" s="181">
        <f t="shared" si="12"/>
        <v>0</v>
      </c>
    </row>
    <row r="794" spans="2:21" ht="50.1" hidden="1" customHeight="1" x14ac:dyDescent="0.25">
      <c r="B794" s="215" t="s">
        <v>21</v>
      </c>
      <c r="C794" s="64" t="s">
        <v>23</v>
      </c>
      <c r="D794" s="87">
        <v>43678</v>
      </c>
      <c r="E794" s="89" t="s">
        <v>479</v>
      </c>
      <c r="F794" s="57">
        <v>420</v>
      </c>
      <c r="G794" s="57">
        <v>420</v>
      </c>
      <c r="H794" s="185">
        <v>2</v>
      </c>
      <c r="I794" s="185">
        <v>2</v>
      </c>
      <c r="J794" s="58"/>
      <c r="K794" s="59"/>
      <c r="L794" s="59"/>
      <c r="M794" s="59"/>
      <c r="N794" s="59"/>
      <c r="O794" s="59"/>
      <c r="P794" s="59"/>
      <c r="Q794" s="59"/>
      <c r="R794" s="59"/>
      <c r="S794" s="59"/>
      <c r="T794" s="60"/>
      <c r="U794" s="181">
        <f t="shared" si="12"/>
        <v>0</v>
      </c>
    </row>
    <row r="795" spans="2:21" ht="50.1" hidden="1" customHeight="1" x14ac:dyDescent="0.25">
      <c r="B795" s="215" t="s">
        <v>24</v>
      </c>
      <c r="C795" s="64" t="s">
        <v>25</v>
      </c>
      <c r="D795" s="87">
        <v>43678</v>
      </c>
      <c r="E795" s="89" t="s">
        <v>479</v>
      </c>
      <c r="F795" s="57">
        <v>0</v>
      </c>
      <c r="G795" s="57">
        <v>0</v>
      </c>
      <c r="H795" s="185">
        <v>0</v>
      </c>
      <c r="I795" s="185">
        <v>0</v>
      </c>
      <c r="J795" s="61"/>
      <c r="K795" s="59"/>
      <c r="L795" s="62"/>
      <c r="M795" s="59"/>
      <c r="N795" s="59"/>
      <c r="O795" s="59"/>
      <c r="P795" s="62"/>
      <c r="Q795" s="62"/>
      <c r="R795" s="62"/>
      <c r="S795" s="62"/>
      <c r="T795" s="63"/>
      <c r="U795" s="181">
        <f t="shared" ref="U795:U858" si="13">SUM(J795:M795)</f>
        <v>0</v>
      </c>
    </row>
    <row r="796" spans="2:21" ht="50.1" hidden="1" customHeight="1" x14ac:dyDescent="0.25">
      <c r="B796" s="215" t="s">
        <v>24</v>
      </c>
      <c r="C796" s="64" t="s">
        <v>26</v>
      </c>
      <c r="D796" s="87">
        <v>43678</v>
      </c>
      <c r="E796" s="89" t="s">
        <v>479</v>
      </c>
      <c r="F796" s="57">
        <v>10200</v>
      </c>
      <c r="G796" s="57">
        <v>10200</v>
      </c>
      <c r="H796" s="185">
        <v>59</v>
      </c>
      <c r="I796" s="185">
        <v>59</v>
      </c>
      <c r="J796" s="58"/>
      <c r="K796" s="59"/>
      <c r="L796" s="59"/>
      <c r="M796" s="59"/>
      <c r="N796" s="59"/>
      <c r="O796" s="59"/>
      <c r="P796" s="59"/>
      <c r="Q796" s="59"/>
      <c r="R796" s="59"/>
      <c r="S796" s="59"/>
      <c r="T796" s="60"/>
      <c r="U796" s="181">
        <f t="shared" si="13"/>
        <v>0</v>
      </c>
    </row>
    <row r="797" spans="2:21" ht="50.1" hidden="1" customHeight="1" x14ac:dyDescent="0.25">
      <c r="B797" s="215" t="s">
        <v>24</v>
      </c>
      <c r="C797" s="64" t="s">
        <v>24</v>
      </c>
      <c r="D797" s="87">
        <v>43678</v>
      </c>
      <c r="E797" s="89" t="s">
        <v>479</v>
      </c>
      <c r="F797" s="57">
        <v>876</v>
      </c>
      <c r="G797" s="57">
        <v>876</v>
      </c>
      <c r="H797" s="185">
        <v>4</v>
      </c>
      <c r="I797" s="185">
        <v>4</v>
      </c>
      <c r="J797" s="61"/>
      <c r="K797" s="59"/>
      <c r="L797" s="62"/>
      <c r="M797" s="59"/>
      <c r="N797" s="59"/>
      <c r="O797" s="59"/>
      <c r="P797" s="62"/>
      <c r="Q797" s="62"/>
      <c r="R797" s="62"/>
      <c r="S797" s="62"/>
      <c r="T797" s="63"/>
      <c r="U797" s="181">
        <f t="shared" si="13"/>
        <v>0</v>
      </c>
    </row>
    <row r="798" spans="2:21" ht="50.1" hidden="1" customHeight="1" x14ac:dyDescent="0.25">
      <c r="B798" s="215" t="s">
        <v>27</v>
      </c>
      <c r="C798" s="64" t="s">
        <v>43</v>
      </c>
      <c r="D798" s="87">
        <v>43678</v>
      </c>
      <c r="E798" s="89" t="s">
        <v>479</v>
      </c>
      <c r="F798" s="57">
        <v>1410</v>
      </c>
      <c r="G798" s="57">
        <v>1410</v>
      </c>
      <c r="H798" s="185">
        <v>6</v>
      </c>
      <c r="I798" s="185">
        <v>6</v>
      </c>
      <c r="J798" s="58"/>
      <c r="K798" s="59"/>
      <c r="L798" s="59"/>
      <c r="M798" s="59"/>
      <c r="N798" s="59"/>
      <c r="O798" s="59"/>
      <c r="P798" s="59"/>
      <c r="Q798" s="59"/>
      <c r="R798" s="59"/>
      <c r="S798" s="59"/>
      <c r="T798" s="60"/>
      <c r="U798" s="181">
        <f t="shared" si="13"/>
        <v>0</v>
      </c>
    </row>
    <row r="799" spans="2:21" ht="50.1" hidden="1" customHeight="1" x14ac:dyDescent="0.25">
      <c r="B799" s="215" t="s">
        <v>27</v>
      </c>
      <c r="C799" s="64" t="s">
        <v>28</v>
      </c>
      <c r="D799" s="87">
        <v>43678</v>
      </c>
      <c r="E799" s="89" t="s">
        <v>479</v>
      </c>
      <c r="F799" s="57">
        <v>0</v>
      </c>
      <c r="G799" s="57">
        <v>0</v>
      </c>
      <c r="H799" s="185">
        <v>0</v>
      </c>
      <c r="I799" s="185">
        <v>0</v>
      </c>
      <c r="J799" s="61"/>
      <c r="K799" s="59"/>
      <c r="L799" s="62"/>
      <c r="M799" s="59"/>
      <c r="N799" s="59"/>
      <c r="O799" s="59"/>
      <c r="P799" s="62"/>
      <c r="Q799" s="62"/>
      <c r="R799" s="62"/>
      <c r="S799" s="62"/>
      <c r="T799" s="63"/>
      <c r="U799" s="181">
        <f t="shared" si="13"/>
        <v>0</v>
      </c>
    </row>
    <row r="800" spans="2:21" ht="50.1" hidden="1" customHeight="1" x14ac:dyDescent="0.25">
      <c r="B800" s="215" t="s">
        <v>27</v>
      </c>
      <c r="C800" s="64" t="s">
        <v>27</v>
      </c>
      <c r="D800" s="87">
        <v>43678</v>
      </c>
      <c r="E800" s="89" t="s">
        <v>479</v>
      </c>
      <c r="F800" s="57">
        <v>0</v>
      </c>
      <c r="G800" s="57">
        <v>0</v>
      </c>
      <c r="H800" s="185">
        <v>0</v>
      </c>
      <c r="I800" s="185">
        <v>0</v>
      </c>
      <c r="J800" s="58"/>
      <c r="K800" s="59"/>
      <c r="L800" s="59"/>
      <c r="M800" s="59"/>
      <c r="N800" s="59"/>
      <c r="O800" s="59"/>
      <c r="P800" s="59"/>
      <c r="Q800" s="59"/>
      <c r="R800" s="59"/>
      <c r="S800" s="59"/>
      <c r="T800" s="60"/>
      <c r="U800" s="181">
        <f t="shared" si="13"/>
        <v>0</v>
      </c>
    </row>
    <row r="801" spans="2:21" ht="50.1" hidden="1" customHeight="1" x14ac:dyDescent="0.25">
      <c r="B801" s="215" t="s">
        <v>29</v>
      </c>
      <c r="C801" s="64" t="s">
        <v>30</v>
      </c>
      <c r="D801" s="87">
        <v>43678</v>
      </c>
      <c r="E801" s="89" t="s">
        <v>479</v>
      </c>
      <c r="F801" s="57">
        <v>0</v>
      </c>
      <c r="G801" s="57">
        <v>0</v>
      </c>
      <c r="H801" s="185">
        <v>0</v>
      </c>
      <c r="I801" s="185">
        <v>0</v>
      </c>
      <c r="J801" s="61"/>
      <c r="K801" s="59"/>
      <c r="L801" s="62"/>
      <c r="M801" s="59"/>
      <c r="N801" s="59"/>
      <c r="O801" s="59"/>
      <c r="P801" s="62"/>
      <c r="Q801" s="62"/>
      <c r="R801" s="62"/>
      <c r="S801" s="62"/>
      <c r="T801" s="63"/>
      <c r="U801" s="181">
        <f t="shared" si="13"/>
        <v>0</v>
      </c>
    </row>
    <row r="802" spans="2:21" ht="50.1" customHeight="1" x14ac:dyDescent="0.25">
      <c r="B802" s="215" t="s">
        <v>29</v>
      </c>
      <c r="C802" s="64" t="s">
        <v>31</v>
      </c>
      <c r="D802" s="87">
        <v>43678</v>
      </c>
      <c r="E802" s="89" t="s">
        <v>479</v>
      </c>
      <c r="F802" s="57">
        <v>82360</v>
      </c>
      <c r="G802" s="57">
        <v>82360</v>
      </c>
      <c r="H802" s="185">
        <v>356</v>
      </c>
      <c r="I802" s="185">
        <v>356</v>
      </c>
      <c r="J802" s="58"/>
      <c r="K802" s="59">
        <v>1</v>
      </c>
      <c r="L802" s="59"/>
      <c r="M802" s="59"/>
      <c r="N802" s="59"/>
      <c r="O802" s="59">
        <v>1</v>
      </c>
      <c r="P802" s="59"/>
      <c r="Q802" s="59"/>
      <c r="R802" s="59">
        <v>3</v>
      </c>
      <c r="S802" s="59">
        <v>33</v>
      </c>
      <c r="T802" s="60"/>
      <c r="U802" s="181">
        <f t="shared" si="13"/>
        <v>1</v>
      </c>
    </row>
    <row r="803" spans="2:21" ht="50.1" hidden="1" customHeight="1" x14ac:dyDescent="0.25">
      <c r="B803" s="215" t="s">
        <v>29</v>
      </c>
      <c r="C803" s="64" t="s">
        <v>32</v>
      </c>
      <c r="D803" s="87">
        <v>43678</v>
      </c>
      <c r="E803" s="89" t="s">
        <v>479</v>
      </c>
      <c r="F803" s="57">
        <v>0</v>
      </c>
      <c r="G803" s="57">
        <v>0</v>
      </c>
      <c r="H803" s="185">
        <v>0</v>
      </c>
      <c r="I803" s="185">
        <v>0</v>
      </c>
      <c r="J803" s="61"/>
      <c r="K803" s="59"/>
      <c r="L803" s="62"/>
      <c r="M803" s="59"/>
      <c r="N803" s="59"/>
      <c r="O803" s="59"/>
      <c r="P803" s="62"/>
      <c r="Q803" s="62"/>
      <c r="R803" s="62"/>
      <c r="S803" s="62"/>
      <c r="T803" s="63"/>
      <c r="U803" s="181">
        <f t="shared" si="13"/>
        <v>0</v>
      </c>
    </row>
    <row r="804" spans="2:21" ht="50.1" hidden="1" customHeight="1" x14ac:dyDescent="0.25">
      <c r="B804" s="215" t="s">
        <v>29</v>
      </c>
      <c r="C804" s="64" t="s">
        <v>16</v>
      </c>
      <c r="D804" s="87">
        <v>43678</v>
      </c>
      <c r="E804" s="89" t="s">
        <v>479</v>
      </c>
      <c r="F804" s="57">
        <v>89508</v>
      </c>
      <c r="G804" s="57">
        <v>75960</v>
      </c>
      <c r="H804" s="185">
        <v>414</v>
      </c>
      <c r="I804" s="185">
        <v>354</v>
      </c>
      <c r="J804" s="58"/>
      <c r="K804" s="59"/>
      <c r="L804" s="59"/>
      <c r="M804" s="59"/>
      <c r="N804" s="59"/>
      <c r="O804" s="59"/>
      <c r="P804" s="59"/>
      <c r="Q804" s="59"/>
      <c r="R804" s="59"/>
      <c r="S804" s="59"/>
      <c r="T804" s="60"/>
      <c r="U804" s="181">
        <f t="shared" si="13"/>
        <v>0</v>
      </c>
    </row>
    <row r="805" spans="2:21" ht="50.1" hidden="1" customHeight="1" x14ac:dyDescent="0.25">
      <c r="B805" s="215" t="s">
        <v>29</v>
      </c>
      <c r="C805" s="64" t="s">
        <v>33</v>
      </c>
      <c r="D805" s="87">
        <v>43678</v>
      </c>
      <c r="E805" s="89" t="s">
        <v>479</v>
      </c>
      <c r="F805" s="57">
        <v>4036</v>
      </c>
      <c r="G805" s="57">
        <v>4036</v>
      </c>
      <c r="H805" s="185">
        <v>36</v>
      </c>
      <c r="I805" s="185">
        <v>36</v>
      </c>
      <c r="J805" s="61"/>
      <c r="K805" s="59"/>
      <c r="L805" s="62"/>
      <c r="M805" s="59"/>
      <c r="N805" s="59"/>
      <c r="O805" s="59"/>
      <c r="P805" s="62"/>
      <c r="Q805" s="62"/>
      <c r="R805" s="62"/>
      <c r="S805" s="62"/>
      <c r="T805" s="63"/>
      <c r="U805" s="181">
        <f t="shared" si="13"/>
        <v>0</v>
      </c>
    </row>
    <row r="806" spans="2:21" ht="50.1" hidden="1" customHeight="1" x14ac:dyDescent="0.25">
      <c r="B806" s="215" t="s">
        <v>29</v>
      </c>
      <c r="C806" s="64" t="s">
        <v>34</v>
      </c>
      <c r="D806" s="87">
        <v>43678</v>
      </c>
      <c r="E806" s="89" t="s">
        <v>479</v>
      </c>
      <c r="F806" s="57">
        <v>0</v>
      </c>
      <c r="G806" s="57">
        <v>0</v>
      </c>
      <c r="H806" s="185">
        <v>0</v>
      </c>
      <c r="I806" s="185">
        <v>0</v>
      </c>
      <c r="J806" s="58"/>
      <c r="K806" s="59"/>
      <c r="L806" s="59"/>
      <c r="M806" s="59"/>
      <c r="N806" s="59"/>
      <c r="O806" s="59"/>
      <c r="P806" s="59"/>
      <c r="Q806" s="59"/>
      <c r="R806" s="59"/>
      <c r="S806" s="59"/>
      <c r="T806" s="60"/>
      <c r="U806" s="181">
        <f t="shared" si="13"/>
        <v>0</v>
      </c>
    </row>
    <row r="807" spans="2:21" ht="50.1" hidden="1" customHeight="1" x14ac:dyDescent="0.25">
      <c r="B807" s="215" t="s">
        <v>29</v>
      </c>
      <c r="C807" s="16" t="s">
        <v>35</v>
      </c>
      <c r="D807" s="87">
        <v>43678</v>
      </c>
      <c r="E807" s="89" t="s">
        <v>479</v>
      </c>
      <c r="F807" s="57">
        <v>0</v>
      </c>
      <c r="G807" s="57">
        <v>0</v>
      </c>
      <c r="H807" s="185">
        <v>0</v>
      </c>
      <c r="I807" s="185">
        <v>0</v>
      </c>
      <c r="J807" s="61"/>
      <c r="K807" s="59"/>
      <c r="L807" s="62"/>
      <c r="M807" s="59"/>
      <c r="N807" s="59"/>
      <c r="O807" s="59"/>
      <c r="P807" s="62"/>
      <c r="Q807" s="62"/>
      <c r="R807" s="62"/>
      <c r="S807" s="62"/>
      <c r="T807" s="63"/>
      <c r="U807" s="181">
        <f t="shared" si="13"/>
        <v>0</v>
      </c>
    </row>
    <row r="808" spans="2:21" ht="50.1" hidden="1" customHeight="1" x14ac:dyDescent="0.25">
      <c r="B808" s="215" t="s">
        <v>29</v>
      </c>
      <c r="C808" s="64" t="s">
        <v>29</v>
      </c>
      <c r="D808" s="87">
        <v>43678</v>
      </c>
      <c r="E808" s="89" t="s">
        <v>479</v>
      </c>
      <c r="F808" s="57">
        <v>0</v>
      </c>
      <c r="G808" s="57">
        <v>0</v>
      </c>
      <c r="H808" s="185">
        <v>0</v>
      </c>
      <c r="I808" s="185">
        <v>0</v>
      </c>
      <c r="J808" s="58"/>
      <c r="K808" s="59"/>
      <c r="L808" s="59"/>
      <c r="M808" s="59"/>
      <c r="N808" s="59"/>
      <c r="O808" s="59"/>
      <c r="P808" s="59"/>
      <c r="Q808" s="59"/>
      <c r="R808" s="59"/>
      <c r="S808" s="59"/>
      <c r="T808" s="60"/>
      <c r="U808" s="181">
        <f t="shared" si="13"/>
        <v>0</v>
      </c>
    </row>
    <row r="809" spans="2:21" ht="50.1" hidden="1" customHeight="1" x14ac:dyDescent="0.25">
      <c r="B809" s="215" t="s">
        <v>29</v>
      </c>
      <c r="C809" s="64" t="s">
        <v>489</v>
      </c>
      <c r="D809" s="87">
        <v>43678</v>
      </c>
      <c r="E809" s="89" t="s">
        <v>479</v>
      </c>
      <c r="F809" s="57">
        <v>0</v>
      </c>
      <c r="G809" s="57">
        <v>0</v>
      </c>
      <c r="H809" s="185">
        <v>0</v>
      </c>
      <c r="I809" s="185">
        <v>0</v>
      </c>
      <c r="J809" s="61"/>
      <c r="K809" s="59"/>
      <c r="L809" s="62"/>
      <c r="M809" s="59"/>
      <c r="N809" s="59"/>
      <c r="O809" s="59"/>
      <c r="P809" s="62"/>
      <c r="Q809" s="62"/>
      <c r="R809" s="62"/>
      <c r="S809" s="62"/>
      <c r="T809" s="63"/>
      <c r="U809" s="181">
        <f t="shared" si="13"/>
        <v>0</v>
      </c>
    </row>
    <row r="810" spans="2:21" ht="50.1" hidden="1" customHeight="1" x14ac:dyDescent="0.25">
      <c r="B810" s="215" t="s">
        <v>36</v>
      </c>
      <c r="C810" s="64" t="s">
        <v>36</v>
      </c>
      <c r="D810" s="87">
        <v>43678</v>
      </c>
      <c r="E810" s="89" t="s">
        <v>479</v>
      </c>
      <c r="F810" s="57">
        <v>0</v>
      </c>
      <c r="G810" s="57">
        <v>0</v>
      </c>
      <c r="H810" s="185">
        <v>0</v>
      </c>
      <c r="I810" s="185">
        <v>0</v>
      </c>
      <c r="J810" s="58"/>
      <c r="K810" s="59"/>
      <c r="L810" s="59"/>
      <c r="M810" s="59"/>
      <c r="N810" s="59"/>
      <c r="O810" s="59"/>
      <c r="P810" s="59"/>
      <c r="Q810" s="59"/>
      <c r="R810" s="59"/>
      <c r="S810" s="59"/>
      <c r="T810" s="60"/>
      <c r="U810" s="181">
        <f t="shared" si="13"/>
        <v>0</v>
      </c>
    </row>
    <row r="811" spans="2:21" ht="50.1" hidden="1" customHeight="1" x14ac:dyDescent="0.25">
      <c r="B811" s="215" t="s">
        <v>36</v>
      </c>
      <c r="C811" s="64" t="s">
        <v>48</v>
      </c>
      <c r="D811" s="87">
        <v>43678</v>
      </c>
      <c r="E811" s="89" t="s">
        <v>479</v>
      </c>
      <c r="F811" s="57">
        <v>0</v>
      </c>
      <c r="G811" s="57">
        <v>0</v>
      </c>
      <c r="H811" s="185">
        <v>0</v>
      </c>
      <c r="I811" s="185">
        <v>0</v>
      </c>
      <c r="J811" s="61"/>
      <c r="K811" s="59"/>
      <c r="L811" s="62"/>
      <c r="M811" s="59"/>
      <c r="N811" s="59"/>
      <c r="O811" s="59"/>
      <c r="P811" s="62"/>
      <c r="Q811" s="62"/>
      <c r="R811" s="62"/>
      <c r="S811" s="62"/>
      <c r="T811" s="63"/>
      <c r="U811" s="181">
        <f t="shared" si="13"/>
        <v>0</v>
      </c>
    </row>
    <row r="812" spans="2:21" ht="50.1" hidden="1" customHeight="1" x14ac:dyDescent="0.25">
      <c r="B812" s="215" t="s">
        <v>36</v>
      </c>
      <c r="C812" s="64" t="s">
        <v>49</v>
      </c>
      <c r="D812" s="87">
        <v>43678</v>
      </c>
      <c r="E812" s="89" t="s">
        <v>479</v>
      </c>
      <c r="F812" s="57">
        <v>0</v>
      </c>
      <c r="G812" s="57">
        <v>0</v>
      </c>
      <c r="H812" s="185">
        <v>0</v>
      </c>
      <c r="I812" s="185">
        <v>0</v>
      </c>
      <c r="J812" s="58"/>
      <c r="K812" s="59"/>
      <c r="L812" s="59"/>
      <c r="M812" s="59"/>
      <c r="N812" s="59"/>
      <c r="O812" s="59"/>
      <c r="P812" s="59"/>
      <c r="Q812" s="59"/>
      <c r="R812" s="59"/>
      <c r="S812" s="59"/>
      <c r="T812" s="60"/>
      <c r="U812" s="181">
        <f t="shared" si="13"/>
        <v>0</v>
      </c>
    </row>
    <row r="813" spans="2:21" ht="50.1" hidden="1" customHeight="1" x14ac:dyDescent="0.25">
      <c r="B813" s="215" t="s">
        <v>36</v>
      </c>
      <c r="C813" s="64" t="s">
        <v>50</v>
      </c>
      <c r="D813" s="87">
        <v>43678</v>
      </c>
      <c r="E813" s="89" t="s">
        <v>479</v>
      </c>
      <c r="F813" s="57">
        <v>0</v>
      </c>
      <c r="G813" s="57">
        <v>0</v>
      </c>
      <c r="H813" s="185">
        <v>0</v>
      </c>
      <c r="I813" s="185">
        <v>0</v>
      </c>
      <c r="J813" s="61"/>
      <c r="K813" s="59"/>
      <c r="L813" s="62"/>
      <c r="M813" s="59"/>
      <c r="N813" s="59"/>
      <c r="O813" s="59"/>
      <c r="P813" s="62"/>
      <c r="Q813" s="62"/>
      <c r="R813" s="62"/>
      <c r="S813" s="62"/>
      <c r="T813" s="63"/>
      <c r="U813" s="181">
        <f t="shared" si="13"/>
        <v>0</v>
      </c>
    </row>
    <row r="814" spans="2:21" ht="50.1" hidden="1" customHeight="1" x14ac:dyDescent="0.25">
      <c r="B814" s="215" t="s">
        <v>37</v>
      </c>
      <c r="C814" s="64" t="s">
        <v>39</v>
      </c>
      <c r="D814" s="87">
        <v>43678</v>
      </c>
      <c r="E814" s="89" t="s">
        <v>479</v>
      </c>
      <c r="F814" s="57">
        <v>4348</v>
      </c>
      <c r="G814" s="57">
        <v>4348</v>
      </c>
      <c r="H814" s="185">
        <v>27</v>
      </c>
      <c r="I814" s="185">
        <v>27</v>
      </c>
      <c r="J814" s="58"/>
      <c r="K814" s="59"/>
      <c r="L814" s="59"/>
      <c r="M814" s="59"/>
      <c r="N814" s="59"/>
      <c r="O814" s="59"/>
      <c r="P814" s="59"/>
      <c r="Q814" s="59"/>
      <c r="R814" s="59"/>
      <c r="S814" s="59"/>
      <c r="T814" s="60"/>
      <c r="U814" s="181">
        <f t="shared" si="13"/>
        <v>0</v>
      </c>
    </row>
    <row r="815" spans="2:21" ht="50.1" hidden="1" customHeight="1" x14ac:dyDescent="0.25">
      <c r="B815" s="215" t="s">
        <v>37</v>
      </c>
      <c r="C815" s="64" t="s">
        <v>38</v>
      </c>
      <c r="D815" s="87">
        <v>43678</v>
      </c>
      <c r="E815" s="89" t="s">
        <v>479</v>
      </c>
      <c r="F815" s="57">
        <v>0</v>
      </c>
      <c r="G815" s="57">
        <v>0</v>
      </c>
      <c r="H815" s="185">
        <v>0</v>
      </c>
      <c r="I815" s="185">
        <v>0</v>
      </c>
      <c r="J815" s="61"/>
      <c r="K815" s="59"/>
      <c r="L815" s="62"/>
      <c r="M815" s="59"/>
      <c r="N815" s="59"/>
      <c r="O815" s="59"/>
      <c r="P815" s="62"/>
      <c r="Q815" s="62"/>
      <c r="R815" s="62"/>
      <c r="S815" s="62"/>
      <c r="T815" s="63"/>
      <c r="U815" s="181">
        <f t="shared" si="13"/>
        <v>0</v>
      </c>
    </row>
    <row r="816" spans="2:21" ht="50.1" hidden="1" customHeight="1" x14ac:dyDescent="0.25">
      <c r="B816" s="215" t="s">
        <v>40</v>
      </c>
      <c r="C816" s="64" t="s">
        <v>40</v>
      </c>
      <c r="D816" s="87">
        <v>43678</v>
      </c>
      <c r="E816" s="89" t="s">
        <v>479</v>
      </c>
      <c r="F816" s="57">
        <v>0</v>
      </c>
      <c r="G816" s="57">
        <v>0</v>
      </c>
      <c r="H816" s="217">
        <v>0</v>
      </c>
      <c r="I816" s="217">
        <v>0</v>
      </c>
      <c r="J816" s="58"/>
      <c r="K816" s="59"/>
      <c r="L816" s="59"/>
      <c r="M816" s="59"/>
      <c r="N816" s="59"/>
      <c r="O816" s="59"/>
      <c r="P816" s="59"/>
      <c r="Q816" s="59"/>
      <c r="R816" s="59"/>
      <c r="S816" s="59"/>
      <c r="T816" s="60"/>
      <c r="U816" s="181">
        <f t="shared" si="13"/>
        <v>0</v>
      </c>
    </row>
    <row r="817" spans="1:27" ht="50.1" hidden="1" customHeight="1" x14ac:dyDescent="0.25">
      <c r="B817" s="215" t="s">
        <v>41</v>
      </c>
      <c r="C817" s="64" t="s">
        <v>41</v>
      </c>
      <c r="D817" s="87">
        <v>43678</v>
      </c>
      <c r="E817" s="89" t="s">
        <v>479</v>
      </c>
      <c r="F817" s="216">
        <v>300752.37</v>
      </c>
      <c r="G817" s="216">
        <v>220257.8</v>
      </c>
      <c r="H817" s="217">
        <v>1601</v>
      </c>
      <c r="I817" s="217">
        <v>1401</v>
      </c>
      <c r="J817" s="61"/>
      <c r="K817" s="59"/>
      <c r="L817" s="62"/>
      <c r="M817" s="59"/>
      <c r="N817" s="59"/>
      <c r="O817" s="59">
        <v>2</v>
      </c>
      <c r="P817" s="62"/>
      <c r="Q817" s="62"/>
      <c r="R817" s="62"/>
      <c r="S817" s="62"/>
      <c r="T817" s="63"/>
      <c r="U817" s="181">
        <f t="shared" si="13"/>
        <v>0</v>
      </c>
    </row>
    <row r="818" spans="1:27" ht="50.1" hidden="1" customHeight="1" x14ac:dyDescent="0.25">
      <c r="B818" s="215" t="s">
        <v>42</v>
      </c>
      <c r="C818" s="64" t="s">
        <v>42</v>
      </c>
      <c r="D818" s="87">
        <v>43678</v>
      </c>
      <c r="E818" s="89" t="s">
        <v>479</v>
      </c>
      <c r="F818" s="57">
        <v>0</v>
      </c>
      <c r="G818" s="57">
        <v>0</v>
      </c>
      <c r="H818" s="217">
        <v>0</v>
      </c>
      <c r="I818" s="217">
        <v>0</v>
      </c>
      <c r="J818" s="58"/>
      <c r="K818" s="59"/>
      <c r="L818" s="59"/>
      <c r="M818" s="59"/>
      <c r="N818" s="59"/>
      <c r="O818" s="59"/>
      <c r="P818" s="59"/>
      <c r="Q818" s="59"/>
      <c r="R818" s="59"/>
      <c r="S818" s="59"/>
      <c r="T818" s="60"/>
      <c r="U818" s="181">
        <f t="shared" si="13"/>
        <v>0</v>
      </c>
    </row>
    <row r="819" spans="1:27" ht="50.1" hidden="1" customHeight="1" x14ac:dyDescent="0.25">
      <c r="B819" s="215" t="s">
        <v>42</v>
      </c>
      <c r="C819" s="64" t="s">
        <v>490</v>
      </c>
      <c r="D819" s="87">
        <v>43678</v>
      </c>
      <c r="E819" s="89" t="s">
        <v>479</v>
      </c>
      <c r="F819" s="216">
        <v>6760</v>
      </c>
      <c r="G819" s="216">
        <v>0</v>
      </c>
      <c r="H819" s="217">
        <v>38</v>
      </c>
      <c r="I819" s="217">
        <v>0</v>
      </c>
      <c r="J819" s="61"/>
      <c r="K819" s="59"/>
      <c r="L819" s="62"/>
      <c r="M819" s="59"/>
      <c r="N819" s="59"/>
      <c r="O819" s="59"/>
      <c r="P819" s="62"/>
      <c r="Q819" s="62"/>
      <c r="R819" s="62"/>
      <c r="S819" s="62"/>
      <c r="T819" s="63"/>
      <c r="U819" s="181">
        <f t="shared" si="13"/>
        <v>0</v>
      </c>
    </row>
    <row r="820" spans="1:27" ht="50.1" hidden="1" customHeight="1" x14ac:dyDescent="0.25">
      <c r="B820" s="215" t="s">
        <v>42</v>
      </c>
      <c r="C820" s="64" t="s">
        <v>488</v>
      </c>
      <c r="D820" s="87">
        <v>43678</v>
      </c>
      <c r="E820" s="89" t="s">
        <v>479</v>
      </c>
      <c r="F820" s="57">
        <v>0</v>
      </c>
      <c r="G820" s="57">
        <v>0</v>
      </c>
      <c r="H820" s="217">
        <v>0</v>
      </c>
      <c r="I820" s="217">
        <v>0</v>
      </c>
      <c r="J820" s="58"/>
      <c r="K820" s="59"/>
      <c r="L820" s="59"/>
      <c r="M820" s="59"/>
      <c r="N820" s="59"/>
      <c r="O820" s="59"/>
      <c r="P820" s="59"/>
      <c r="Q820" s="59"/>
      <c r="R820" s="59"/>
      <c r="S820" s="59"/>
      <c r="T820" s="60"/>
      <c r="U820" s="181">
        <f t="shared" si="13"/>
        <v>0</v>
      </c>
    </row>
    <row r="821" spans="1:27" ht="50.1" hidden="1" customHeight="1" x14ac:dyDescent="0.25">
      <c r="B821" s="215" t="s">
        <v>42</v>
      </c>
      <c r="C821" s="64" t="s">
        <v>515</v>
      </c>
      <c r="D821" s="87">
        <v>43678</v>
      </c>
      <c r="E821" s="89" t="s">
        <v>479</v>
      </c>
      <c r="F821" s="216">
        <v>0</v>
      </c>
      <c r="G821" s="216">
        <v>0</v>
      </c>
      <c r="H821" s="217">
        <v>0</v>
      </c>
      <c r="I821" s="217">
        <v>0</v>
      </c>
      <c r="J821" s="61"/>
      <c r="K821" s="59"/>
      <c r="L821" s="62"/>
      <c r="M821" s="59"/>
      <c r="N821" s="59"/>
      <c r="O821" s="59"/>
      <c r="P821" s="62"/>
      <c r="Q821" s="62"/>
      <c r="R821" s="62"/>
      <c r="S821" s="62"/>
      <c r="T821" s="63"/>
      <c r="U821" s="181">
        <f t="shared" si="13"/>
        <v>0</v>
      </c>
    </row>
    <row r="822" spans="1:27" ht="50.1" hidden="1" customHeight="1" x14ac:dyDescent="0.25">
      <c r="B822" s="215" t="s">
        <v>46</v>
      </c>
      <c r="C822" s="64" t="s">
        <v>46</v>
      </c>
      <c r="D822" s="87">
        <v>43678</v>
      </c>
      <c r="E822" s="89" t="s">
        <v>479</v>
      </c>
      <c r="F822" s="57">
        <v>56112</v>
      </c>
      <c r="G822" s="57">
        <v>55296</v>
      </c>
      <c r="H822" s="217">
        <v>240</v>
      </c>
      <c r="I822" s="217">
        <v>235</v>
      </c>
      <c r="J822" s="58"/>
      <c r="K822" s="59"/>
      <c r="L822" s="59"/>
      <c r="M822" s="59"/>
      <c r="N822" s="59"/>
      <c r="O822" s="59"/>
      <c r="P822" s="59"/>
      <c r="Q822" s="59"/>
      <c r="R822" s="59"/>
      <c r="S822" s="59"/>
      <c r="T822" s="60"/>
      <c r="U822" s="181">
        <f t="shared" si="13"/>
        <v>0</v>
      </c>
    </row>
    <row r="823" spans="1:27" ht="50.1" hidden="1" customHeight="1" x14ac:dyDescent="0.25">
      <c r="B823" s="215" t="s">
        <v>491</v>
      </c>
      <c r="C823" s="64" t="s">
        <v>491</v>
      </c>
      <c r="D823" s="87">
        <v>43678</v>
      </c>
      <c r="E823" s="89" t="s">
        <v>479</v>
      </c>
      <c r="F823" s="216">
        <v>0</v>
      </c>
      <c r="G823" s="216">
        <v>0</v>
      </c>
      <c r="H823" s="217">
        <v>0</v>
      </c>
      <c r="I823" s="217">
        <v>3</v>
      </c>
      <c r="J823" s="61"/>
      <c r="K823" s="59"/>
      <c r="L823" s="62"/>
      <c r="M823" s="59"/>
      <c r="N823" s="59"/>
      <c r="O823" s="59"/>
      <c r="P823" s="62"/>
      <c r="Q823" s="62"/>
      <c r="R823" s="62"/>
      <c r="S823" s="62"/>
      <c r="T823" s="63"/>
      <c r="U823" s="181">
        <f t="shared" si="13"/>
        <v>0</v>
      </c>
    </row>
    <row r="824" spans="1:27" ht="50.1" hidden="1" customHeight="1" x14ac:dyDescent="0.25">
      <c r="A824" s="67">
        <v>9</v>
      </c>
      <c r="B824" s="86" t="s">
        <v>3</v>
      </c>
      <c r="C824" s="64" t="s">
        <v>3</v>
      </c>
      <c r="D824" s="87">
        <v>43709</v>
      </c>
      <c r="E824" s="56" t="s">
        <v>116</v>
      </c>
      <c r="F824" s="57">
        <v>585</v>
      </c>
      <c r="G824" s="57">
        <v>585</v>
      </c>
      <c r="H824" s="185">
        <v>3</v>
      </c>
      <c r="I824" s="185">
        <v>3</v>
      </c>
      <c r="J824" s="58"/>
      <c r="K824" s="59"/>
      <c r="L824" s="59"/>
      <c r="M824" s="59"/>
      <c r="N824" s="59"/>
      <c r="O824" s="59"/>
      <c r="P824" s="59"/>
      <c r="Q824" s="59"/>
      <c r="R824" s="59"/>
      <c r="S824" s="59"/>
      <c r="T824" s="60"/>
      <c r="U824" s="181">
        <f t="shared" si="13"/>
        <v>0</v>
      </c>
      <c r="X824" s="230"/>
      <c r="Y824" s="231"/>
      <c r="Z824" s="231"/>
      <c r="AA824" s="231"/>
    </row>
    <row r="825" spans="1:27" ht="50.1" hidden="1" customHeight="1" x14ac:dyDescent="0.25">
      <c r="B825" s="86" t="s">
        <v>4</v>
      </c>
      <c r="C825" s="64" t="s">
        <v>5</v>
      </c>
      <c r="D825" s="87">
        <v>43709</v>
      </c>
      <c r="E825" s="56" t="s">
        <v>116</v>
      </c>
      <c r="F825" s="57">
        <v>1512</v>
      </c>
      <c r="G825" s="57">
        <v>1512</v>
      </c>
      <c r="H825" s="185">
        <v>8</v>
      </c>
      <c r="I825" s="185">
        <v>8</v>
      </c>
      <c r="J825" s="61"/>
      <c r="K825" s="59"/>
      <c r="L825" s="62"/>
      <c r="M825" s="59"/>
      <c r="N825" s="59"/>
      <c r="O825" s="59"/>
      <c r="P825" s="62"/>
      <c r="Q825" s="62"/>
      <c r="R825" s="62"/>
      <c r="S825" s="62"/>
      <c r="T825" s="63"/>
      <c r="U825" s="181">
        <f t="shared" si="13"/>
        <v>0</v>
      </c>
      <c r="X825" s="232"/>
      <c r="Y825" s="233"/>
      <c r="Z825" s="233"/>
      <c r="AA825" s="233"/>
    </row>
    <row r="826" spans="1:27" ht="50.1" hidden="1" customHeight="1" x14ac:dyDescent="0.25">
      <c r="B826" s="86" t="s">
        <v>4</v>
      </c>
      <c r="C826" s="64" t="s">
        <v>6</v>
      </c>
      <c r="D826" s="87">
        <v>43709</v>
      </c>
      <c r="E826" s="56" t="s">
        <v>116</v>
      </c>
      <c r="F826" s="57">
        <v>756</v>
      </c>
      <c r="G826" s="57">
        <v>756</v>
      </c>
      <c r="H826" s="185">
        <v>5</v>
      </c>
      <c r="I826" s="185">
        <v>5</v>
      </c>
      <c r="J826" s="58"/>
      <c r="K826" s="59"/>
      <c r="L826" s="59"/>
      <c r="M826" s="59"/>
      <c r="N826" s="59"/>
      <c r="O826" s="59"/>
      <c r="P826" s="59"/>
      <c r="Q826" s="59"/>
      <c r="R826" s="59"/>
      <c r="S826" s="59"/>
      <c r="T826" s="60"/>
      <c r="U826" s="181">
        <f t="shared" si="13"/>
        <v>0</v>
      </c>
      <c r="X826" s="232"/>
      <c r="Y826" s="233"/>
      <c r="Z826" s="233"/>
      <c r="AA826" s="233"/>
    </row>
    <row r="827" spans="1:27" ht="50.1" hidden="1" customHeight="1" x14ac:dyDescent="0.25">
      <c r="B827" s="86" t="s">
        <v>4</v>
      </c>
      <c r="C827" s="64" t="s">
        <v>4</v>
      </c>
      <c r="D827" s="87">
        <v>43709</v>
      </c>
      <c r="E827" s="56" t="s">
        <v>116</v>
      </c>
      <c r="F827" s="57">
        <v>189</v>
      </c>
      <c r="G827" s="57">
        <v>189</v>
      </c>
      <c r="H827" s="185">
        <v>1</v>
      </c>
      <c r="I827" s="185">
        <v>1</v>
      </c>
      <c r="J827" s="61"/>
      <c r="K827" s="59"/>
      <c r="L827" s="62"/>
      <c r="M827" s="59"/>
      <c r="N827" s="59"/>
      <c r="O827" s="59"/>
      <c r="P827" s="62"/>
      <c r="Q827" s="62"/>
      <c r="R827" s="62"/>
      <c r="S827" s="62"/>
      <c r="T827" s="63"/>
      <c r="U827" s="181">
        <f t="shared" si="13"/>
        <v>0</v>
      </c>
      <c r="X827" s="232"/>
      <c r="Y827" s="233"/>
      <c r="Z827" s="233"/>
      <c r="AA827" s="233"/>
    </row>
    <row r="828" spans="1:27" ht="50.1" hidden="1" customHeight="1" x14ac:dyDescent="0.25">
      <c r="B828" s="86" t="s">
        <v>4</v>
      </c>
      <c r="C828" s="64" t="s">
        <v>487</v>
      </c>
      <c r="D828" s="87">
        <v>43709</v>
      </c>
      <c r="E828" s="56" t="s">
        <v>116</v>
      </c>
      <c r="F828" s="57">
        <v>762</v>
      </c>
      <c r="G828" s="57">
        <v>762</v>
      </c>
      <c r="H828" s="185">
        <v>4</v>
      </c>
      <c r="I828" s="185">
        <v>4</v>
      </c>
      <c r="J828" s="58"/>
      <c r="K828" s="59"/>
      <c r="L828" s="59"/>
      <c r="M828" s="59"/>
      <c r="N828" s="59"/>
      <c r="O828" s="59"/>
      <c r="P828" s="59"/>
      <c r="Q828" s="59"/>
      <c r="R828" s="59"/>
      <c r="S828" s="59"/>
      <c r="T828" s="60"/>
      <c r="U828" s="181">
        <f t="shared" si="13"/>
        <v>0</v>
      </c>
      <c r="X828" s="232"/>
      <c r="Y828" s="233"/>
      <c r="Z828" s="233"/>
      <c r="AA828" s="233"/>
    </row>
    <row r="829" spans="1:27" ht="50.1" hidden="1" customHeight="1" x14ac:dyDescent="0.25">
      <c r="B829" s="86" t="s">
        <v>4</v>
      </c>
      <c r="C829" s="64" t="s">
        <v>853</v>
      </c>
      <c r="D829" s="87">
        <v>43709</v>
      </c>
      <c r="E829" s="56" t="s">
        <v>116</v>
      </c>
      <c r="F829" s="57">
        <v>378</v>
      </c>
      <c r="G829" s="57">
        <v>378</v>
      </c>
      <c r="H829" s="185">
        <v>2</v>
      </c>
      <c r="I829" s="185">
        <v>2</v>
      </c>
      <c r="J829" s="61"/>
      <c r="K829" s="59"/>
      <c r="L829" s="62"/>
      <c r="M829" s="59"/>
      <c r="N829" s="59"/>
      <c r="O829" s="59"/>
      <c r="P829" s="62"/>
      <c r="Q829" s="62"/>
      <c r="R829" s="62"/>
      <c r="S829" s="62"/>
      <c r="T829" s="63"/>
      <c r="U829" s="181">
        <f t="shared" si="13"/>
        <v>0</v>
      </c>
      <c r="X829" s="232"/>
      <c r="Y829" s="233"/>
      <c r="Z829" s="233"/>
      <c r="AA829" s="233"/>
    </row>
    <row r="830" spans="1:27" ht="50.1" hidden="1" customHeight="1" x14ac:dyDescent="0.25">
      <c r="B830" s="86" t="s">
        <v>7</v>
      </c>
      <c r="C830" s="64" t="s">
        <v>8</v>
      </c>
      <c r="D830" s="87">
        <v>43709</v>
      </c>
      <c r="E830" s="56" t="s">
        <v>116</v>
      </c>
      <c r="F830" s="57">
        <v>2799</v>
      </c>
      <c r="G830" s="57">
        <v>2799</v>
      </c>
      <c r="H830" s="185">
        <v>16</v>
      </c>
      <c r="I830" s="185">
        <v>16</v>
      </c>
      <c r="J830" s="58"/>
      <c r="K830" s="59"/>
      <c r="L830" s="59"/>
      <c r="M830" s="59"/>
      <c r="N830" s="59"/>
      <c r="O830" s="59"/>
      <c r="P830" s="59"/>
      <c r="Q830" s="59"/>
      <c r="R830" s="59"/>
      <c r="S830" s="59"/>
      <c r="T830" s="60"/>
      <c r="U830" s="181">
        <f t="shared" si="13"/>
        <v>0</v>
      </c>
      <c r="X830" s="232"/>
      <c r="Y830" s="233"/>
      <c r="Z830" s="233"/>
      <c r="AA830" s="233"/>
    </row>
    <row r="831" spans="1:27" ht="50.1" hidden="1" customHeight="1" x14ac:dyDescent="0.25">
      <c r="B831" s="86" t="s">
        <v>7</v>
      </c>
      <c r="C831" s="64" t="s">
        <v>9</v>
      </c>
      <c r="D831" s="87">
        <v>43709</v>
      </c>
      <c r="E831" s="56" t="s">
        <v>116</v>
      </c>
      <c r="F831" s="57">
        <v>378</v>
      </c>
      <c r="G831" s="57">
        <v>378</v>
      </c>
      <c r="H831" s="185">
        <v>2</v>
      </c>
      <c r="I831" s="185">
        <v>2</v>
      </c>
      <c r="J831" s="61"/>
      <c r="K831" s="59"/>
      <c r="L831" s="62"/>
      <c r="M831" s="59"/>
      <c r="N831" s="59"/>
      <c r="O831" s="59"/>
      <c r="P831" s="62"/>
      <c r="Q831" s="62"/>
      <c r="R831" s="62"/>
      <c r="S831" s="62"/>
      <c r="T831" s="63"/>
      <c r="U831" s="181">
        <f t="shared" si="13"/>
        <v>0</v>
      </c>
      <c r="X831" s="232"/>
      <c r="Y831" s="233"/>
      <c r="Z831" s="233"/>
      <c r="AA831" s="233"/>
    </row>
    <row r="832" spans="1:27" ht="50.1" hidden="1" customHeight="1" x14ac:dyDescent="0.25">
      <c r="B832" s="86" t="s">
        <v>7</v>
      </c>
      <c r="C832" s="64" t="s">
        <v>7</v>
      </c>
      <c r="D832" s="87">
        <v>43709</v>
      </c>
      <c r="E832" s="56" t="s">
        <v>116</v>
      </c>
      <c r="F832" s="57">
        <v>567</v>
      </c>
      <c r="G832" s="57">
        <v>567</v>
      </c>
      <c r="H832" s="185">
        <v>3</v>
      </c>
      <c r="I832" s="185">
        <v>3</v>
      </c>
      <c r="J832" s="58"/>
      <c r="K832" s="59"/>
      <c r="L832" s="59"/>
      <c r="M832" s="59"/>
      <c r="N832" s="59"/>
      <c r="O832" s="59"/>
      <c r="P832" s="59"/>
      <c r="Q832" s="59"/>
      <c r="R832" s="59"/>
      <c r="S832" s="59"/>
      <c r="T832" s="60"/>
      <c r="U832" s="181">
        <f t="shared" si="13"/>
        <v>0</v>
      </c>
      <c r="X832" s="232"/>
      <c r="Y832" s="233"/>
      <c r="Z832" s="233"/>
      <c r="AA832" s="233"/>
    </row>
    <row r="833" spans="2:27" ht="50.1" hidden="1" customHeight="1" x14ac:dyDescent="0.25">
      <c r="B833" s="86" t="s">
        <v>7</v>
      </c>
      <c r="C833" s="64" t="s">
        <v>10</v>
      </c>
      <c r="D833" s="87">
        <v>43709</v>
      </c>
      <c r="E833" s="56" t="s">
        <v>116</v>
      </c>
      <c r="F833" s="57">
        <v>4209</v>
      </c>
      <c r="G833" s="57">
        <v>4209</v>
      </c>
      <c r="H833" s="185">
        <v>26</v>
      </c>
      <c r="I833" s="185">
        <v>26</v>
      </c>
      <c r="J833" s="61"/>
      <c r="K833" s="59"/>
      <c r="L833" s="62"/>
      <c r="M833" s="59"/>
      <c r="N833" s="59"/>
      <c r="O833" s="59"/>
      <c r="P833" s="62"/>
      <c r="Q833" s="62"/>
      <c r="R833" s="62"/>
      <c r="S833" s="62"/>
      <c r="T833" s="63"/>
      <c r="U833" s="181">
        <f t="shared" si="13"/>
        <v>0</v>
      </c>
      <c r="X833" s="232"/>
      <c r="Y833" s="233"/>
      <c r="Z833" s="233"/>
      <c r="AA833" s="233"/>
    </row>
    <row r="834" spans="2:27" ht="50.1" hidden="1" customHeight="1" x14ac:dyDescent="0.25">
      <c r="B834" s="86" t="s">
        <v>11</v>
      </c>
      <c r="C834" s="64" t="s">
        <v>12</v>
      </c>
      <c r="D834" s="87">
        <v>43709</v>
      </c>
      <c r="E834" s="56" t="s">
        <v>116</v>
      </c>
      <c r="F834" s="57">
        <v>378</v>
      </c>
      <c r="G834" s="57">
        <v>378</v>
      </c>
      <c r="H834" s="185">
        <v>2</v>
      </c>
      <c r="I834" s="185">
        <v>2</v>
      </c>
      <c r="J834" s="58"/>
      <c r="K834" s="59"/>
      <c r="L834" s="59"/>
      <c r="M834" s="59"/>
      <c r="N834" s="59"/>
      <c r="O834" s="59"/>
      <c r="P834" s="59"/>
      <c r="Q834" s="59"/>
      <c r="R834" s="59"/>
      <c r="S834" s="59"/>
      <c r="T834" s="60"/>
      <c r="U834" s="181">
        <f t="shared" si="13"/>
        <v>0</v>
      </c>
      <c r="X834" s="232"/>
      <c r="Y834" s="233"/>
      <c r="Z834" s="233"/>
      <c r="AA834" s="233"/>
    </row>
    <row r="835" spans="2:27" ht="50.1" hidden="1" customHeight="1" x14ac:dyDescent="0.25">
      <c r="B835" s="86" t="s">
        <v>11</v>
      </c>
      <c r="C835" s="64" t="s">
        <v>13</v>
      </c>
      <c r="D835" s="87">
        <v>43709</v>
      </c>
      <c r="E835" s="56" t="s">
        <v>116</v>
      </c>
      <c r="F835" s="57">
        <v>1101</v>
      </c>
      <c r="G835" s="57">
        <v>1101</v>
      </c>
      <c r="H835" s="185">
        <v>6</v>
      </c>
      <c r="I835" s="185">
        <v>6</v>
      </c>
      <c r="J835" s="61"/>
      <c r="K835" s="59"/>
      <c r="L835" s="62"/>
      <c r="M835" s="59"/>
      <c r="N835" s="59"/>
      <c r="O835" s="59"/>
      <c r="P835" s="62"/>
      <c r="Q835" s="62"/>
      <c r="R835" s="62"/>
      <c r="S835" s="62"/>
      <c r="T835" s="63"/>
      <c r="U835" s="181">
        <f t="shared" si="13"/>
        <v>0</v>
      </c>
      <c r="X835" s="232"/>
      <c r="Y835" s="233"/>
      <c r="Z835" s="233"/>
      <c r="AA835" s="233"/>
    </row>
    <row r="836" spans="2:27" ht="50.1" hidden="1" customHeight="1" x14ac:dyDescent="0.25">
      <c r="B836" s="86" t="s">
        <v>11</v>
      </c>
      <c r="C836" s="64" t="s">
        <v>14</v>
      </c>
      <c r="D836" s="87">
        <v>43709</v>
      </c>
      <c r="E836" s="56" t="s">
        <v>116</v>
      </c>
      <c r="F836" s="57">
        <v>2614.5</v>
      </c>
      <c r="G836" s="57">
        <v>2614.5</v>
      </c>
      <c r="H836" s="185">
        <v>15</v>
      </c>
      <c r="I836" s="185">
        <v>15</v>
      </c>
      <c r="J836" s="58"/>
      <c r="K836" s="59"/>
      <c r="L836" s="59"/>
      <c r="M836" s="59"/>
      <c r="N836" s="59"/>
      <c r="O836" s="59"/>
      <c r="P836" s="59"/>
      <c r="Q836" s="59"/>
      <c r="R836" s="59"/>
      <c r="S836" s="59"/>
      <c r="T836" s="60"/>
      <c r="U836" s="181">
        <f t="shared" si="13"/>
        <v>0</v>
      </c>
      <c r="X836" s="232"/>
      <c r="Y836" s="233"/>
      <c r="Z836" s="233"/>
      <c r="AA836" s="233"/>
    </row>
    <row r="837" spans="2:27" ht="50.1" hidden="1" customHeight="1" x14ac:dyDescent="0.25">
      <c r="B837" s="86" t="s">
        <v>11</v>
      </c>
      <c r="C837" s="64" t="s">
        <v>11</v>
      </c>
      <c r="D837" s="87">
        <v>43709</v>
      </c>
      <c r="E837" s="56" t="s">
        <v>116</v>
      </c>
      <c r="F837" s="57">
        <v>756</v>
      </c>
      <c r="G837" s="57">
        <v>756</v>
      </c>
      <c r="H837" s="185">
        <v>4</v>
      </c>
      <c r="I837" s="185">
        <v>4</v>
      </c>
      <c r="J837" s="61"/>
      <c r="K837" s="59"/>
      <c r="L837" s="62"/>
      <c r="M837" s="59"/>
      <c r="N837" s="59"/>
      <c r="O837" s="59"/>
      <c r="P837" s="62"/>
      <c r="Q837" s="62"/>
      <c r="R837" s="62"/>
      <c r="S837" s="62"/>
      <c r="T837" s="63"/>
      <c r="U837" s="181">
        <f t="shared" si="13"/>
        <v>0</v>
      </c>
      <c r="X837" s="232"/>
      <c r="Y837" s="233"/>
      <c r="Z837" s="233"/>
      <c r="AA837" s="233"/>
    </row>
    <row r="838" spans="2:27" ht="50.1" hidden="1" customHeight="1" x14ac:dyDescent="0.25">
      <c r="B838" s="86" t="s">
        <v>15</v>
      </c>
      <c r="C838" s="64" t="s">
        <v>19</v>
      </c>
      <c r="D838" s="87">
        <v>43709</v>
      </c>
      <c r="E838" s="56" t="s">
        <v>116</v>
      </c>
      <c r="F838" s="57">
        <v>38525.25</v>
      </c>
      <c r="G838" s="57">
        <v>38525.25</v>
      </c>
      <c r="H838" s="185">
        <v>235</v>
      </c>
      <c r="I838" s="185">
        <v>235</v>
      </c>
      <c r="J838" s="58"/>
      <c r="K838" s="59"/>
      <c r="L838" s="59"/>
      <c r="M838" s="59"/>
      <c r="N838" s="59"/>
      <c r="O838" s="59">
        <v>2</v>
      </c>
      <c r="P838" s="59"/>
      <c r="Q838" s="59"/>
      <c r="R838" s="59"/>
      <c r="S838" s="59"/>
      <c r="T838" s="60"/>
      <c r="U838" s="181">
        <f t="shared" si="13"/>
        <v>0</v>
      </c>
      <c r="X838" s="232"/>
      <c r="Y838" s="233"/>
      <c r="Z838" s="233"/>
      <c r="AA838" s="233"/>
    </row>
    <row r="839" spans="2:27" ht="50.1" hidden="1" customHeight="1" x14ac:dyDescent="0.25">
      <c r="B839" s="86" t="s">
        <v>15</v>
      </c>
      <c r="C839" s="16" t="s">
        <v>178</v>
      </c>
      <c r="D839" s="87">
        <v>43709</v>
      </c>
      <c r="E839" s="56" t="s">
        <v>116</v>
      </c>
      <c r="F839" s="57">
        <v>15882.5</v>
      </c>
      <c r="G839" s="57">
        <v>15882.5</v>
      </c>
      <c r="H839" s="185">
        <v>89</v>
      </c>
      <c r="I839" s="185">
        <v>89</v>
      </c>
      <c r="J839" s="61"/>
      <c r="K839" s="59"/>
      <c r="L839" s="62"/>
      <c r="M839" s="59"/>
      <c r="N839" s="59"/>
      <c r="O839" s="59"/>
      <c r="P839" s="62"/>
      <c r="Q839" s="62"/>
      <c r="R839" s="62"/>
      <c r="S839" s="62"/>
      <c r="T839" s="63"/>
      <c r="U839" s="181">
        <f t="shared" si="13"/>
        <v>0</v>
      </c>
      <c r="X839" s="232"/>
      <c r="Y839" s="233"/>
      <c r="Z839" s="233"/>
      <c r="AA839" s="233"/>
    </row>
    <row r="840" spans="2:27" ht="50.1" hidden="1" customHeight="1" x14ac:dyDescent="0.25">
      <c r="B840" s="86" t="s">
        <v>15</v>
      </c>
      <c r="C840" s="64" t="s">
        <v>15</v>
      </c>
      <c r="D840" s="87">
        <v>43709</v>
      </c>
      <c r="E840" s="56" t="s">
        <v>116</v>
      </c>
      <c r="F840" s="57">
        <v>378</v>
      </c>
      <c r="G840" s="57">
        <v>378</v>
      </c>
      <c r="H840" s="185">
        <v>2</v>
      </c>
      <c r="I840" s="185">
        <v>2</v>
      </c>
      <c r="J840" s="58"/>
      <c r="K840" s="59"/>
      <c r="L840" s="59"/>
      <c r="M840" s="59"/>
      <c r="N840" s="59"/>
      <c r="O840" s="59"/>
      <c r="P840" s="59"/>
      <c r="Q840" s="59"/>
      <c r="R840" s="59"/>
      <c r="S840" s="59"/>
      <c r="T840" s="60"/>
      <c r="U840" s="181">
        <f t="shared" si="13"/>
        <v>0</v>
      </c>
      <c r="X840" s="232"/>
      <c r="Y840" s="233"/>
      <c r="Z840" s="233"/>
      <c r="AA840" s="233"/>
    </row>
    <row r="841" spans="2:27" ht="50.1" hidden="1" customHeight="1" x14ac:dyDescent="0.25">
      <c r="B841" s="86" t="s">
        <v>15</v>
      </c>
      <c r="C841" s="64" t="s">
        <v>513</v>
      </c>
      <c r="D841" s="87">
        <v>43709</v>
      </c>
      <c r="E841" s="56" t="s">
        <v>116</v>
      </c>
      <c r="F841" s="57">
        <v>64478</v>
      </c>
      <c r="G841" s="57">
        <v>64478</v>
      </c>
      <c r="H841" s="185">
        <v>384</v>
      </c>
      <c r="I841" s="185">
        <v>384</v>
      </c>
      <c r="J841" s="61"/>
      <c r="K841" s="59"/>
      <c r="L841" s="62"/>
      <c r="M841" s="59"/>
      <c r="N841" s="59"/>
      <c r="O841" s="59"/>
      <c r="P841" s="62">
        <v>1</v>
      </c>
      <c r="Q841" s="62"/>
      <c r="R841" s="62"/>
      <c r="S841" s="62"/>
      <c r="T841" s="63"/>
      <c r="U841" s="181">
        <f t="shared" si="13"/>
        <v>0</v>
      </c>
      <c r="X841" s="232"/>
      <c r="Y841" s="233"/>
      <c r="Z841" s="233"/>
      <c r="AA841" s="233"/>
    </row>
    <row r="842" spans="2:27" ht="50.1" hidden="1" customHeight="1" x14ac:dyDescent="0.25">
      <c r="B842" s="86" t="s">
        <v>15</v>
      </c>
      <c r="C842" s="64" t="s">
        <v>115</v>
      </c>
      <c r="D842" s="87">
        <v>43709</v>
      </c>
      <c r="E842" s="56" t="s">
        <v>116</v>
      </c>
      <c r="F842" s="57">
        <v>144111</v>
      </c>
      <c r="G842" s="57">
        <v>144111</v>
      </c>
      <c r="H842" s="185">
        <v>858</v>
      </c>
      <c r="I842" s="185">
        <v>858</v>
      </c>
      <c r="J842" s="58"/>
      <c r="K842" s="59"/>
      <c r="L842" s="59"/>
      <c r="M842" s="59"/>
      <c r="N842" s="59">
        <v>2</v>
      </c>
      <c r="O842" s="59">
        <v>5</v>
      </c>
      <c r="P842" s="59">
        <v>1</v>
      </c>
      <c r="Q842" s="59"/>
      <c r="R842" s="59"/>
      <c r="S842" s="59"/>
      <c r="T842" s="60"/>
      <c r="U842" s="181">
        <f t="shared" si="13"/>
        <v>0</v>
      </c>
      <c r="X842" s="232"/>
      <c r="Y842" s="233"/>
      <c r="Z842" s="233"/>
      <c r="AA842" s="233"/>
    </row>
    <row r="843" spans="2:27" ht="50.1" hidden="1" customHeight="1" x14ac:dyDescent="0.25">
      <c r="B843" s="86" t="s">
        <v>20</v>
      </c>
      <c r="C843" s="64" t="s">
        <v>30</v>
      </c>
      <c r="D843" s="87">
        <v>43709</v>
      </c>
      <c r="E843" s="56" t="s">
        <v>116</v>
      </c>
      <c r="F843" s="57">
        <v>588</v>
      </c>
      <c r="G843" s="57">
        <v>588</v>
      </c>
      <c r="H843" s="185">
        <v>3</v>
      </c>
      <c r="I843" s="185">
        <v>3</v>
      </c>
      <c r="J843" s="58"/>
      <c r="K843" s="59"/>
      <c r="L843" s="59"/>
      <c r="M843" s="59"/>
      <c r="N843" s="59"/>
      <c r="O843" s="59"/>
      <c r="P843" s="59"/>
      <c r="Q843" s="59"/>
      <c r="R843" s="59"/>
      <c r="S843" s="59"/>
      <c r="T843" s="60"/>
      <c r="U843" s="181">
        <f t="shared" si="13"/>
        <v>0</v>
      </c>
      <c r="X843" s="232"/>
      <c r="Y843" s="233"/>
      <c r="Z843" s="233"/>
      <c r="AA843" s="233"/>
    </row>
    <row r="844" spans="2:27" ht="50.1" hidden="1" customHeight="1" x14ac:dyDescent="0.25">
      <c r="B844" s="86" t="s">
        <v>20</v>
      </c>
      <c r="C844" s="64" t="s">
        <v>20</v>
      </c>
      <c r="D844" s="87">
        <v>43709</v>
      </c>
      <c r="E844" s="56" t="s">
        <v>116</v>
      </c>
      <c r="F844" s="57">
        <v>210</v>
      </c>
      <c r="G844" s="57">
        <v>210</v>
      </c>
      <c r="H844" s="185">
        <v>1</v>
      </c>
      <c r="I844" s="185">
        <v>1</v>
      </c>
      <c r="J844" s="61"/>
      <c r="K844" s="59"/>
      <c r="L844" s="62"/>
      <c r="M844" s="59"/>
      <c r="N844" s="59"/>
      <c r="O844" s="59"/>
      <c r="P844" s="62"/>
      <c r="Q844" s="62"/>
      <c r="R844" s="62"/>
      <c r="S844" s="62"/>
      <c r="T844" s="63"/>
      <c r="U844" s="181">
        <f t="shared" si="13"/>
        <v>0</v>
      </c>
      <c r="X844" s="232"/>
      <c r="Y844" s="233"/>
      <c r="Z844" s="233"/>
      <c r="AA844" s="233"/>
    </row>
    <row r="845" spans="2:27" ht="50.1" hidden="1" customHeight="1" x14ac:dyDescent="0.25">
      <c r="B845" s="86" t="s">
        <v>20</v>
      </c>
      <c r="C845" s="64" t="s">
        <v>514</v>
      </c>
      <c r="D845" s="87">
        <v>43709</v>
      </c>
      <c r="E845" s="56" t="s">
        <v>116</v>
      </c>
      <c r="F845" s="57">
        <v>798</v>
      </c>
      <c r="G845" s="57">
        <v>798</v>
      </c>
      <c r="H845" s="185">
        <v>4</v>
      </c>
      <c r="I845" s="185">
        <v>4</v>
      </c>
      <c r="J845" s="58"/>
      <c r="K845" s="59"/>
      <c r="L845" s="59"/>
      <c r="M845" s="59"/>
      <c r="N845" s="59"/>
      <c r="O845" s="59"/>
      <c r="P845" s="59"/>
      <c r="Q845" s="59"/>
      <c r="R845" s="59"/>
      <c r="S845" s="59"/>
      <c r="T845" s="60"/>
      <c r="U845" s="181">
        <f t="shared" si="13"/>
        <v>0</v>
      </c>
      <c r="X845" s="232"/>
      <c r="Y845" s="233"/>
      <c r="Z845" s="233"/>
      <c r="AA845" s="233"/>
    </row>
    <row r="846" spans="2:27" ht="50.1" hidden="1" customHeight="1" x14ac:dyDescent="0.25">
      <c r="B846" s="86" t="s">
        <v>20</v>
      </c>
      <c r="C846" s="64" t="s">
        <v>854</v>
      </c>
      <c r="D846" s="87">
        <v>43709</v>
      </c>
      <c r="E846" s="56" t="s">
        <v>116</v>
      </c>
      <c r="F846" s="57">
        <v>787.5</v>
      </c>
      <c r="G846" s="57">
        <v>787.5</v>
      </c>
      <c r="H846" s="185">
        <v>4</v>
      </c>
      <c r="I846" s="185">
        <v>4</v>
      </c>
      <c r="J846" s="61"/>
      <c r="K846" s="59"/>
      <c r="L846" s="62"/>
      <c r="M846" s="59"/>
      <c r="N846" s="59"/>
      <c r="O846" s="59"/>
      <c r="P846" s="62"/>
      <c r="Q846" s="62"/>
      <c r="R846" s="62"/>
      <c r="S846" s="62"/>
      <c r="T846" s="63"/>
      <c r="U846" s="181">
        <f t="shared" si="13"/>
        <v>0</v>
      </c>
      <c r="X846" s="232"/>
      <c r="Y846" s="233"/>
      <c r="Z846" s="233"/>
      <c r="AA846" s="233"/>
    </row>
    <row r="847" spans="2:27" ht="50.1" hidden="1" customHeight="1" x14ac:dyDescent="0.25">
      <c r="B847" s="86" t="s">
        <v>20</v>
      </c>
      <c r="C847" s="64" t="s">
        <v>855</v>
      </c>
      <c r="D847" s="87">
        <v>43709</v>
      </c>
      <c r="E847" s="56" t="s">
        <v>116</v>
      </c>
      <c r="F847" s="57">
        <v>2646</v>
      </c>
      <c r="G847" s="57">
        <v>2646</v>
      </c>
      <c r="H847" s="185">
        <v>14</v>
      </c>
      <c r="I847" s="185">
        <v>14</v>
      </c>
      <c r="J847" s="58"/>
      <c r="K847" s="59"/>
      <c r="L847" s="59"/>
      <c r="M847" s="59"/>
      <c r="N847" s="59"/>
      <c r="O847" s="59"/>
      <c r="P847" s="59"/>
      <c r="Q847" s="59"/>
      <c r="R847" s="59"/>
      <c r="S847" s="59"/>
      <c r="T847" s="60"/>
      <c r="U847" s="181">
        <f t="shared" si="13"/>
        <v>0</v>
      </c>
      <c r="X847" s="232"/>
      <c r="Y847" s="233"/>
      <c r="Z847" s="233"/>
      <c r="AA847" s="233"/>
    </row>
    <row r="848" spans="2:27" ht="50.1" hidden="1" customHeight="1" x14ac:dyDescent="0.25">
      <c r="B848" s="86" t="s">
        <v>20</v>
      </c>
      <c r="C848" s="64" t="s">
        <v>856</v>
      </c>
      <c r="D848" s="87">
        <v>43709</v>
      </c>
      <c r="E848" s="56" t="s">
        <v>116</v>
      </c>
      <c r="F848" s="57">
        <v>588</v>
      </c>
      <c r="G848" s="57">
        <v>588</v>
      </c>
      <c r="H848" s="185">
        <v>3</v>
      </c>
      <c r="I848" s="185">
        <v>3</v>
      </c>
      <c r="J848" s="61"/>
      <c r="K848" s="59"/>
      <c r="L848" s="62"/>
      <c r="M848" s="59"/>
      <c r="N848" s="59"/>
      <c r="O848" s="59"/>
      <c r="P848" s="62"/>
      <c r="Q848" s="62"/>
      <c r="R848" s="62"/>
      <c r="S848" s="62"/>
      <c r="T848" s="63"/>
      <c r="U848" s="181">
        <f t="shared" si="13"/>
        <v>0</v>
      </c>
      <c r="X848" s="232"/>
      <c r="Y848" s="233"/>
      <c r="Z848" s="233"/>
      <c r="AA848" s="233"/>
    </row>
    <row r="849" spans="2:27" ht="50.1" hidden="1" customHeight="1" x14ac:dyDescent="0.25">
      <c r="B849" s="86" t="s">
        <v>20</v>
      </c>
      <c r="C849" s="64" t="s">
        <v>929</v>
      </c>
      <c r="D849" s="87">
        <v>43709</v>
      </c>
      <c r="E849" s="56" t="s">
        <v>116</v>
      </c>
      <c r="F849" s="57">
        <v>1008</v>
      </c>
      <c r="G849" s="57">
        <v>1008</v>
      </c>
      <c r="H849" s="185">
        <v>5</v>
      </c>
      <c r="I849" s="185">
        <v>5</v>
      </c>
      <c r="J849" s="58"/>
      <c r="K849" s="59"/>
      <c r="L849" s="59"/>
      <c r="M849" s="59"/>
      <c r="N849" s="59"/>
      <c r="O849" s="59"/>
      <c r="P849" s="59"/>
      <c r="Q849" s="59"/>
      <c r="R849" s="59"/>
      <c r="S849" s="59"/>
      <c r="T849" s="60"/>
      <c r="U849" s="181">
        <f t="shared" si="13"/>
        <v>0</v>
      </c>
      <c r="X849" s="232"/>
      <c r="Y849" s="233"/>
      <c r="Z849" s="233"/>
      <c r="AA849" s="233"/>
    </row>
    <row r="850" spans="2:27" ht="50.1" hidden="1" customHeight="1" x14ac:dyDescent="0.25">
      <c r="B850" s="86" t="s">
        <v>21</v>
      </c>
      <c r="C850" s="64" t="s">
        <v>22</v>
      </c>
      <c r="D850" s="87">
        <v>43709</v>
      </c>
      <c r="E850" s="56" t="s">
        <v>116</v>
      </c>
      <c r="F850" s="57">
        <v>2637</v>
      </c>
      <c r="G850" s="57">
        <v>2637</v>
      </c>
      <c r="H850" s="185">
        <v>14</v>
      </c>
      <c r="I850" s="185">
        <v>14</v>
      </c>
      <c r="J850" s="61"/>
      <c r="K850" s="59"/>
      <c r="L850" s="62"/>
      <c r="M850" s="59"/>
      <c r="N850" s="59"/>
      <c r="O850" s="59"/>
      <c r="P850" s="62"/>
      <c r="Q850" s="62"/>
      <c r="R850" s="62"/>
      <c r="S850" s="62"/>
      <c r="T850" s="63"/>
      <c r="U850" s="181">
        <f t="shared" si="13"/>
        <v>0</v>
      </c>
      <c r="X850" s="232"/>
      <c r="Y850" s="233"/>
      <c r="Z850" s="233"/>
      <c r="AA850" s="233"/>
    </row>
    <row r="851" spans="2:27" ht="50.1" hidden="1" customHeight="1" x14ac:dyDescent="0.25">
      <c r="B851" s="86" t="s">
        <v>21</v>
      </c>
      <c r="C851" s="64" t="s">
        <v>21</v>
      </c>
      <c r="D851" s="87">
        <v>43709</v>
      </c>
      <c r="E851" s="56" t="s">
        <v>116</v>
      </c>
      <c r="F851" s="57">
        <v>540</v>
      </c>
      <c r="G851" s="57">
        <v>540</v>
      </c>
      <c r="H851" s="185">
        <v>3</v>
      </c>
      <c r="I851" s="185">
        <v>3</v>
      </c>
      <c r="J851" s="58"/>
      <c r="K851" s="59"/>
      <c r="L851" s="59"/>
      <c r="M851" s="59"/>
      <c r="N851" s="59"/>
      <c r="O851" s="59"/>
      <c r="P851" s="59"/>
      <c r="Q851" s="59"/>
      <c r="R851" s="59"/>
      <c r="S851" s="59"/>
      <c r="T851" s="60"/>
      <c r="U851" s="181">
        <f t="shared" si="13"/>
        <v>0</v>
      </c>
      <c r="X851" s="232"/>
      <c r="Y851" s="233"/>
      <c r="Z851" s="233"/>
      <c r="AA851" s="233"/>
    </row>
    <row r="852" spans="2:27" ht="50.1" hidden="1" customHeight="1" x14ac:dyDescent="0.25">
      <c r="B852" s="86" t="s">
        <v>21</v>
      </c>
      <c r="C852" s="64" t="s">
        <v>23</v>
      </c>
      <c r="D852" s="87">
        <v>43709</v>
      </c>
      <c r="E852" s="56" t="s">
        <v>116</v>
      </c>
      <c r="F852" s="57">
        <v>1794</v>
      </c>
      <c r="G852" s="57">
        <v>1794</v>
      </c>
      <c r="H852" s="185">
        <v>11</v>
      </c>
      <c r="I852" s="185">
        <v>11</v>
      </c>
      <c r="J852" s="61"/>
      <c r="K852" s="59"/>
      <c r="L852" s="62"/>
      <c r="M852" s="59"/>
      <c r="N852" s="59"/>
      <c r="O852" s="59"/>
      <c r="P852" s="62"/>
      <c r="Q852" s="62"/>
      <c r="R852" s="62"/>
      <c r="S852" s="62"/>
      <c r="T852" s="63"/>
      <c r="U852" s="181">
        <f t="shared" si="13"/>
        <v>0</v>
      </c>
      <c r="X852" s="232"/>
      <c r="Y852" s="233"/>
      <c r="Z852" s="233"/>
      <c r="AA852" s="233"/>
    </row>
    <row r="853" spans="2:27" ht="50.1" hidden="1" customHeight="1" x14ac:dyDescent="0.25">
      <c r="B853" s="86" t="s">
        <v>24</v>
      </c>
      <c r="C853" s="64" t="s">
        <v>25</v>
      </c>
      <c r="D853" s="87">
        <v>43709</v>
      </c>
      <c r="E853" s="56" t="s">
        <v>116</v>
      </c>
      <c r="F853" s="57">
        <v>3118.5</v>
      </c>
      <c r="G853" s="57">
        <v>3118.5</v>
      </c>
      <c r="H853" s="185">
        <v>16</v>
      </c>
      <c r="I853" s="185">
        <v>16</v>
      </c>
      <c r="J853" s="58"/>
      <c r="K853" s="59"/>
      <c r="L853" s="59"/>
      <c r="M853" s="59"/>
      <c r="N853" s="59"/>
      <c r="O853" s="59"/>
      <c r="P853" s="59"/>
      <c r="Q853" s="59"/>
      <c r="R853" s="59"/>
      <c r="S853" s="59"/>
      <c r="T853" s="60"/>
      <c r="U853" s="181">
        <f t="shared" si="13"/>
        <v>0</v>
      </c>
      <c r="X853" s="232"/>
      <c r="Y853" s="233"/>
      <c r="Z853" s="233"/>
      <c r="AA853" s="233"/>
    </row>
    <row r="854" spans="2:27" ht="50.1" hidden="1" customHeight="1" x14ac:dyDescent="0.25">
      <c r="B854" s="86" t="s">
        <v>24</v>
      </c>
      <c r="C854" s="64" t="s">
        <v>26</v>
      </c>
      <c r="D854" s="87">
        <v>43709</v>
      </c>
      <c r="E854" s="56" t="s">
        <v>116</v>
      </c>
      <c r="F854" s="57">
        <v>5512.5</v>
      </c>
      <c r="G854" s="57">
        <v>5512.5</v>
      </c>
      <c r="H854" s="185">
        <v>31</v>
      </c>
      <c r="I854" s="185">
        <v>31</v>
      </c>
      <c r="J854" s="61"/>
      <c r="K854" s="59"/>
      <c r="L854" s="62"/>
      <c r="M854" s="59"/>
      <c r="N854" s="59"/>
      <c r="O854" s="59"/>
      <c r="P854" s="62"/>
      <c r="Q854" s="62"/>
      <c r="R854" s="62"/>
      <c r="S854" s="62"/>
      <c r="T854" s="63"/>
      <c r="U854" s="181">
        <f t="shared" si="13"/>
        <v>0</v>
      </c>
      <c r="X854" s="232"/>
      <c r="Y854" s="233"/>
      <c r="Z854" s="233"/>
      <c r="AA854" s="233"/>
    </row>
    <row r="855" spans="2:27" ht="50.1" hidden="1" customHeight="1" x14ac:dyDescent="0.25">
      <c r="B855" s="86" t="s">
        <v>24</v>
      </c>
      <c r="C855" s="64" t="s">
        <v>24</v>
      </c>
      <c r="D855" s="87">
        <v>43709</v>
      </c>
      <c r="E855" s="56" t="s">
        <v>116</v>
      </c>
      <c r="F855" s="57">
        <v>198</v>
      </c>
      <c r="G855" s="57">
        <v>198</v>
      </c>
      <c r="H855" s="185">
        <v>2</v>
      </c>
      <c r="I855" s="185">
        <v>2</v>
      </c>
      <c r="J855" s="58"/>
      <c r="K855" s="59"/>
      <c r="L855" s="59"/>
      <c r="M855" s="59"/>
      <c r="N855" s="59"/>
      <c r="O855" s="59"/>
      <c r="P855" s="59"/>
      <c r="Q855" s="59"/>
      <c r="R855" s="59"/>
      <c r="S855" s="59"/>
      <c r="T855" s="60"/>
      <c r="U855" s="181">
        <f t="shared" si="13"/>
        <v>0</v>
      </c>
      <c r="X855" s="232"/>
      <c r="Y855" s="233"/>
      <c r="Z855" s="233"/>
      <c r="AA855" s="233"/>
    </row>
    <row r="856" spans="2:27" ht="50.1" hidden="1" customHeight="1" x14ac:dyDescent="0.25">
      <c r="B856" s="86" t="s">
        <v>27</v>
      </c>
      <c r="C856" s="64" t="s">
        <v>43</v>
      </c>
      <c r="D856" s="87">
        <v>43709</v>
      </c>
      <c r="E856" s="56" t="s">
        <v>116</v>
      </c>
      <c r="F856" s="57">
        <v>1428</v>
      </c>
      <c r="G856" s="57">
        <v>1428</v>
      </c>
      <c r="H856" s="185">
        <v>7</v>
      </c>
      <c r="I856" s="185">
        <v>7</v>
      </c>
      <c r="J856" s="61"/>
      <c r="K856" s="59"/>
      <c r="L856" s="62"/>
      <c r="M856" s="59"/>
      <c r="N856" s="59"/>
      <c r="O856" s="59"/>
      <c r="P856" s="62"/>
      <c r="Q856" s="62"/>
      <c r="R856" s="62"/>
      <c r="S856" s="62"/>
      <c r="T856" s="63"/>
      <c r="U856" s="181">
        <f t="shared" si="13"/>
        <v>0</v>
      </c>
      <c r="X856" s="232"/>
      <c r="Y856" s="233"/>
      <c r="Z856" s="233"/>
      <c r="AA856" s="233"/>
    </row>
    <row r="857" spans="2:27" ht="50.1" hidden="1" customHeight="1" x14ac:dyDescent="0.25">
      <c r="B857" s="86" t="s">
        <v>27</v>
      </c>
      <c r="C857" s="64" t="s">
        <v>28</v>
      </c>
      <c r="D857" s="87">
        <v>43709</v>
      </c>
      <c r="E857" s="56" t="s">
        <v>116</v>
      </c>
      <c r="F857" s="57">
        <v>1093.5</v>
      </c>
      <c r="G857" s="57">
        <v>1093.5</v>
      </c>
      <c r="H857" s="185">
        <v>6</v>
      </c>
      <c r="I857" s="185">
        <v>6</v>
      </c>
      <c r="J857" s="58"/>
      <c r="K857" s="59"/>
      <c r="L857" s="59"/>
      <c r="M857" s="59"/>
      <c r="N857" s="59"/>
      <c r="O857" s="59"/>
      <c r="P857" s="59"/>
      <c r="Q857" s="59"/>
      <c r="R857" s="59"/>
      <c r="S857" s="59"/>
      <c r="T857" s="60"/>
      <c r="U857" s="181">
        <f t="shared" si="13"/>
        <v>0</v>
      </c>
      <c r="X857" s="232"/>
      <c r="Y857" s="233"/>
      <c r="Z857" s="233"/>
      <c r="AA857" s="233"/>
    </row>
    <row r="858" spans="2:27" ht="50.1" hidden="1" customHeight="1" x14ac:dyDescent="0.25">
      <c r="B858" s="86" t="s">
        <v>27</v>
      </c>
      <c r="C858" s="64" t="s">
        <v>27</v>
      </c>
      <c r="D858" s="87">
        <v>43709</v>
      </c>
      <c r="E858" s="56" t="s">
        <v>116</v>
      </c>
      <c r="F858" s="57">
        <v>945</v>
      </c>
      <c r="G858" s="57">
        <v>945</v>
      </c>
      <c r="H858" s="185">
        <v>5</v>
      </c>
      <c r="I858" s="185">
        <v>5</v>
      </c>
      <c r="J858" s="61"/>
      <c r="K858" s="59"/>
      <c r="L858" s="62"/>
      <c r="M858" s="59"/>
      <c r="N858" s="59"/>
      <c r="O858" s="59"/>
      <c r="P858" s="62"/>
      <c r="Q858" s="62"/>
      <c r="R858" s="62"/>
      <c r="S858" s="62"/>
      <c r="T858" s="63"/>
      <c r="U858" s="181">
        <f t="shared" si="13"/>
        <v>0</v>
      </c>
      <c r="X858" s="232"/>
      <c r="Y858" s="233"/>
      <c r="Z858" s="233"/>
      <c r="AA858" s="233"/>
    </row>
    <row r="859" spans="2:27" ht="50.1" hidden="1" customHeight="1" x14ac:dyDescent="0.25">
      <c r="B859" s="86" t="s">
        <v>29</v>
      </c>
      <c r="C859" s="64" t="s">
        <v>30</v>
      </c>
      <c r="D859" s="87">
        <v>43709</v>
      </c>
      <c r="E859" s="56" t="s">
        <v>116</v>
      </c>
      <c r="F859" s="57">
        <v>1089</v>
      </c>
      <c r="G859" s="57">
        <v>1089</v>
      </c>
      <c r="H859" s="185">
        <v>6</v>
      </c>
      <c r="I859" s="185">
        <v>6</v>
      </c>
      <c r="J859" s="58"/>
      <c r="K859" s="59"/>
      <c r="L859" s="59"/>
      <c r="M859" s="59"/>
      <c r="N859" s="59"/>
      <c r="O859" s="59"/>
      <c r="P859" s="59"/>
      <c r="Q859" s="59"/>
      <c r="R859" s="59"/>
      <c r="S859" s="59"/>
      <c r="T859" s="60"/>
      <c r="U859" s="181">
        <f t="shared" ref="U859:U922" si="14">SUM(J859:M859)</f>
        <v>0</v>
      </c>
      <c r="X859" s="232"/>
      <c r="Y859" s="233"/>
      <c r="Z859" s="233"/>
      <c r="AA859" s="233"/>
    </row>
    <row r="860" spans="2:27" ht="50.1" hidden="1" customHeight="1" x14ac:dyDescent="0.25">
      <c r="B860" s="86" t="s">
        <v>29</v>
      </c>
      <c r="C860" s="64" t="s">
        <v>31</v>
      </c>
      <c r="D860" s="87">
        <v>43709</v>
      </c>
      <c r="E860" s="56" t="s">
        <v>116</v>
      </c>
      <c r="F860" s="57">
        <v>5842.5</v>
      </c>
      <c r="G860" s="57">
        <v>5842.5</v>
      </c>
      <c r="H860" s="185">
        <v>32</v>
      </c>
      <c r="I860" s="185">
        <v>32</v>
      </c>
      <c r="J860" s="61"/>
      <c r="K860" s="59"/>
      <c r="L860" s="62"/>
      <c r="M860" s="59"/>
      <c r="N860" s="59"/>
      <c r="O860" s="59"/>
      <c r="P860" s="62"/>
      <c r="Q860" s="62"/>
      <c r="R860" s="62"/>
      <c r="S860" s="62"/>
      <c r="T860" s="63"/>
      <c r="U860" s="181">
        <f t="shared" si="14"/>
        <v>0</v>
      </c>
      <c r="X860" s="232"/>
      <c r="Y860" s="233"/>
      <c r="Z860" s="233"/>
      <c r="AA860" s="233"/>
    </row>
    <row r="861" spans="2:27" ht="50.1" hidden="1" customHeight="1" x14ac:dyDescent="0.25">
      <c r="B861" s="86" t="s">
        <v>29</v>
      </c>
      <c r="C861" s="64" t="s">
        <v>32</v>
      </c>
      <c r="D861" s="87">
        <v>43709</v>
      </c>
      <c r="E861" s="56" t="s">
        <v>116</v>
      </c>
      <c r="F861" s="57">
        <v>1656</v>
      </c>
      <c r="G861" s="57">
        <v>1656</v>
      </c>
      <c r="H861" s="185">
        <v>9</v>
      </c>
      <c r="I861" s="185">
        <v>9</v>
      </c>
      <c r="J861" s="58"/>
      <c r="K861" s="59"/>
      <c r="L861" s="59"/>
      <c r="M861" s="59"/>
      <c r="N861" s="59"/>
      <c r="O861" s="59"/>
      <c r="P861" s="59"/>
      <c r="Q861" s="59"/>
      <c r="R861" s="59"/>
      <c r="S861" s="59"/>
      <c r="T861" s="60"/>
      <c r="U861" s="181">
        <f t="shared" si="14"/>
        <v>0</v>
      </c>
      <c r="X861" s="232"/>
      <c r="Y861" s="233"/>
      <c r="Z861" s="233"/>
      <c r="AA861" s="233"/>
    </row>
    <row r="862" spans="2:27" ht="50.1" hidden="1" customHeight="1" x14ac:dyDescent="0.25">
      <c r="B862" s="86" t="s">
        <v>29</v>
      </c>
      <c r="C862" s="64" t="s">
        <v>16</v>
      </c>
      <c r="D862" s="87">
        <v>43709</v>
      </c>
      <c r="E862" s="56" t="s">
        <v>116</v>
      </c>
      <c r="F862" s="57">
        <v>210</v>
      </c>
      <c r="G862" s="57">
        <v>210</v>
      </c>
      <c r="H862" s="185">
        <v>1</v>
      </c>
      <c r="I862" s="185">
        <v>1</v>
      </c>
      <c r="J862" s="61"/>
      <c r="K862" s="59"/>
      <c r="L862" s="62"/>
      <c r="M862" s="59"/>
      <c r="N862" s="59"/>
      <c r="O862" s="59"/>
      <c r="P862" s="62"/>
      <c r="Q862" s="62"/>
      <c r="R862" s="62"/>
      <c r="S862" s="62"/>
      <c r="T862" s="63"/>
      <c r="U862" s="181">
        <f t="shared" si="14"/>
        <v>0</v>
      </c>
      <c r="X862" s="232"/>
      <c r="Y862" s="233"/>
      <c r="Z862" s="233"/>
      <c r="AA862" s="233"/>
    </row>
    <row r="863" spans="2:27" ht="50.1" hidden="1" customHeight="1" x14ac:dyDescent="0.25">
      <c r="B863" s="86" t="s">
        <v>29</v>
      </c>
      <c r="C863" s="64" t="s">
        <v>33</v>
      </c>
      <c r="D863" s="87">
        <v>43709</v>
      </c>
      <c r="E863" s="56" t="s">
        <v>116</v>
      </c>
      <c r="F863" s="57">
        <v>1273.5</v>
      </c>
      <c r="G863" s="57">
        <v>1273.5</v>
      </c>
      <c r="H863" s="185">
        <v>7</v>
      </c>
      <c r="I863" s="185">
        <v>7</v>
      </c>
      <c r="J863" s="58"/>
      <c r="K863" s="59"/>
      <c r="L863" s="59"/>
      <c r="M863" s="59"/>
      <c r="N863" s="59"/>
      <c r="O863" s="59"/>
      <c r="P863" s="59"/>
      <c r="Q863" s="59"/>
      <c r="R863" s="59"/>
      <c r="S863" s="59"/>
      <c r="T863" s="60"/>
      <c r="U863" s="181">
        <f t="shared" si="14"/>
        <v>0</v>
      </c>
      <c r="X863" s="232"/>
      <c r="Y863" s="233"/>
      <c r="Z863" s="233"/>
      <c r="AA863" s="233"/>
    </row>
    <row r="864" spans="2:27" ht="50.1" hidden="1" customHeight="1" x14ac:dyDescent="0.25">
      <c r="B864" s="86" t="s">
        <v>29</v>
      </c>
      <c r="C864" s="64" t="s">
        <v>34</v>
      </c>
      <c r="D864" s="87">
        <v>43709</v>
      </c>
      <c r="E864" s="56" t="s">
        <v>116</v>
      </c>
      <c r="F864" s="57">
        <v>4800</v>
      </c>
      <c r="G864" s="57">
        <v>4800</v>
      </c>
      <c r="H864" s="185">
        <v>26</v>
      </c>
      <c r="I864" s="185">
        <v>26</v>
      </c>
      <c r="J864" s="61"/>
      <c r="K864" s="59"/>
      <c r="L864" s="62"/>
      <c r="M864" s="59"/>
      <c r="N864" s="59"/>
      <c r="O864" s="59"/>
      <c r="P864" s="62"/>
      <c r="Q864" s="62"/>
      <c r="R864" s="62"/>
      <c r="S864" s="62"/>
      <c r="T864" s="63"/>
      <c r="U864" s="181">
        <f t="shared" si="14"/>
        <v>0</v>
      </c>
      <c r="X864" s="232"/>
      <c r="Y864" s="233"/>
      <c r="Z864" s="233"/>
      <c r="AA864" s="233"/>
    </row>
    <row r="865" spans="2:27" ht="50.1" hidden="1" customHeight="1" x14ac:dyDescent="0.25">
      <c r="B865" s="86" t="s">
        <v>29</v>
      </c>
      <c r="C865" s="16" t="s">
        <v>35</v>
      </c>
      <c r="D865" s="87">
        <v>43709</v>
      </c>
      <c r="E865" s="56" t="s">
        <v>116</v>
      </c>
      <c r="F865" s="57">
        <v>3177</v>
      </c>
      <c r="G865" s="57">
        <v>3177</v>
      </c>
      <c r="H865" s="185">
        <v>18</v>
      </c>
      <c r="I865" s="185">
        <v>18</v>
      </c>
      <c r="J865" s="58"/>
      <c r="K865" s="59"/>
      <c r="L865" s="59"/>
      <c r="M865" s="59"/>
      <c r="N865" s="59"/>
      <c r="O865" s="59"/>
      <c r="P865" s="59"/>
      <c r="Q865" s="59"/>
      <c r="R865" s="59"/>
      <c r="S865" s="59"/>
      <c r="T865" s="60"/>
      <c r="U865" s="181">
        <f t="shared" si="14"/>
        <v>0</v>
      </c>
      <c r="X865" s="232"/>
      <c r="Y865" s="233"/>
      <c r="Z865" s="233"/>
      <c r="AA865" s="233"/>
    </row>
    <row r="866" spans="2:27" ht="50.1" hidden="1" customHeight="1" x14ac:dyDescent="0.25">
      <c r="B866" s="86" t="s">
        <v>29</v>
      </c>
      <c r="C866" s="64" t="s">
        <v>29</v>
      </c>
      <c r="D866" s="87">
        <v>43709</v>
      </c>
      <c r="E866" s="56" t="s">
        <v>116</v>
      </c>
      <c r="F866" s="57">
        <v>558</v>
      </c>
      <c r="G866" s="57">
        <v>558</v>
      </c>
      <c r="H866" s="185">
        <v>3</v>
      </c>
      <c r="I866" s="185">
        <v>3</v>
      </c>
      <c r="J866" s="61"/>
      <c r="K866" s="59"/>
      <c r="L866" s="62"/>
      <c r="M866" s="59"/>
      <c r="N866" s="59"/>
      <c r="O866" s="59"/>
      <c r="P866" s="62"/>
      <c r="Q866" s="62"/>
      <c r="R866" s="62"/>
      <c r="S866" s="62"/>
      <c r="T866" s="63"/>
      <c r="U866" s="181">
        <f t="shared" si="14"/>
        <v>0</v>
      </c>
      <c r="X866" s="232"/>
      <c r="Y866" s="233"/>
      <c r="Z866" s="233"/>
      <c r="AA866" s="233"/>
    </row>
    <row r="867" spans="2:27" ht="50.1" hidden="1" customHeight="1" x14ac:dyDescent="0.25">
      <c r="B867" s="86" t="s">
        <v>29</v>
      </c>
      <c r="C867" s="64" t="s">
        <v>489</v>
      </c>
      <c r="D867" s="87">
        <v>43709</v>
      </c>
      <c r="E867" s="56" t="s">
        <v>116</v>
      </c>
      <c r="F867" s="57">
        <v>798</v>
      </c>
      <c r="G867" s="57">
        <v>798</v>
      </c>
      <c r="H867" s="185">
        <v>4</v>
      </c>
      <c r="I867" s="185">
        <v>4</v>
      </c>
      <c r="J867" s="58"/>
      <c r="K867" s="59"/>
      <c r="L867" s="59"/>
      <c r="M867" s="59"/>
      <c r="N867" s="59"/>
      <c r="O867" s="59"/>
      <c r="P867" s="59"/>
      <c r="Q867" s="59"/>
      <c r="R867" s="59"/>
      <c r="S867" s="59"/>
      <c r="T867" s="60"/>
      <c r="U867" s="181">
        <f t="shared" si="14"/>
        <v>0</v>
      </c>
      <c r="X867" s="232"/>
      <c r="Y867" s="233"/>
      <c r="Z867" s="233"/>
      <c r="AA867" s="233"/>
    </row>
    <row r="868" spans="2:27" ht="50.1" hidden="1" customHeight="1" x14ac:dyDescent="0.25">
      <c r="B868" s="86" t="s">
        <v>36</v>
      </c>
      <c r="C868" s="64" t="s">
        <v>36</v>
      </c>
      <c r="D868" s="87">
        <v>43709</v>
      </c>
      <c r="E868" s="56" t="s">
        <v>116</v>
      </c>
      <c r="F868" s="57">
        <v>210</v>
      </c>
      <c r="G868" s="57">
        <v>210</v>
      </c>
      <c r="H868" s="185">
        <v>1</v>
      </c>
      <c r="I868" s="185">
        <v>1</v>
      </c>
      <c r="J868" s="61"/>
      <c r="K868" s="59"/>
      <c r="L868" s="62"/>
      <c r="M868" s="59"/>
      <c r="N868" s="59"/>
      <c r="O868" s="59"/>
      <c r="P868" s="62"/>
      <c r="Q868" s="62"/>
      <c r="R868" s="62"/>
      <c r="S868" s="62"/>
      <c r="T868" s="63"/>
      <c r="U868" s="181">
        <f t="shared" si="14"/>
        <v>0</v>
      </c>
      <c r="X868" s="232"/>
      <c r="Y868" s="233"/>
      <c r="Z868" s="233"/>
      <c r="AA868" s="233"/>
    </row>
    <row r="869" spans="2:27" ht="50.1" hidden="1" customHeight="1" x14ac:dyDescent="0.25">
      <c r="B869" s="86" t="s">
        <v>36</v>
      </c>
      <c r="C869" s="64" t="s">
        <v>48</v>
      </c>
      <c r="D869" s="87">
        <v>43709</v>
      </c>
      <c r="E869" s="56" t="s">
        <v>116</v>
      </c>
      <c r="F869" s="57">
        <v>2310</v>
      </c>
      <c r="G869" s="57">
        <v>2310</v>
      </c>
      <c r="H869" s="185">
        <v>12</v>
      </c>
      <c r="I869" s="185">
        <v>12</v>
      </c>
      <c r="J869" s="58"/>
      <c r="K869" s="59"/>
      <c r="L869" s="59"/>
      <c r="M869" s="59"/>
      <c r="N869" s="59"/>
      <c r="O869" s="59"/>
      <c r="P869" s="59"/>
      <c r="Q869" s="59"/>
      <c r="R869" s="59"/>
      <c r="S869" s="59"/>
      <c r="T869" s="60"/>
      <c r="U869" s="181">
        <f t="shared" si="14"/>
        <v>0</v>
      </c>
      <c r="X869" s="232"/>
      <c r="Y869" s="233"/>
      <c r="Z869" s="233"/>
      <c r="AA869" s="233"/>
    </row>
    <row r="870" spans="2:27" ht="50.1" hidden="1" customHeight="1" x14ac:dyDescent="0.25">
      <c r="B870" s="86" t="s">
        <v>36</v>
      </c>
      <c r="C870" s="64" t="s">
        <v>49</v>
      </c>
      <c r="D870" s="87">
        <v>43709</v>
      </c>
      <c r="E870" s="56" t="s">
        <v>116</v>
      </c>
      <c r="F870" s="57">
        <v>378</v>
      </c>
      <c r="G870" s="57">
        <v>378</v>
      </c>
      <c r="H870" s="185">
        <v>2</v>
      </c>
      <c r="I870" s="185">
        <v>2</v>
      </c>
      <c r="J870" s="61"/>
      <c r="K870" s="59"/>
      <c r="L870" s="62"/>
      <c r="M870" s="59"/>
      <c r="N870" s="59"/>
      <c r="O870" s="59"/>
      <c r="P870" s="62"/>
      <c r="Q870" s="62"/>
      <c r="R870" s="62"/>
      <c r="S870" s="62"/>
      <c r="T870" s="63"/>
      <c r="U870" s="181">
        <f t="shared" si="14"/>
        <v>0</v>
      </c>
      <c r="X870" s="232"/>
      <c r="Y870" s="233"/>
      <c r="Z870" s="233"/>
      <c r="AA870" s="233"/>
    </row>
    <row r="871" spans="2:27" ht="50.1" hidden="1" customHeight="1" x14ac:dyDescent="0.25">
      <c r="B871" s="86" t="s">
        <v>36</v>
      </c>
      <c r="C871" s="64" t="s">
        <v>50</v>
      </c>
      <c r="D871" s="87">
        <v>43709</v>
      </c>
      <c r="E871" s="56" t="s">
        <v>116</v>
      </c>
      <c r="F871" s="57">
        <v>798</v>
      </c>
      <c r="G871" s="57">
        <v>798</v>
      </c>
      <c r="H871" s="185">
        <v>4</v>
      </c>
      <c r="I871" s="185">
        <v>4</v>
      </c>
      <c r="J871" s="58"/>
      <c r="K871" s="59"/>
      <c r="L871" s="59"/>
      <c r="M871" s="59"/>
      <c r="N871" s="59"/>
      <c r="O871" s="59"/>
      <c r="P871" s="59"/>
      <c r="Q871" s="59"/>
      <c r="R871" s="59"/>
      <c r="S871" s="59"/>
      <c r="T871" s="60"/>
      <c r="U871" s="181">
        <f t="shared" si="14"/>
        <v>0</v>
      </c>
      <c r="X871" s="232"/>
      <c r="Y871" s="233"/>
      <c r="Z871" s="233"/>
      <c r="AA871" s="233"/>
    </row>
    <row r="872" spans="2:27" ht="50.1" hidden="1" customHeight="1" x14ac:dyDescent="0.25">
      <c r="B872" s="86" t="s">
        <v>37</v>
      </c>
      <c r="C872" s="64" t="s">
        <v>39</v>
      </c>
      <c r="D872" s="87">
        <v>43709</v>
      </c>
      <c r="E872" s="56" t="s">
        <v>116</v>
      </c>
      <c r="F872" s="57">
        <v>3573</v>
      </c>
      <c r="G872" s="57">
        <v>3573</v>
      </c>
      <c r="H872" s="185">
        <v>21</v>
      </c>
      <c r="I872" s="185">
        <v>21</v>
      </c>
      <c r="J872" s="61"/>
      <c r="K872" s="59"/>
      <c r="L872" s="62"/>
      <c r="M872" s="59"/>
      <c r="N872" s="59"/>
      <c r="O872" s="59"/>
      <c r="P872" s="62"/>
      <c r="Q872" s="62"/>
      <c r="R872" s="62"/>
      <c r="S872" s="62"/>
      <c r="T872" s="63"/>
      <c r="U872" s="181">
        <f t="shared" si="14"/>
        <v>0</v>
      </c>
      <c r="X872" s="232"/>
      <c r="Y872" s="233"/>
      <c r="Z872" s="233"/>
      <c r="AA872" s="233"/>
    </row>
    <row r="873" spans="2:27" ht="50.1" hidden="1" customHeight="1" x14ac:dyDescent="0.25">
      <c r="B873" s="86" t="s">
        <v>37</v>
      </c>
      <c r="C873" s="64" t="s">
        <v>38</v>
      </c>
      <c r="D873" s="87">
        <v>43709</v>
      </c>
      <c r="E873" s="56" t="s">
        <v>116</v>
      </c>
      <c r="F873" s="57">
        <v>4059</v>
      </c>
      <c r="G873" s="57">
        <v>4059</v>
      </c>
      <c r="H873" s="185">
        <v>23</v>
      </c>
      <c r="I873" s="185">
        <v>23</v>
      </c>
      <c r="J873" s="58"/>
      <c r="K873" s="59"/>
      <c r="L873" s="59"/>
      <c r="M873" s="59"/>
      <c r="N873" s="59"/>
      <c r="O873" s="59"/>
      <c r="P873" s="59"/>
      <c r="Q873" s="59"/>
      <c r="R873" s="59"/>
      <c r="S873" s="59"/>
      <c r="T873" s="60"/>
      <c r="U873" s="181">
        <f t="shared" si="14"/>
        <v>0</v>
      </c>
      <c r="X873" s="232"/>
      <c r="Y873" s="233"/>
      <c r="Z873" s="233"/>
      <c r="AA873" s="233"/>
    </row>
    <row r="874" spans="2:27" ht="50.1" hidden="1" customHeight="1" x14ac:dyDescent="0.25">
      <c r="B874" s="86" t="s">
        <v>40</v>
      </c>
      <c r="C874" s="64" t="s">
        <v>40</v>
      </c>
      <c r="D874" s="87">
        <v>43709</v>
      </c>
      <c r="E874" s="56" t="s">
        <v>116</v>
      </c>
      <c r="F874" s="57">
        <v>588</v>
      </c>
      <c r="G874" s="57">
        <v>588</v>
      </c>
      <c r="H874" s="185">
        <v>3</v>
      </c>
      <c r="I874" s="185">
        <v>3</v>
      </c>
      <c r="J874" s="61"/>
      <c r="K874" s="59"/>
      <c r="L874" s="62"/>
      <c r="M874" s="59"/>
      <c r="N874" s="59"/>
      <c r="O874" s="59"/>
      <c r="P874" s="62"/>
      <c r="Q874" s="62"/>
      <c r="R874" s="62"/>
      <c r="S874" s="62"/>
      <c r="T874" s="63"/>
      <c r="U874" s="181">
        <f t="shared" si="14"/>
        <v>0</v>
      </c>
      <c r="X874" s="232"/>
      <c r="Y874" s="233"/>
      <c r="Z874" s="233"/>
      <c r="AA874" s="233"/>
    </row>
    <row r="875" spans="2:27" ht="50.1" hidden="1" customHeight="1" x14ac:dyDescent="0.25">
      <c r="B875" s="86" t="s">
        <v>41</v>
      </c>
      <c r="C875" s="64" t="s">
        <v>41</v>
      </c>
      <c r="D875" s="87">
        <v>43709</v>
      </c>
      <c r="E875" s="56" t="s">
        <v>116</v>
      </c>
      <c r="F875" s="57">
        <v>12344.75</v>
      </c>
      <c r="G875" s="57">
        <v>12344.75</v>
      </c>
      <c r="H875" s="185">
        <v>68</v>
      </c>
      <c r="I875" s="185">
        <v>68</v>
      </c>
      <c r="J875" s="58"/>
      <c r="K875" s="59"/>
      <c r="L875" s="59"/>
      <c r="M875" s="59"/>
      <c r="N875" s="59"/>
      <c r="O875" s="59"/>
      <c r="P875" s="59"/>
      <c r="Q875" s="59"/>
      <c r="R875" s="59"/>
      <c r="S875" s="59"/>
      <c r="T875" s="60"/>
      <c r="U875" s="181">
        <f t="shared" si="14"/>
        <v>0</v>
      </c>
      <c r="X875" s="232"/>
      <c r="Y875" s="233"/>
      <c r="Z875" s="233"/>
      <c r="AA875" s="233"/>
    </row>
    <row r="876" spans="2:27" ht="50.1" hidden="1" customHeight="1" x14ac:dyDescent="0.25">
      <c r="B876" s="86" t="s">
        <v>42</v>
      </c>
      <c r="C876" s="64" t="s">
        <v>42</v>
      </c>
      <c r="D876" s="87">
        <v>43709</v>
      </c>
      <c r="E876" s="56" t="s">
        <v>116</v>
      </c>
      <c r="F876" s="57">
        <v>2152.5</v>
      </c>
      <c r="G876" s="57">
        <v>2152.5</v>
      </c>
      <c r="H876" s="185">
        <v>12</v>
      </c>
      <c r="I876" s="185">
        <v>12</v>
      </c>
      <c r="J876" s="61"/>
      <c r="K876" s="59"/>
      <c r="L876" s="62"/>
      <c r="M876" s="59"/>
      <c r="N876" s="59"/>
      <c r="O876" s="59"/>
      <c r="P876" s="62"/>
      <c r="Q876" s="62"/>
      <c r="R876" s="62"/>
      <c r="S876" s="62"/>
      <c r="T876" s="63"/>
      <c r="U876" s="181">
        <f t="shared" si="14"/>
        <v>0</v>
      </c>
      <c r="X876" s="232"/>
      <c r="Y876" s="233"/>
      <c r="Z876" s="233"/>
      <c r="AA876" s="233"/>
    </row>
    <row r="877" spans="2:27" ht="50.1" hidden="1" customHeight="1" x14ac:dyDescent="0.25">
      <c r="B877" s="86" t="s">
        <v>42</v>
      </c>
      <c r="C877" s="64" t="s">
        <v>490</v>
      </c>
      <c r="D877" s="87">
        <v>43709</v>
      </c>
      <c r="E877" s="56" t="s">
        <v>116</v>
      </c>
      <c r="F877" s="57">
        <v>10522.25</v>
      </c>
      <c r="G877" s="57">
        <v>10522.25</v>
      </c>
      <c r="H877" s="185">
        <v>57</v>
      </c>
      <c r="I877" s="185">
        <v>57</v>
      </c>
      <c r="J877" s="58"/>
      <c r="K877" s="59"/>
      <c r="L877" s="59"/>
      <c r="M877" s="59"/>
      <c r="N877" s="59"/>
      <c r="O877" s="59"/>
      <c r="P877" s="59"/>
      <c r="Q877" s="59"/>
      <c r="R877" s="59"/>
      <c r="S877" s="59"/>
      <c r="T877" s="60"/>
      <c r="U877" s="181">
        <f t="shared" si="14"/>
        <v>0</v>
      </c>
      <c r="X877" s="232"/>
      <c r="Y877" s="233"/>
      <c r="Z877" s="233"/>
      <c r="AA877" s="233"/>
    </row>
    <row r="878" spans="2:27" ht="50.1" hidden="1" customHeight="1" x14ac:dyDescent="0.25">
      <c r="B878" s="86" t="s">
        <v>42</v>
      </c>
      <c r="C878" s="64" t="s">
        <v>488</v>
      </c>
      <c r="D878" s="87">
        <v>43709</v>
      </c>
      <c r="E878" s="56" t="s">
        <v>116</v>
      </c>
      <c r="F878" s="57">
        <v>5628</v>
      </c>
      <c r="G878" s="57">
        <v>5628</v>
      </c>
      <c r="H878" s="185">
        <v>30</v>
      </c>
      <c r="I878" s="185">
        <v>30</v>
      </c>
      <c r="J878" s="61"/>
      <c r="K878" s="59"/>
      <c r="L878" s="62"/>
      <c r="M878" s="59"/>
      <c r="N878" s="59"/>
      <c r="O878" s="59"/>
      <c r="P878" s="62"/>
      <c r="Q878" s="62"/>
      <c r="R878" s="62"/>
      <c r="S878" s="62"/>
      <c r="T878" s="63"/>
      <c r="U878" s="181">
        <f t="shared" si="14"/>
        <v>0</v>
      </c>
      <c r="X878" s="232"/>
      <c r="Y878" s="233"/>
      <c r="Z878" s="233"/>
      <c r="AA878" s="233"/>
    </row>
    <row r="879" spans="2:27" ht="50.1" hidden="1" customHeight="1" x14ac:dyDescent="0.25">
      <c r="B879" s="86" t="s">
        <v>42</v>
      </c>
      <c r="C879" s="64" t="s">
        <v>515</v>
      </c>
      <c r="D879" s="87">
        <v>43709</v>
      </c>
      <c r="E879" s="56" t="s">
        <v>116</v>
      </c>
      <c r="F879" s="57">
        <v>399</v>
      </c>
      <c r="G879" s="57">
        <v>399</v>
      </c>
      <c r="H879" s="185">
        <v>2</v>
      </c>
      <c r="I879" s="185">
        <v>2</v>
      </c>
      <c r="J879" s="58"/>
      <c r="K879" s="59"/>
      <c r="L879" s="59"/>
      <c r="M879" s="59"/>
      <c r="N879" s="59"/>
      <c r="O879" s="59"/>
      <c r="P879" s="59"/>
      <c r="Q879" s="59"/>
      <c r="R879" s="59"/>
      <c r="S879" s="59"/>
      <c r="T879" s="60"/>
      <c r="U879" s="181">
        <f t="shared" si="14"/>
        <v>0</v>
      </c>
      <c r="X879" s="232"/>
      <c r="Y879" s="233"/>
      <c r="Z879" s="233"/>
      <c r="AA879" s="233"/>
    </row>
    <row r="880" spans="2:27" ht="50.1" hidden="1" customHeight="1" x14ac:dyDescent="0.25">
      <c r="B880" s="86" t="s">
        <v>42</v>
      </c>
      <c r="C880" s="64" t="s">
        <v>44</v>
      </c>
      <c r="D880" s="87">
        <v>43709</v>
      </c>
      <c r="E880" s="56" t="s">
        <v>116</v>
      </c>
      <c r="F880" s="57">
        <v>210</v>
      </c>
      <c r="G880" s="57">
        <v>210</v>
      </c>
      <c r="H880" s="185">
        <v>1</v>
      </c>
      <c r="I880" s="185">
        <v>1</v>
      </c>
      <c r="J880" s="58"/>
      <c r="K880" s="59"/>
      <c r="L880" s="59"/>
      <c r="M880" s="59"/>
      <c r="N880" s="59"/>
      <c r="O880" s="59"/>
      <c r="P880" s="59"/>
      <c r="Q880" s="59"/>
      <c r="R880" s="59"/>
      <c r="S880" s="59"/>
      <c r="T880" s="60"/>
      <c r="U880" s="181">
        <f t="shared" si="14"/>
        <v>0</v>
      </c>
      <c r="X880" s="232"/>
      <c r="Y880" s="233"/>
      <c r="Z880" s="233"/>
      <c r="AA880" s="233"/>
    </row>
    <row r="881" spans="2:27" ht="50.1" hidden="1" customHeight="1" x14ac:dyDescent="0.25">
      <c r="B881" s="86" t="s">
        <v>46</v>
      </c>
      <c r="C881" s="64" t="s">
        <v>46</v>
      </c>
      <c r="D881" s="87">
        <v>43709</v>
      </c>
      <c r="E881" s="56" t="s">
        <v>116</v>
      </c>
      <c r="F881" s="57">
        <v>1585.5</v>
      </c>
      <c r="G881" s="57">
        <v>1585.5</v>
      </c>
      <c r="H881" s="185">
        <v>8</v>
      </c>
      <c r="I881" s="185">
        <v>8</v>
      </c>
      <c r="J881" s="61"/>
      <c r="K881" s="59"/>
      <c r="L881" s="62"/>
      <c r="M881" s="59"/>
      <c r="N881" s="59"/>
      <c r="O881" s="59"/>
      <c r="P881" s="62"/>
      <c r="Q881" s="62"/>
      <c r="R881" s="62"/>
      <c r="S881" s="62"/>
      <c r="T881" s="63"/>
      <c r="U881" s="181">
        <f t="shared" si="14"/>
        <v>0</v>
      </c>
      <c r="X881" s="232"/>
      <c r="Y881" s="233"/>
      <c r="Z881" s="233"/>
      <c r="AA881" s="233"/>
    </row>
    <row r="882" spans="2:27" ht="50.1" hidden="1" customHeight="1" x14ac:dyDescent="0.25">
      <c r="B882" s="86" t="s">
        <v>491</v>
      </c>
      <c r="C882" s="64" t="s">
        <v>491</v>
      </c>
      <c r="D882" s="87">
        <v>43709</v>
      </c>
      <c r="E882" s="56" t="s">
        <v>116</v>
      </c>
      <c r="F882" s="57">
        <v>903</v>
      </c>
      <c r="G882" s="57">
        <v>903</v>
      </c>
      <c r="H882" s="185">
        <v>5</v>
      </c>
      <c r="I882" s="185">
        <v>5</v>
      </c>
      <c r="J882" s="58"/>
      <c r="K882" s="59"/>
      <c r="L882" s="59"/>
      <c r="M882" s="59"/>
      <c r="N882" s="59"/>
      <c r="O882" s="59"/>
      <c r="P882" s="59"/>
      <c r="Q882" s="59"/>
      <c r="R882" s="59"/>
      <c r="S882" s="59"/>
      <c r="T882" s="60"/>
      <c r="U882" s="181">
        <f t="shared" si="14"/>
        <v>0</v>
      </c>
      <c r="X882" s="232"/>
      <c r="Y882" s="233"/>
      <c r="Z882" s="233"/>
      <c r="AA882" s="233"/>
    </row>
    <row r="883" spans="2:27" ht="50.1" hidden="1" customHeight="1" x14ac:dyDescent="0.25">
      <c r="B883" s="86" t="s">
        <v>3</v>
      </c>
      <c r="C883" s="64" t="s">
        <v>3</v>
      </c>
      <c r="D883" s="87">
        <v>43709</v>
      </c>
      <c r="E883" s="89" t="s">
        <v>479</v>
      </c>
      <c r="F883" s="57">
        <v>0</v>
      </c>
      <c r="G883" s="57">
        <v>0</v>
      </c>
      <c r="H883" s="185">
        <v>0</v>
      </c>
      <c r="I883" s="185">
        <v>0</v>
      </c>
      <c r="J883" s="61"/>
      <c r="K883" s="59"/>
      <c r="L883" s="62"/>
      <c r="M883" s="59"/>
      <c r="N883" s="59"/>
      <c r="O883" s="59"/>
      <c r="P883" s="62"/>
      <c r="Q883" s="62"/>
      <c r="R883" s="62"/>
      <c r="S883" s="62"/>
      <c r="T883" s="63"/>
      <c r="U883" s="181">
        <f t="shared" si="14"/>
        <v>0</v>
      </c>
      <c r="X883" s="232"/>
      <c r="Y883" s="233"/>
      <c r="Z883" s="233"/>
      <c r="AA883" s="233"/>
    </row>
    <row r="884" spans="2:27" ht="50.1" hidden="1" customHeight="1" x14ac:dyDescent="0.25">
      <c r="B884" s="86" t="s">
        <v>4</v>
      </c>
      <c r="C884" s="64" t="s">
        <v>5</v>
      </c>
      <c r="D884" s="87">
        <v>43709</v>
      </c>
      <c r="E884" s="89" t="s">
        <v>479</v>
      </c>
      <c r="F884" s="57">
        <v>0</v>
      </c>
      <c r="G884" s="57">
        <v>0</v>
      </c>
      <c r="H884" s="185">
        <v>0</v>
      </c>
      <c r="I884" s="185">
        <v>0</v>
      </c>
      <c r="J884" s="58"/>
      <c r="K884" s="59"/>
      <c r="L884" s="59"/>
      <c r="M884" s="59"/>
      <c r="N884" s="59"/>
      <c r="O884" s="59"/>
      <c r="P884" s="59"/>
      <c r="Q884" s="59"/>
      <c r="R884" s="59"/>
      <c r="S884" s="59"/>
      <c r="T884" s="60"/>
      <c r="U884" s="181">
        <f t="shared" si="14"/>
        <v>0</v>
      </c>
      <c r="X884" s="232"/>
      <c r="Y884" s="233"/>
      <c r="Z884" s="233"/>
      <c r="AA884" s="233"/>
    </row>
    <row r="885" spans="2:27" ht="50.1" hidden="1" customHeight="1" x14ac:dyDescent="0.25">
      <c r="B885" s="86" t="s">
        <v>4</v>
      </c>
      <c r="C885" s="64" t="s">
        <v>6</v>
      </c>
      <c r="D885" s="87">
        <v>43709</v>
      </c>
      <c r="E885" s="89" t="s">
        <v>479</v>
      </c>
      <c r="F885" s="57">
        <v>0</v>
      </c>
      <c r="G885" s="57">
        <v>0</v>
      </c>
      <c r="H885" s="185">
        <v>0</v>
      </c>
      <c r="I885" s="185">
        <v>0</v>
      </c>
      <c r="J885" s="61"/>
      <c r="K885" s="59"/>
      <c r="L885" s="62"/>
      <c r="M885" s="59"/>
      <c r="N885" s="59"/>
      <c r="O885" s="59"/>
      <c r="P885" s="62"/>
      <c r="Q885" s="62"/>
      <c r="R885" s="62"/>
      <c r="S885" s="62"/>
      <c r="T885" s="63"/>
      <c r="U885" s="181">
        <f t="shared" si="14"/>
        <v>0</v>
      </c>
      <c r="X885" s="232"/>
      <c r="Y885" s="233"/>
      <c r="Z885" s="233"/>
      <c r="AA885" s="233"/>
    </row>
    <row r="886" spans="2:27" ht="50.1" hidden="1" customHeight="1" x14ac:dyDescent="0.25">
      <c r="B886" s="86" t="s">
        <v>4</v>
      </c>
      <c r="C886" s="64" t="s">
        <v>4</v>
      </c>
      <c r="D886" s="87">
        <v>43709</v>
      </c>
      <c r="E886" s="89" t="s">
        <v>479</v>
      </c>
      <c r="F886" s="57">
        <v>0</v>
      </c>
      <c r="G886" s="57">
        <v>0</v>
      </c>
      <c r="H886" s="185">
        <v>0</v>
      </c>
      <c r="I886" s="185">
        <v>0</v>
      </c>
      <c r="J886" s="58"/>
      <c r="K886" s="59"/>
      <c r="L886" s="59"/>
      <c r="M886" s="59"/>
      <c r="N886" s="59"/>
      <c r="O886" s="59"/>
      <c r="P886" s="59"/>
      <c r="Q886" s="59"/>
      <c r="R886" s="59"/>
      <c r="S886" s="59"/>
      <c r="T886" s="60"/>
      <c r="U886" s="181">
        <f t="shared" si="14"/>
        <v>0</v>
      </c>
    </row>
    <row r="887" spans="2:27" ht="50.1" hidden="1" customHeight="1" x14ac:dyDescent="0.25">
      <c r="B887" s="86" t="s">
        <v>4</v>
      </c>
      <c r="C887" s="64" t="s">
        <v>487</v>
      </c>
      <c r="D887" s="87">
        <v>43709</v>
      </c>
      <c r="E887" s="89" t="s">
        <v>479</v>
      </c>
      <c r="F887" s="57">
        <v>0</v>
      </c>
      <c r="G887" s="57">
        <v>0</v>
      </c>
      <c r="H887" s="185">
        <v>0</v>
      </c>
      <c r="I887" s="185">
        <v>0</v>
      </c>
      <c r="J887" s="61"/>
      <c r="K887" s="59"/>
      <c r="L887" s="62"/>
      <c r="M887" s="59"/>
      <c r="N887" s="59"/>
      <c r="O887" s="59"/>
      <c r="P887" s="62"/>
      <c r="Q887" s="62"/>
      <c r="R887" s="62"/>
      <c r="S887" s="62"/>
      <c r="T887" s="63"/>
      <c r="U887" s="181">
        <f t="shared" si="14"/>
        <v>0</v>
      </c>
    </row>
    <row r="888" spans="2:27" ht="50.1" hidden="1" customHeight="1" x14ac:dyDescent="0.25">
      <c r="B888" s="86" t="s">
        <v>4</v>
      </c>
      <c r="C888" s="64" t="s">
        <v>853</v>
      </c>
      <c r="D888" s="87">
        <v>43709</v>
      </c>
      <c r="E888" s="89" t="s">
        <v>479</v>
      </c>
      <c r="F888" s="57">
        <v>0</v>
      </c>
      <c r="G888" s="57">
        <v>0</v>
      </c>
      <c r="H888" s="185">
        <v>0</v>
      </c>
      <c r="I888" s="185">
        <v>0</v>
      </c>
      <c r="J888" s="58"/>
      <c r="K888" s="59"/>
      <c r="L888" s="59"/>
      <c r="M888" s="59"/>
      <c r="N888" s="59"/>
      <c r="O888" s="59"/>
      <c r="P888" s="59"/>
      <c r="Q888" s="59"/>
      <c r="R888" s="59"/>
      <c r="S888" s="59"/>
      <c r="T888" s="60"/>
      <c r="U888" s="181">
        <f t="shared" si="14"/>
        <v>0</v>
      </c>
    </row>
    <row r="889" spans="2:27" ht="50.1" hidden="1" customHeight="1" x14ac:dyDescent="0.25">
      <c r="B889" s="86" t="s">
        <v>7</v>
      </c>
      <c r="C889" s="64" t="s">
        <v>8</v>
      </c>
      <c r="D889" s="87">
        <v>43709</v>
      </c>
      <c r="E889" s="89" t="s">
        <v>479</v>
      </c>
      <c r="F889" s="57">
        <v>0</v>
      </c>
      <c r="G889" s="57">
        <v>0</v>
      </c>
      <c r="H889" s="185">
        <v>0</v>
      </c>
      <c r="I889" s="185">
        <v>0</v>
      </c>
      <c r="J889" s="61"/>
      <c r="K889" s="59"/>
      <c r="L889" s="62"/>
      <c r="M889" s="59"/>
      <c r="N889" s="59"/>
      <c r="O889" s="59"/>
      <c r="P889" s="62"/>
      <c r="Q889" s="62"/>
      <c r="R889" s="62"/>
      <c r="S889" s="62"/>
      <c r="T889" s="63"/>
      <c r="U889" s="181">
        <f t="shared" si="14"/>
        <v>0</v>
      </c>
    </row>
    <row r="890" spans="2:27" ht="50.1" hidden="1" customHeight="1" x14ac:dyDescent="0.25">
      <c r="B890" s="86" t="s">
        <v>7</v>
      </c>
      <c r="C890" s="64" t="s">
        <v>9</v>
      </c>
      <c r="D890" s="87">
        <v>43709</v>
      </c>
      <c r="E890" s="89" t="s">
        <v>479</v>
      </c>
      <c r="F890" s="57">
        <v>0</v>
      </c>
      <c r="G890" s="57">
        <v>0</v>
      </c>
      <c r="H890" s="185">
        <v>0</v>
      </c>
      <c r="I890" s="185">
        <v>0</v>
      </c>
      <c r="J890" s="58"/>
      <c r="K890" s="59"/>
      <c r="L890" s="59"/>
      <c r="M890" s="59"/>
      <c r="N890" s="59"/>
      <c r="O890" s="59"/>
      <c r="P890" s="59"/>
      <c r="Q890" s="59"/>
      <c r="R890" s="59"/>
      <c r="S890" s="59"/>
      <c r="T890" s="60"/>
      <c r="U890" s="181">
        <f t="shared" si="14"/>
        <v>0</v>
      </c>
    </row>
    <row r="891" spans="2:27" ht="50.1" hidden="1" customHeight="1" x14ac:dyDescent="0.25">
      <c r="B891" s="86" t="s">
        <v>7</v>
      </c>
      <c r="C891" s="64" t="s">
        <v>7</v>
      </c>
      <c r="D891" s="87">
        <v>43709</v>
      </c>
      <c r="E891" s="89" t="s">
        <v>479</v>
      </c>
      <c r="F891" s="57">
        <v>0</v>
      </c>
      <c r="G891" s="57">
        <v>0</v>
      </c>
      <c r="H891" s="185">
        <v>0</v>
      </c>
      <c r="I891" s="185">
        <v>0</v>
      </c>
      <c r="J891" s="61"/>
      <c r="K891" s="59"/>
      <c r="L891" s="62"/>
      <c r="M891" s="59"/>
      <c r="N891" s="59"/>
      <c r="O891" s="59"/>
      <c r="P891" s="62"/>
      <c r="Q891" s="62"/>
      <c r="R891" s="62"/>
      <c r="S891" s="62"/>
      <c r="T891" s="63"/>
      <c r="U891" s="181">
        <f t="shared" si="14"/>
        <v>0</v>
      </c>
    </row>
    <row r="892" spans="2:27" ht="50.1" hidden="1" customHeight="1" x14ac:dyDescent="0.25">
      <c r="B892" s="86" t="s">
        <v>7</v>
      </c>
      <c r="C892" s="64" t="s">
        <v>10</v>
      </c>
      <c r="D892" s="87">
        <v>43709</v>
      </c>
      <c r="E892" s="89" t="s">
        <v>479</v>
      </c>
      <c r="F892" s="57">
        <v>0</v>
      </c>
      <c r="G892" s="57">
        <v>0</v>
      </c>
      <c r="H892" s="185">
        <v>0</v>
      </c>
      <c r="I892" s="185">
        <v>0</v>
      </c>
      <c r="J892" s="58"/>
      <c r="K892" s="59"/>
      <c r="L892" s="59"/>
      <c r="M892" s="59"/>
      <c r="N892" s="59"/>
      <c r="O892" s="59"/>
      <c r="P892" s="59"/>
      <c r="Q892" s="59"/>
      <c r="R892" s="59"/>
      <c r="S892" s="59"/>
      <c r="T892" s="60"/>
      <c r="U892" s="181">
        <f t="shared" si="14"/>
        <v>0</v>
      </c>
    </row>
    <row r="893" spans="2:27" ht="50.1" hidden="1" customHeight="1" x14ac:dyDescent="0.25">
      <c r="B893" s="86" t="s">
        <v>11</v>
      </c>
      <c r="C893" s="64" t="s">
        <v>12</v>
      </c>
      <c r="D893" s="87">
        <v>43709</v>
      </c>
      <c r="E893" s="89" t="s">
        <v>479</v>
      </c>
      <c r="F893" s="57">
        <v>0</v>
      </c>
      <c r="G893" s="57">
        <v>0</v>
      </c>
      <c r="H893" s="185">
        <v>0</v>
      </c>
      <c r="I893" s="185">
        <v>0</v>
      </c>
      <c r="J893" s="61"/>
      <c r="K893" s="59"/>
      <c r="L893" s="62"/>
      <c r="M893" s="59"/>
      <c r="N893" s="59"/>
      <c r="O893" s="59"/>
      <c r="P893" s="62"/>
      <c r="Q893" s="62"/>
      <c r="R893" s="62"/>
      <c r="S893" s="62"/>
      <c r="T893" s="63"/>
      <c r="U893" s="181">
        <f t="shared" si="14"/>
        <v>0</v>
      </c>
    </row>
    <row r="894" spans="2:27" ht="50.1" hidden="1" customHeight="1" x14ac:dyDescent="0.25">
      <c r="B894" s="86" t="s">
        <v>11</v>
      </c>
      <c r="C894" s="64" t="s">
        <v>13</v>
      </c>
      <c r="D894" s="87">
        <v>43709</v>
      </c>
      <c r="E894" s="89" t="s">
        <v>479</v>
      </c>
      <c r="F894" s="57">
        <v>0</v>
      </c>
      <c r="G894" s="57">
        <v>0</v>
      </c>
      <c r="H894" s="185">
        <v>0</v>
      </c>
      <c r="I894" s="185">
        <v>0</v>
      </c>
      <c r="J894" s="58"/>
      <c r="K894" s="59"/>
      <c r="L894" s="59"/>
      <c r="M894" s="59"/>
      <c r="N894" s="59"/>
      <c r="O894" s="59"/>
      <c r="P894" s="59"/>
      <c r="Q894" s="59"/>
      <c r="R894" s="59"/>
      <c r="S894" s="59"/>
      <c r="T894" s="60"/>
      <c r="U894" s="181">
        <f t="shared" si="14"/>
        <v>0</v>
      </c>
    </row>
    <row r="895" spans="2:27" ht="50.1" hidden="1" customHeight="1" x14ac:dyDescent="0.25">
      <c r="B895" s="86" t="s">
        <v>11</v>
      </c>
      <c r="C895" s="64" t="s">
        <v>14</v>
      </c>
      <c r="D895" s="87">
        <v>43709</v>
      </c>
      <c r="E895" s="89" t="s">
        <v>479</v>
      </c>
      <c r="F895" s="57">
        <v>0</v>
      </c>
      <c r="G895" s="57">
        <v>0</v>
      </c>
      <c r="H895" s="185">
        <v>0</v>
      </c>
      <c r="I895" s="185">
        <v>0</v>
      </c>
      <c r="J895" s="61"/>
      <c r="K895" s="59"/>
      <c r="L895" s="62"/>
      <c r="M895" s="59"/>
      <c r="N895" s="59"/>
      <c r="O895" s="59"/>
      <c r="P895" s="62"/>
      <c r="Q895" s="62"/>
      <c r="R895" s="62"/>
      <c r="S895" s="62"/>
      <c r="T895" s="63"/>
      <c r="U895" s="181">
        <f t="shared" si="14"/>
        <v>0</v>
      </c>
    </row>
    <row r="896" spans="2:27" ht="50.1" hidden="1" customHeight="1" x14ac:dyDescent="0.25">
      <c r="B896" s="86" t="s">
        <v>11</v>
      </c>
      <c r="C896" s="64" t="s">
        <v>11</v>
      </c>
      <c r="D896" s="87">
        <v>43709</v>
      </c>
      <c r="E896" s="89" t="s">
        <v>479</v>
      </c>
      <c r="F896" s="57">
        <v>0</v>
      </c>
      <c r="G896" s="57">
        <v>0</v>
      </c>
      <c r="H896" s="185">
        <v>0</v>
      </c>
      <c r="I896" s="185">
        <v>0</v>
      </c>
      <c r="J896" s="58"/>
      <c r="K896" s="59"/>
      <c r="L896" s="59"/>
      <c r="M896" s="59"/>
      <c r="N896" s="59"/>
      <c r="O896" s="59"/>
      <c r="P896" s="59"/>
      <c r="Q896" s="59"/>
      <c r="R896" s="59"/>
      <c r="S896" s="59"/>
      <c r="T896" s="60"/>
      <c r="U896" s="181">
        <f t="shared" si="14"/>
        <v>0</v>
      </c>
    </row>
    <row r="897" spans="2:26" ht="50.1" hidden="1" customHeight="1" x14ac:dyDescent="0.25">
      <c r="B897" s="86" t="s">
        <v>15</v>
      </c>
      <c r="C897" s="64" t="s">
        <v>19</v>
      </c>
      <c r="D897" s="87">
        <v>43709</v>
      </c>
      <c r="E897" s="89" t="s">
        <v>479</v>
      </c>
      <c r="F897" s="57">
        <v>8519</v>
      </c>
      <c r="G897" s="57">
        <v>5604</v>
      </c>
      <c r="H897" s="185">
        <v>43</v>
      </c>
      <c r="I897" s="185">
        <v>28</v>
      </c>
      <c r="J897" s="61"/>
      <c r="K897" s="59"/>
      <c r="L897" s="62"/>
      <c r="M897" s="59"/>
      <c r="N897" s="59"/>
      <c r="O897" s="59"/>
      <c r="P897" s="62"/>
      <c r="Q897" s="62"/>
      <c r="R897" s="62"/>
      <c r="S897" s="62"/>
      <c r="T897" s="63"/>
      <c r="U897" s="181">
        <f t="shared" si="14"/>
        <v>0</v>
      </c>
      <c r="X897" s="23"/>
      <c r="Y897" s="23"/>
      <c r="Z897" s="23"/>
    </row>
    <row r="898" spans="2:26" ht="50.1" customHeight="1" x14ac:dyDescent="0.25">
      <c r="B898" s="86" t="s">
        <v>15</v>
      </c>
      <c r="C898" s="16" t="s">
        <v>178</v>
      </c>
      <c r="D898" s="87">
        <v>43709</v>
      </c>
      <c r="E898" s="89" t="s">
        <v>479</v>
      </c>
      <c r="F898" s="57">
        <v>6888</v>
      </c>
      <c r="G898" s="57">
        <v>6888</v>
      </c>
      <c r="H898" s="185">
        <v>30</v>
      </c>
      <c r="I898" s="185">
        <v>30</v>
      </c>
      <c r="J898" s="58"/>
      <c r="K898" s="59">
        <v>1</v>
      </c>
      <c r="L898" s="59"/>
      <c r="M898" s="59"/>
      <c r="N898" s="59"/>
      <c r="O898" s="59"/>
      <c r="P898" s="59">
        <v>1</v>
      </c>
      <c r="Q898" s="59"/>
      <c r="R898" s="59">
        <v>6</v>
      </c>
      <c r="S898" s="59">
        <v>108</v>
      </c>
      <c r="T898" s="60"/>
      <c r="U898" s="181">
        <f t="shared" si="14"/>
        <v>1</v>
      </c>
      <c r="X898" s="25"/>
      <c r="Y898" s="8"/>
      <c r="Z898" s="8"/>
    </row>
    <row r="899" spans="2:26" ht="50.1" hidden="1" customHeight="1" x14ac:dyDescent="0.25">
      <c r="B899" s="86" t="s">
        <v>15</v>
      </c>
      <c r="C899" s="64" t="s">
        <v>15</v>
      </c>
      <c r="D899" s="87">
        <v>43709</v>
      </c>
      <c r="E899" s="89" t="s">
        <v>479</v>
      </c>
      <c r="F899" s="57">
        <v>0</v>
      </c>
      <c r="G899" s="57">
        <v>0</v>
      </c>
      <c r="H899" s="185">
        <v>0</v>
      </c>
      <c r="I899" s="185">
        <v>0</v>
      </c>
      <c r="J899" s="61"/>
      <c r="K899" s="59"/>
      <c r="L899" s="62"/>
      <c r="M899" s="59"/>
      <c r="N899" s="59"/>
      <c r="O899" s="59"/>
      <c r="P899" s="62"/>
      <c r="Q899" s="62"/>
      <c r="R899" s="62"/>
      <c r="S899" s="62"/>
      <c r="T899" s="63"/>
      <c r="U899" s="181">
        <f t="shared" si="14"/>
        <v>0</v>
      </c>
      <c r="X899" s="25"/>
      <c r="Y899" s="8"/>
      <c r="Z899" s="8"/>
    </row>
    <row r="900" spans="2:26" ht="50.1" hidden="1" customHeight="1" x14ac:dyDescent="0.25">
      <c r="B900" s="86" t="s">
        <v>15</v>
      </c>
      <c r="C900" s="64" t="s">
        <v>513</v>
      </c>
      <c r="D900" s="87">
        <v>43709</v>
      </c>
      <c r="E900" s="89" t="s">
        <v>479</v>
      </c>
      <c r="F900" s="57">
        <v>169818</v>
      </c>
      <c r="G900" s="57">
        <v>165690</v>
      </c>
      <c r="H900" s="185">
        <v>1171</v>
      </c>
      <c r="I900" s="185">
        <v>1153</v>
      </c>
      <c r="J900" s="58"/>
      <c r="K900" s="59"/>
      <c r="L900" s="59"/>
      <c r="M900" s="59"/>
      <c r="N900" s="59"/>
      <c r="O900" s="59"/>
      <c r="P900" s="59">
        <v>0</v>
      </c>
      <c r="Q900" s="59"/>
      <c r="R900" s="59"/>
      <c r="S900" s="59"/>
      <c r="T900" s="60"/>
      <c r="U900" s="181">
        <f t="shared" si="14"/>
        <v>0</v>
      </c>
      <c r="X900" s="25"/>
      <c r="Y900" s="8"/>
      <c r="Z900" s="8"/>
    </row>
    <row r="901" spans="2:26" ht="50.1" hidden="1" customHeight="1" x14ac:dyDescent="0.25">
      <c r="B901" s="86" t="s">
        <v>15</v>
      </c>
      <c r="C901" s="64" t="s">
        <v>115</v>
      </c>
      <c r="D901" s="87">
        <v>43709</v>
      </c>
      <c r="E901" s="89" t="s">
        <v>479</v>
      </c>
      <c r="F901" s="57">
        <v>103323</v>
      </c>
      <c r="G901" s="57">
        <v>101379</v>
      </c>
      <c r="H901" s="185">
        <v>515</v>
      </c>
      <c r="I901" s="185">
        <v>503</v>
      </c>
      <c r="J901" s="61"/>
      <c r="K901" s="59"/>
      <c r="L901" s="62"/>
      <c r="M901" s="59"/>
      <c r="N901" s="59">
        <v>1</v>
      </c>
      <c r="O901" s="59"/>
      <c r="P901" s="62"/>
      <c r="Q901" s="62"/>
      <c r="R901" s="62"/>
      <c r="S901" s="62"/>
      <c r="T901" s="63"/>
      <c r="U901" s="181">
        <f t="shared" si="14"/>
        <v>0</v>
      </c>
      <c r="X901" s="25"/>
      <c r="Y901" s="8"/>
      <c r="Z901" s="8"/>
    </row>
    <row r="902" spans="2:26" ht="50.1" hidden="1" customHeight="1" x14ac:dyDescent="0.25">
      <c r="B902" s="86" t="s">
        <v>20</v>
      </c>
      <c r="C902" s="64" t="s">
        <v>20</v>
      </c>
      <c r="D902" s="87">
        <v>43709</v>
      </c>
      <c r="E902" s="89" t="s">
        <v>479</v>
      </c>
      <c r="F902" s="57">
        <v>319149</v>
      </c>
      <c r="G902" s="57">
        <v>319149</v>
      </c>
      <c r="H902" s="185">
        <v>1797</v>
      </c>
      <c r="I902" s="185">
        <v>1797</v>
      </c>
      <c r="J902" s="58"/>
      <c r="K902" s="59"/>
      <c r="L902" s="59"/>
      <c r="M902" s="59">
        <v>1</v>
      </c>
      <c r="N902" s="59"/>
      <c r="O902" s="59">
        <v>4</v>
      </c>
      <c r="P902" s="59"/>
      <c r="Q902" s="59"/>
      <c r="R902" s="59"/>
      <c r="S902" s="59"/>
      <c r="T902" s="60">
        <v>30</v>
      </c>
      <c r="U902" s="181">
        <f t="shared" si="14"/>
        <v>1</v>
      </c>
      <c r="X902" s="25"/>
      <c r="Y902" s="8"/>
      <c r="Z902" s="8"/>
    </row>
    <row r="903" spans="2:26" ht="50.1" hidden="1" customHeight="1" x14ac:dyDescent="0.25">
      <c r="B903" s="86" t="s">
        <v>20</v>
      </c>
      <c r="C903" s="64" t="s">
        <v>514</v>
      </c>
      <c r="D903" s="87">
        <v>43709</v>
      </c>
      <c r="E903" s="89" t="s">
        <v>479</v>
      </c>
      <c r="F903" s="57">
        <v>0</v>
      </c>
      <c r="G903" s="57">
        <v>0</v>
      </c>
      <c r="H903" s="185">
        <v>0</v>
      </c>
      <c r="I903" s="185">
        <v>0</v>
      </c>
      <c r="J903" s="61"/>
      <c r="K903" s="59"/>
      <c r="L903" s="62"/>
      <c r="M903" s="59"/>
      <c r="N903" s="59"/>
      <c r="O903" s="59"/>
      <c r="P903" s="62"/>
      <c r="Q903" s="62"/>
      <c r="R903" s="62"/>
      <c r="S903" s="62"/>
      <c r="T903" s="63"/>
      <c r="U903" s="181">
        <f t="shared" si="14"/>
        <v>0</v>
      </c>
      <c r="X903" s="25"/>
      <c r="Y903" s="8"/>
      <c r="Z903" s="8"/>
    </row>
    <row r="904" spans="2:26" ht="50.1" hidden="1" customHeight="1" x14ac:dyDescent="0.25">
      <c r="B904" s="86" t="s">
        <v>20</v>
      </c>
      <c r="C904" s="64" t="s">
        <v>854</v>
      </c>
      <c r="D904" s="87">
        <v>43709</v>
      </c>
      <c r="E904" s="89" t="s">
        <v>479</v>
      </c>
      <c r="F904" s="57">
        <v>0</v>
      </c>
      <c r="G904" s="57">
        <v>0</v>
      </c>
      <c r="H904" s="185">
        <v>0</v>
      </c>
      <c r="I904" s="185">
        <v>0</v>
      </c>
      <c r="J904" s="58"/>
      <c r="K904" s="59"/>
      <c r="L904" s="59"/>
      <c r="M904" s="59"/>
      <c r="N904" s="59"/>
      <c r="O904" s="59"/>
      <c r="P904" s="59"/>
      <c r="Q904" s="59"/>
      <c r="R904" s="59"/>
      <c r="S904" s="59"/>
      <c r="T904" s="60"/>
      <c r="U904" s="181">
        <f t="shared" si="14"/>
        <v>0</v>
      </c>
      <c r="X904" s="25"/>
      <c r="Y904" s="8"/>
      <c r="Z904" s="8"/>
    </row>
    <row r="905" spans="2:26" ht="50.1" hidden="1" customHeight="1" x14ac:dyDescent="0.25">
      <c r="B905" s="86" t="s">
        <v>20</v>
      </c>
      <c r="C905" s="64" t="s">
        <v>855</v>
      </c>
      <c r="D905" s="87">
        <v>43709</v>
      </c>
      <c r="E905" s="89" t="s">
        <v>479</v>
      </c>
      <c r="F905" s="57">
        <v>0</v>
      </c>
      <c r="G905" s="57">
        <v>0</v>
      </c>
      <c r="H905" s="185">
        <v>0</v>
      </c>
      <c r="I905" s="185">
        <v>0</v>
      </c>
      <c r="J905" s="61"/>
      <c r="K905" s="59"/>
      <c r="L905" s="62"/>
      <c r="M905" s="59"/>
      <c r="N905" s="59"/>
      <c r="O905" s="59"/>
      <c r="P905" s="62"/>
      <c r="Q905" s="62"/>
      <c r="R905" s="62"/>
      <c r="S905" s="62"/>
      <c r="T905" s="63"/>
      <c r="U905" s="181">
        <f t="shared" si="14"/>
        <v>0</v>
      </c>
      <c r="X905" s="25"/>
      <c r="Y905" s="8"/>
      <c r="Z905" s="8"/>
    </row>
    <row r="906" spans="2:26" ht="50.1" hidden="1" customHeight="1" x14ac:dyDescent="0.25">
      <c r="B906" s="86" t="s">
        <v>20</v>
      </c>
      <c r="C906" s="64" t="s">
        <v>856</v>
      </c>
      <c r="D906" s="87">
        <v>43709</v>
      </c>
      <c r="E906" s="89" t="s">
        <v>479</v>
      </c>
      <c r="F906" s="57">
        <v>0</v>
      </c>
      <c r="G906" s="57">
        <v>0</v>
      </c>
      <c r="H906" s="185">
        <v>0</v>
      </c>
      <c r="I906" s="185">
        <v>0</v>
      </c>
      <c r="J906" s="58"/>
      <c r="K906" s="59"/>
      <c r="L906" s="59"/>
      <c r="M906" s="59"/>
      <c r="N906" s="59"/>
      <c r="O906" s="59"/>
      <c r="P906" s="59"/>
      <c r="Q906" s="59"/>
      <c r="R906" s="59"/>
      <c r="S906" s="59"/>
      <c r="T906" s="60"/>
      <c r="U906" s="181">
        <f t="shared" si="14"/>
        <v>0</v>
      </c>
      <c r="X906" s="25"/>
      <c r="Y906" s="8"/>
      <c r="Z906" s="8"/>
    </row>
    <row r="907" spans="2:26" ht="50.1" hidden="1" customHeight="1" x14ac:dyDescent="0.25">
      <c r="B907" s="86" t="s">
        <v>20</v>
      </c>
      <c r="C907" s="64" t="s">
        <v>929</v>
      </c>
      <c r="D907" s="87">
        <v>43709</v>
      </c>
      <c r="E907" s="89" t="s">
        <v>479</v>
      </c>
      <c r="F907" s="57">
        <v>0</v>
      </c>
      <c r="G907" s="57">
        <v>0</v>
      </c>
      <c r="H907" s="185">
        <v>0</v>
      </c>
      <c r="I907" s="185">
        <v>0</v>
      </c>
      <c r="J907" s="61"/>
      <c r="K907" s="59"/>
      <c r="L907" s="62"/>
      <c r="M907" s="59"/>
      <c r="N907" s="59"/>
      <c r="O907" s="59"/>
      <c r="P907" s="62"/>
      <c r="Q907" s="62"/>
      <c r="R907" s="62"/>
      <c r="S907" s="62"/>
      <c r="T907" s="63"/>
      <c r="U907" s="181">
        <f t="shared" si="14"/>
        <v>0</v>
      </c>
      <c r="X907" s="25"/>
      <c r="Y907" s="8"/>
      <c r="Z907" s="8"/>
    </row>
    <row r="908" spans="2:26" ht="50.1" hidden="1" customHeight="1" x14ac:dyDescent="0.25">
      <c r="B908" s="86" t="s">
        <v>21</v>
      </c>
      <c r="C908" s="64" t="s">
        <v>22</v>
      </c>
      <c r="D908" s="87">
        <v>43709</v>
      </c>
      <c r="E908" s="89" t="s">
        <v>479</v>
      </c>
      <c r="F908" s="57">
        <v>315</v>
      </c>
      <c r="G908" s="57">
        <v>315</v>
      </c>
      <c r="H908" s="185">
        <v>2</v>
      </c>
      <c r="I908" s="185">
        <v>2</v>
      </c>
      <c r="J908" s="58"/>
      <c r="K908" s="59"/>
      <c r="L908" s="59"/>
      <c r="M908" s="59"/>
      <c r="N908" s="59"/>
      <c r="O908" s="59"/>
      <c r="P908" s="59"/>
      <c r="Q908" s="59"/>
      <c r="R908" s="59"/>
      <c r="S908" s="59"/>
      <c r="T908" s="60"/>
      <c r="U908" s="181">
        <f t="shared" si="14"/>
        <v>0</v>
      </c>
      <c r="X908" s="25"/>
      <c r="Y908" s="8"/>
      <c r="Z908" s="8"/>
    </row>
    <row r="909" spans="2:26" ht="50.1" hidden="1" customHeight="1" x14ac:dyDescent="0.25">
      <c r="B909" s="86" t="s">
        <v>21</v>
      </c>
      <c r="C909" s="64" t="s">
        <v>21</v>
      </c>
      <c r="D909" s="87">
        <v>43709</v>
      </c>
      <c r="E909" s="89" t="s">
        <v>479</v>
      </c>
      <c r="F909" s="57">
        <v>0</v>
      </c>
      <c r="G909" s="57">
        <v>0</v>
      </c>
      <c r="H909" s="185">
        <v>0</v>
      </c>
      <c r="I909" s="185">
        <v>0</v>
      </c>
      <c r="J909" s="61"/>
      <c r="K909" s="59"/>
      <c r="L909" s="62"/>
      <c r="M909" s="59"/>
      <c r="N909" s="59"/>
      <c r="O909" s="59"/>
      <c r="P909" s="62"/>
      <c r="Q909" s="62"/>
      <c r="R909" s="62"/>
      <c r="S909" s="62"/>
      <c r="T909" s="63"/>
      <c r="U909" s="181">
        <f t="shared" si="14"/>
        <v>0</v>
      </c>
      <c r="X909" s="25"/>
      <c r="Y909" s="8"/>
      <c r="Z909" s="8"/>
    </row>
    <row r="910" spans="2:26" ht="50.1" hidden="1" customHeight="1" x14ac:dyDescent="0.25">
      <c r="B910" s="86" t="s">
        <v>21</v>
      </c>
      <c r="C910" s="64" t="s">
        <v>23</v>
      </c>
      <c r="D910" s="87">
        <v>43709</v>
      </c>
      <c r="E910" s="89" t="s">
        <v>479</v>
      </c>
      <c r="F910" s="57">
        <v>0</v>
      </c>
      <c r="G910" s="57">
        <v>0</v>
      </c>
      <c r="H910" s="185">
        <v>0</v>
      </c>
      <c r="I910" s="185">
        <v>0</v>
      </c>
      <c r="J910" s="58"/>
      <c r="K910" s="59"/>
      <c r="L910" s="59"/>
      <c r="M910" s="59"/>
      <c r="N910" s="59"/>
      <c r="O910" s="59"/>
      <c r="P910" s="59"/>
      <c r="Q910" s="59"/>
      <c r="R910" s="59"/>
      <c r="S910" s="59"/>
      <c r="T910" s="60"/>
      <c r="U910" s="181">
        <f t="shared" si="14"/>
        <v>0</v>
      </c>
      <c r="X910" s="25"/>
      <c r="Y910" s="8"/>
      <c r="Z910" s="8"/>
    </row>
    <row r="911" spans="2:26" ht="50.1" hidden="1" customHeight="1" x14ac:dyDescent="0.25">
      <c r="B911" s="86" t="s">
        <v>24</v>
      </c>
      <c r="C911" s="64" t="s">
        <v>25</v>
      </c>
      <c r="D911" s="87">
        <v>43709</v>
      </c>
      <c r="E911" s="89" t="s">
        <v>479</v>
      </c>
      <c r="F911" s="57">
        <v>18480</v>
      </c>
      <c r="G911" s="57">
        <v>18480</v>
      </c>
      <c r="H911" s="185">
        <v>126</v>
      </c>
      <c r="I911" s="185">
        <v>126</v>
      </c>
      <c r="J911" s="61"/>
      <c r="K911" s="59"/>
      <c r="L911" s="62"/>
      <c r="M911" s="59"/>
      <c r="N911" s="59"/>
      <c r="O911" s="59"/>
      <c r="P911" s="62"/>
      <c r="Q911" s="62"/>
      <c r="R911" s="62"/>
      <c r="S911" s="62"/>
      <c r="T911" s="63"/>
      <c r="U911" s="181">
        <f t="shared" si="14"/>
        <v>0</v>
      </c>
      <c r="X911" s="25"/>
      <c r="Y911" s="8"/>
      <c r="Z911" s="8"/>
    </row>
    <row r="912" spans="2:26" ht="50.1" hidden="1" customHeight="1" x14ac:dyDescent="0.25">
      <c r="B912" s="86" t="s">
        <v>24</v>
      </c>
      <c r="C912" s="64" t="s">
        <v>26</v>
      </c>
      <c r="D912" s="87">
        <v>43709</v>
      </c>
      <c r="E912" s="89" t="s">
        <v>479</v>
      </c>
      <c r="F912" s="57">
        <v>800</v>
      </c>
      <c r="G912" s="57">
        <v>800</v>
      </c>
      <c r="H912" s="185">
        <v>4</v>
      </c>
      <c r="I912" s="185">
        <v>4</v>
      </c>
      <c r="J912" s="58"/>
      <c r="K912" s="59"/>
      <c r="L912" s="59"/>
      <c r="M912" s="59"/>
      <c r="N912" s="59"/>
      <c r="O912" s="59"/>
      <c r="P912" s="59"/>
      <c r="Q912" s="59"/>
      <c r="R912" s="59"/>
      <c r="S912" s="59"/>
      <c r="T912" s="60"/>
      <c r="U912" s="181">
        <f t="shared" si="14"/>
        <v>0</v>
      </c>
      <c r="X912" s="25"/>
      <c r="Y912" s="8"/>
      <c r="Z912" s="8"/>
    </row>
    <row r="913" spans="2:26" ht="50.1" hidden="1" customHeight="1" x14ac:dyDescent="0.25">
      <c r="B913" s="86" t="s">
        <v>24</v>
      </c>
      <c r="C913" s="64" t="s">
        <v>24</v>
      </c>
      <c r="D913" s="87">
        <v>43709</v>
      </c>
      <c r="E913" s="89" t="s">
        <v>479</v>
      </c>
      <c r="F913" s="57">
        <v>0</v>
      </c>
      <c r="G913" s="57">
        <v>0</v>
      </c>
      <c r="H913" s="185">
        <v>0</v>
      </c>
      <c r="I913" s="185">
        <v>0</v>
      </c>
      <c r="J913" s="61"/>
      <c r="K913" s="59"/>
      <c r="L913" s="62"/>
      <c r="M913" s="59"/>
      <c r="N913" s="59"/>
      <c r="O913" s="59"/>
      <c r="P913" s="62"/>
      <c r="Q913" s="62"/>
      <c r="R913" s="62"/>
      <c r="S913" s="62"/>
      <c r="T913" s="63"/>
      <c r="U913" s="181">
        <f t="shared" si="14"/>
        <v>0</v>
      </c>
      <c r="X913" s="25"/>
      <c r="Y913" s="8"/>
      <c r="Z913" s="8"/>
    </row>
    <row r="914" spans="2:26" ht="50.1" hidden="1" customHeight="1" x14ac:dyDescent="0.25">
      <c r="B914" s="86" t="s">
        <v>27</v>
      </c>
      <c r="C914" s="64" t="s">
        <v>43</v>
      </c>
      <c r="D914" s="87">
        <v>43709</v>
      </c>
      <c r="E914" s="89" t="s">
        <v>479</v>
      </c>
      <c r="F914" s="57">
        <v>0</v>
      </c>
      <c r="G914" s="57">
        <v>0</v>
      </c>
      <c r="H914" s="185">
        <v>0</v>
      </c>
      <c r="I914" s="185">
        <v>0</v>
      </c>
      <c r="J914" s="58"/>
      <c r="K914" s="59"/>
      <c r="L914" s="59"/>
      <c r="M914" s="59"/>
      <c r="N914" s="59"/>
      <c r="O914" s="59"/>
      <c r="P914" s="59"/>
      <c r="Q914" s="59"/>
      <c r="R914" s="59"/>
      <c r="S914" s="59"/>
      <c r="T914" s="60"/>
      <c r="U914" s="181">
        <f t="shared" si="14"/>
        <v>0</v>
      </c>
      <c r="X914" s="25"/>
      <c r="Y914" s="8"/>
      <c r="Z914" s="8"/>
    </row>
    <row r="915" spans="2:26" ht="50.1" hidden="1" customHeight="1" x14ac:dyDescent="0.25">
      <c r="B915" s="86" t="s">
        <v>27</v>
      </c>
      <c r="C915" s="64" t="s">
        <v>28</v>
      </c>
      <c r="D915" s="87">
        <v>43709</v>
      </c>
      <c r="E915" s="89" t="s">
        <v>479</v>
      </c>
      <c r="F915" s="57">
        <v>0</v>
      </c>
      <c r="G915" s="57">
        <v>0</v>
      </c>
      <c r="H915" s="185">
        <v>0</v>
      </c>
      <c r="I915" s="185">
        <v>0</v>
      </c>
      <c r="J915" s="61"/>
      <c r="K915" s="59"/>
      <c r="L915" s="62"/>
      <c r="M915" s="59"/>
      <c r="N915" s="59"/>
      <c r="O915" s="59"/>
      <c r="P915" s="62"/>
      <c r="Q915" s="62"/>
      <c r="R915" s="62"/>
      <c r="S915" s="62"/>
      <c r="T915" s="63"/>
      <c r="U915" s="181">
        <f t="shared" si="14"/>
        <v>0</v>
      </c>
      <c r="X915" s="25"/>
      <c r="Y915" s="8"/>
      <c r="Z915" s="8"/>
    </row>
    <row r="916" spans="2:26" ht="50.1" hidden="1" customHeight="1" x14ac:dyDescent="0.25">
      <c r="B916" s="86" t="s">
        <v>27</v>
      </c>
      <c r="C916" s="64" t="s">
        <v>27</v>
      </c>
      <c r="D916" s="87">
        <v>43709</v>
      </c>
      <c r="E916" s="89" t="s">
        <v>479</v>
      </c>
      <c r="F916" s="57">
        <v>0</v>
      </c>
      <c r="G916" s="57">
        <v>0</v>
      </c>
      <c r="H916" s="185">
        <v>0</v>
      </c>
      <c r="I916" s="185">
        <v>0</v>
      </c>
      <c r="J916" s="58"/>
      <c r="K916" s="59"/>
      <c r="L916" s="59"/>
      <c r="M916" s="59"/>
      <c r="N916" s="59"/>
      <c r="O916" s="59"/>
      <c r="P916" s="59"/>
      <c r="Q916" s="59"/>
      <c r="R916" s="59"/>
      <c r="S916" s="59"/>
      <c r="T916" s="60"/>
      <c r="U916" s="181">
        <f t="shared" si="14"/>
        <v>0</v>
      </c>
      <c r="X916" s="25"/>
      <c r="Y916" s="8"/>
      <c r="Z916" s="8"/>
    </row>
    <row r="917" spans="2:26" ht="50.1" hidden="1" customHeight="1" x14ac:dyDescent="0.25">
      <c r="B917" s="86" t="s">
        <v>29</v>
      </c>
      <c r="C917" s="64" t="s">
        <v>30</v>
      </c>
      <c r="D917" s="87">
        <v>43709</v>
      </c>
      <c r="E917" s="89" t="s">
        <v>479</v>
      </c>
      <c r="F917" s="57">
        <v>48</v>
      </c>
      <c r="G917" s="57">
        <v>48</v>
      </c>
      <c r="H917" s="185">
        <v>3</v>
      </c>
      <c r="I917" s="185">
        <v>3</v>
      </c>
      <c r="J917" s="61"/>
      <c r="K917" s="59"/>
      <c r="L917" s="62"/>
      <c r="M917" s="59"/>
      <c r="N917" s="59"/>
      <c r="O917" s="59"/>
      <c r="P917" s="62"/>
      <c r="Q917" s="62"/>
      <c r="R917" s="62"/>
      <c r="S917" s="62"/>
      <c r="T917" s="63"/>
      <c r="U917" s="181">
        <f t="shared" si="14"/>
        <v>0</v>
      </c>
      <c r="X917" s="25"/>
      <c r="Y917" s="8"/>
      <c r="Z917" s="8"/>
    </row>
    <row r="918" spans="2:26" ht="50.1" hidden="1" customHeight="1" x14ac:dyDescent="0.25">
      <c r="B918" s="86" t="s">
        <v>29</v>
      </c>
      <c r="C918" s="64" t="s">
        <v>31</v>
      </c>
      <c r="D918" s="87">
        <v>43709</v>
      </c>
      <c r="E918" s="89" t="s">
        <v>479</v>
      </c>
      <c r="F918" s="57">
        <v>6048</v>
      </c>
      <c r="G918" s="57">
        <v>6048</v>
      </c>
      <c r="H918" s="185">
        <v>26</v>
      </c>
      <c r="I918" s="185">
        <v>26</v>
      </c>
      <c r="J918" s="58"/>
      <c r="K918" s="59"/>
      <c r="L918" s="59"/>
      <c r="M918" s="59"/>
      <c r="N918" s="59"/>
      <c r="O918" s="59"/>
      <c r="P918" s="59"/>
      <c r="Q918" s="59"/>
      <c r="R918" s="59"/>
      <c r="S918" s="59"/>
      <c r="T918" s="60"/>
      <c r="U918" s="181">
        <f t="shared" si="14"/>
        <v>0</v>
      </c>
      <c r="X918" s="25"/>
      <c r="Y918" s="8"/>
      <c r="Z918" s="8"/>
    </row>
    <row r="919" spans="2:26" ht="50.1" hidden="1" customHeight="1" x14ac:dyDescent="0.25">
      <c r="B919" s="86" t="s">
        <v>29</v>
      </c>
      <c r="C919" s="64" t="s">
        <v>32</v>
      </c>
      <c r="D919" s="87">
        <v>43709</v>
      </c>
      <c r="E919" s="89" t="s">
        <v>479</v>
      </c>
      <c r="F919" s="57">
        <v>0</v>
      </c>
      <c r="G919" s="57">
        <v>0</v>
      </c>
      <c r="H919" s="185">
        <v>0</v>
      </c>
      <c r="I919" s="185">
        <v>0</v>
      </c>
      <c r="J919" s="61"/>
      <c r="K919" s="59"/>
      <c r="L919" s="62"/>
      <c r="M919" s="59"/>
      <c r="N919" s="59"/>
      <c r="O919" s="59"/>
      <c r="P919" s="62"/>
      <c r="Q919" s="62"/>
      <c r="R919" s="62"/>
      <c r="S919" s="62"/>
      <c r="T919" s="63"/>
      <c r="U919" s="181">
        <f t="shared" si="14"/>
        <v>0</v>
      </c>
      <c r="X919" s="25"/>
      <c r="Y919" s="8"/>
      <c r="Z919" s="8"/>
    </row>
    <row r="920" spans="2:26" ht="50.1" hidden="1" customHeight="1" x14ac:dyDescent="0.25">
      <c r="B920" s="86" t="s">
        <v>29</v>
      </c>
      <c r="C920" s="64" t="s">
        <v>16</v>
      </c>
      <c r="D920" s="87">
        <v>43709</v>
      </c>
      <c r="E920" s="89" t="s">
        <v>479</v>
      </c>
      <c r="F920" s="57">
        <v>74772</v>
      </c>
      <c r="G920" s="57">
        <v>5929</v>
      </c>
      <c r="H920" s="185">
        <v>364</v>
      </c>
      <c r="I920" s="185">
        <v>30</v>
      </c>
      <c r="J920" s="58"/>
      <c r="K920" s="59"/>
      <c r="L920" s="59"/>
      <c r="M920" s="59"/>
      <c r="N920" s="59"/>
      <c r="O920" s="59"/>
      <c r="P920" s="59"/>
      <c r="Q920" s="59"/>
      <c r="R920" s="59"/>
      <c r="S920" s="59"/>
      <c r="T920" s="60"/>
      <c r="U920" s="181">
        <f t="shared" si="14"/>
        <v>0</v>
      </c>
      <c r="X920" s="25"/>
      <c r="Y920" s="8"/>
      <c r="Z920" s="8"/>
    </row>
    <row r="921" spans="2:26" ht="50.1" hidden="1" customHeight="1" x14ac:dyDescent="0.25">
      <c r="B921" s="86" t="s">
        <v>29</v>
      </c>
      <c r="C921" s="64" t="s">
        <v>33</v>
      </c>
      <c r="D921" s="87">
        <v>43709</v>
      </c>
      <c r="E921" s="89" t="s">
        <v>479</v>
      </c>
      <c r="F921" s="57">
        <v>3356</v>
      </c>
      <c r="G921" s="57">
        <v>3356</v>
      </c>
      <c r="H921" s="185">
        <v>40</v>
      </c>
      <c r="I921" s="185">
        <v>40</v>
      </c>
      <c r="J921" s="61"/>
      <c r="K921" s="59"/>
      <c r="L921" s="62"/>
      <c r="M921" s="59"/>
      <c r="N921" s="59"/>
      <c r="O921" s="59"/>
      <c r="P921" s="62"/>
      <c r="Q921" s="62"/>
      <c r="R921" s="62"/>
      <c r="S921" s="62"/>
      <c r="T921" s="63"/>
      <c r="U921" s="181">
        <f t="shared" si="14"/>
        <v>0</v>
      </c>
    </row>
    <row r="922" spans="2:26" ht="50.1" hidden="1" customHeight="1" x14ac:dyDescent="0.25">
      <c r="B922" s="86" t="s">
        <v>29</v>
      </c>
      <c r="C922" s="64" t="s">
        <v>34</v>
      </c>
      <c r="D922" s="87">
        <v>43709</v>
      </c>
      <c r="E922" s="89" t="s">
        <v>479</v>
      </c>
      <c r="F922" s="57">
        <v>9316</v>
      </c>
      <c r="G922" s="57">
        <v>9316</v>
      </c>
      <c r="H922" s="185">
        <v>189</v>
      </c>
      <c r="I922" s="185">
        <v>189</v>
      </c>
      <c r="J922" s="58"/>
      <c r="K922" s="59"/>
      <c r="L922" s="59"/>
      <c r="M922" s="59"/>
      <c r="N922" s="59"/>
      <c r="O922" s="59"/>
      <c r="P922" s="59"/>
      <c r="Q922" s="59"/>
      <c r="R922" s="59"/>
      <c r="S922" s="59"/>
      <c r="T922" s="60"/>
      <c r="U922" s="181">
        <f t="shared" si="14"/>
        <v>0</v>
      </c>
    </row>
    <row r="923" spans="2:26" ht="50.1" hidden="1" customHeight="1" x14ac:dyDescent="0.25">
      <c r="B923" s="86" t="s">
        <v>29</v>
      </c>
      <c r="C923" s="16" t="s">
        <v>35</v>
      </c>
      <c r="D923" s="87">
        <v>43709</v>
      </c>
      <c r="E923" s="89" t="s">
        <v>479</v>
      </c>
      <c r="F923" s="57">
        <v>0</v>
      </c>
      <c r="G923" s="57">
        <v>0</v>
      </c>
      <c r="H923" s="185">
        <v>0</v>
      </c>
      <c r="I923" s="185">
        <v>0</v>
      </c>
      <c r="J923" s="61"/>
      <c r="K923" s="59"/>
      <c r="L923" s="62"/>
      <c r="M923" s="59"/>
      <c r="N923" s="59"/>
      <c r="O923" s="59"/>
      <c r="P923" s="62"/>
      <c r="Q923" s="62"/>
      <c r="R923" s="62"/>
      <c r="S923" s="62"/>
      <c r="T923" s="63"/>
      <c r="U923" s="181">
        <f t="shared" ref="U923:U986" si="15">SUM(J923:M923)</f>
        <v>0</v>
      </c>
    </row>
    <row r="924" spans="2:26" ht="50.1" hidden="1" customHeight="1" x14ac:dyDescent="0.25">
      <c r="B924" s="86" t="s">
        <v>29</v>
      </c>
      <c r="C924" s="64" t="s">
        <v>29</v>
      </c>
      <c r="D924" s="87">
        <v>43709</v>
      </c>
      <c r="E924" s="89" t="s">
        <v>479</v>
      </c>
      <c r="F924" s="57">
        <v>0</v>
      </c>
      <c r="G924" s="57">
        <v>0</v>
      </c>
      <c r="H924" s="185">
        <v>0</v>
      </c>
      <c r="I924" s="185">
        <v>0</v>
      </c>
      <c r="J924" s="58"/>
      <c r="K924" s="59"/>
      <c r="L924" s="59"/>
      <c r="M924" s="59"/>
      <c r="N924" s="59"/>
      <c r="O924" s="59"/>
      <c r="P924" s="59"/>
      <c r="Q924" s="59"/>
      <c r="R924" s="59"/>
      <c r="S924" s="59"/>
      <c r="T924" s="60"/>
      <c r="U924" s="181">
        <f t="shared" si="15"/>
        <v>0</v>
      </c>
    </row>
    <row r="925" spans="2:26" ht="50.1" hidden="1" customHeight="1" x14ac:dyDescent="0.25">
      <c r="B925" s="86" t="s">
        <v>29</v>
      </c>
      <c r="C925" s="64" t="s">
        <v>489</v>
      </c>
      <c r="D925" s="87">
        <v>43709</v>
      </c>
      <c r="E925" s="89" t="s">
        <v>479</v>
      </c>
      <c r="F925" s="57">
        <v>0</v>
      </c>
      <c r="G925" s="57">
        <v>0</v>
      </c>
      <c r="H925" s="185">
        <v>0</v>
      </c>
      <c r="I925" s="185">
        <v>0</v>
      </c>
      <c r="J925" s="61"/>
      <c r="K925" s="59"/>
      <c r="L925" s="62"/>
      <c r="M925" s="59"/>
      <c r="N925" s="59"/>
      <c r="O925" s="59"/>
      <c r="P925" s="62"/>
      <c r="Q925" s="62"/>
      <c r="R925" s="62"/>
      <c r="S925" s="62"/>
      <c r="T925" s="63"/>
      <c r="U925" s="181">
        <f t="shared" si="15"/>
        <v>0</v>
      </c>
    </row>
    <row r="926" spans="2:26" ht="50.1" hidden="1" customHeight="1" x14ac:dyDescent="0.25">
      <c r="B926" s="86" t="s">
        <v>36</v>
      </c>
      <c r="C926" s="64" t="s">
        <v>36</v>
      </c>
      <c r="D926" s="87">
        <v>43709</v>
      </c>
      <c r="E926" s="89" t="s">
        <v>479</v>
      </c>
      <c r="F926" s="57">
        <v>0</v>
      </c>
      <c r="G926" s="57">
        <v>0</v>
      </c>
      <c r="H926" s="185">
        <v>0</v>
      </c>
      <c r="I926" s="185">
        <v>0</v>
      </c>
      <c r="J926" s="58"/>
      <c r="K926" s="59"/>
      <c r="L926" s="59"/>
      <c r="M926" s="59"/>
      <c r="N926" s="59"/>
      <c r="O926" s="59"/>
      <c r="P926" s="59"/>
      <c r="Q926" s="59"/>
      <c r="R926" s="59"/>
      <c r="S926" s="59"/>
      <c r="T926" s="60"/>
      <c r="U926" s="181">
        <f t="shared" si="15"/>
        <v>0</v>
      </c>
    </row>
    <row r="927" spans="2:26" ht="50.1" hidden="1" customHeight="1" x14ac:dyDescent="0.25">
      <c r="B927" s="86" t="s">
        <v>36</v>
      </c>
      <c r="C927" s="64" t="s">
        <v>48</v>
      </c>
      <c r="D927" s="87">
        <v>43709</v>
      </c>
      <c r="E927" s="89" t="s">
        <v>479</v>
      </c>
      <c r="F927" s="57">
        <v>0</v>
      </c>
      <c r="G927" s="57">
        <v>0</v>
      </c>
      <c r="H927" s="185">
        <v>0</v>
      </c>
      <c r="I927" s="185">
        <v>0</v>
      </c>
      <c r="J927" s="61"/>
      <c r="K927" s="59"/>
      <c r="L927" s="62"/>
      <c r="M927" s="59"/>
      <c r="N927" s="59"/>
      <c r="O927" s="59"/>
      <c r="P927" s="62"/>
      <c r="Q927" s="62"/>
      <c r="R927" s="62"/>
      <c r="S927" s="62"/>
      <c r="T927" s="63"/>
      <c r="U927" s="181">
        <f t="shared" si="15"/>
        <v>0</v>
      </c>
    </row>
    <row r="928" spans="2:26" ht="50.1" hidden="1" customHeight="1" x14ac:dyDescent="0.25">
      <c r="B928" s="86" t="s">
        <v>36</v>
      </c>
      <c r="C928" s="64" t="s">
        <v>49</v>
      </c>
      <c r="D928" s="87">
        <v>43709</v>
      </c>
      <c r="E928" s="89" t="s">
        <v>479</v>
      </c>
      <c r="F928" s="57">
        <v>0</v>
      </c>
      <c r="G928" s="57">
        <v>0</v>
      </c>
      <c r="H928" s="185">
        <v>0</v>
      </c>
      <c r="I928" s="185">
        <v>0</v>
      </c>
      <c r="J928" s="58"/>
      <c r="K928" s="59"/>
      <c r="L928" s="59"/>
      <c r="M928" s="59"/>
      <c r="N928" s="59"/>
      <c r="O928" s="59"/>
      <c r="P928" s="59"/>
      <c r="Q928" s="59"/>
      <c r="R928" s="59"/>
      <c r="S928" s="59"/>
      <c r="T928" s="60"/>
      <c r="U928" s="181">
        <f t="shared" si="15"/>
        <v>0</v>
      </c>
    </row>
    <row r="929" spans="2:27" ht="50.1" hidden="1" customHeight="1" x14ac:dyDescent="0.25">
      <c r="B929" s="86" t="s">
        <v>36</v>
      </c>
      <c r="C929" s="64" t="s">
        <v>50</v>
      </c>
      <c r="D929" s="87">
        <v>43709</v>
      </c>
      <c r="E929" s="89" t="s">
        <v>479</v>
      </c>
      <c r="F929" s="57">
        <v>0</v>
      </c>
      <c r="G929" s="57">
        <v>0</v>
      </c>
      <c r="H929" s="185">
        <v>0</v>
      </c>
      <c r="I929" s="185">
        <v>0</v>
      </c>
      <c r="J929" s="61"/>
      <c r="K929" s="59"/>
      <c r="L929" s="62"/>
      <c r="M929" s="59"/>
      <c r="N929" s="59"/>
      <c r="O929" s="59"/>
      <c r="P929" s="62"/>
      <c r="Q929" s="62"/>
      <c r="R929" s="62"/>
      <c r="S929" s="62"/>
      <c r="T929" s="63"/>
      <c r="U929" s="181">
        <f t="shared" si="15"/>
        <v>0</v>
      </c>
    </row>
    <row r="930" spans="2:27" ht="50.1" hidden="1" customHeight="1" x14ac:dyDescent="0.25">
      <c r="B930" s="86" t="s">
        <v>37</v>
      </c>
      <c r="C930" s="64" t="s">
        <v>39</v>
      </c>
      <c r="D930" s="87">
        <v>43709</v>
      </c>
      <c r="E930" s="89" t="s">
        <v>479</v>
      </c>
      <c r="F930" s="57">
        <v>3030</v>
      </c>
      <c r="G930" s="57">
        <v>3030</v>
      </c>
      <c r="H930" s="185">
        <v>18</v>
      </c>
      <c r="I930" s="185">
        <v>18</v>
      </c>
      <c r="J930" s="58"/>
      <c r="K930" s="59"/>
      <c r="L930" s="59"/>
      <c r="M930" s="59"/>
      <c r="N930" s="59"/>
      <c r="O930" s="59"/>
      <c r="P930" s="59"/>
      <c r="Q930" s="59"/>
      <c r="R930" s="59"/>
      <c r="S930" s="59"/>
      <c r="T930" s="60"/>
      <c r="U930" s="181">
        <f t="shared" si="15"/>
        <v>0</v>
      </c>
    </row>
    <row r="931" spans="2:27" ht="50.1" hidden="1" customHeight="1" x14ac:dyDescent="0.25">
      <c r="B931" s="86" t="s">
        <v>37</v>
      </c>
      <c r="C931" s="64" t="s">
        <v>38</v>
      </c>
      <c r="D931" s="87">
        <v>43709</v>
      </c>
      <c r="E931" s="89" t="s">
        <v>479</v>
      </c>
      <c r="F931" s="57">
        <v>1080</v>
      </c>
      <c r="G931" s="57">
        <v>1080</v>
      </c>
      <c r="H931" s="185">
        <v>6</v>
      </c>
      <c r="I931" s="185">
        <v>6</v>
      </c>
      <c r="J931" s="61"/>
      <c r="K931" s="59"/>
      <c r="L931" s="62"/>
      <c r="M931" s="59"/>
      <c r="N931" s="59"/>
      <c r="O931" s="59"/>
      <c r="P931" s="62"/>
      <c r="Q931" s="62"/>
      <c r="R931" s="62"/>
      <c r="S931" s="62"/>
      <c r="T931" s="63"/>
      <c r="U931" s="181">
        <f t="shared" si="15"/>
        <v>0</v>
      </c>
    </row>
    <row r="932" spans="2:27" ht="50.1" hidden="1" customHeight="1" x14ac:dyDescent="0.25">
      <c r="B932" s="86" t="s">
        <v>40</v>
      </c>
      <c r="C932" s="64" t="s">
        <v>40</v>
      </c>
      <c r="D932" s="87">
        <v>43709</v>
      </c>
      <c r="E932" s="89" t="s">
        <v>479</v>
      </c>
      <c r="F932" s="57">
        <v>0</v>
      </c>
      <c r="G932" s="57">
        <v>0</v>
      </c>
      <c r="H932" s="185">
        <v>0</v>
      </c>
      <c r="I932" s="185">
        <v>0</v>
      </c>
      <c r="J932" s="58"/>
      <c r="K932" s="59"/>
      <c r="L932" s="59"/>
      <c r="M932" s="59"/>
      <c r="N932" s="59"/>
      <c r="O932" s="59"/>
      <c r="P932" s="59"/>
      <c r="Q932" s="59"/>
      <c r="R932" s="59"/>
      <c r="S932" s="59"/>
      <c r="T932" s="60"/>
      <c r="U932" s="181">
        <f t="shared" si="15"/>
        <v>0</v>
      </c>
    </row>
    <row r="933" spans="2:27" ht="50.1" hidden="1" customHeight="1" x14ac:dyDescent="0.25">
      <c r="B933" s="86" t="s">
        <v>41</v>
      </c>
      <c r="C933" s="64" t="s">
        <v>41</v>
      </c>
      <c r="D933" s="87">
        <v>43709</v>
      </c>
      <c r="E933" s="89" t="s">
        <v>479</v>
      </c>
      <c r="F933" s="57">
        <v>471970</v>
      </c>
      <c r="G933" s="57">
        <v>166834.20000000001</v>
      </c>
      <c r="H933" s="185">
        <v>2431</v>
      </c>
      <c r="I933" s="185">
        <v>911</v>
      </c>
      <c r="J933" s="61"/>
      <c r="K933" s="59"/>
      <c r="L933" s="62"/>
      <c r="M933" s="59"/>
      <c r="N933" s="59"/>
      <c r="O933" s="59">
        <v>1</v>
      </c>
      <c r="P933" s="62"/>
      <c r="Q933" s="62"/>
      <c r="R933" s="62"/>
      <c r="S933" s="62"/>
      <c r="T933" s="63"/>
      <c r="U933" s="181">
        <f t="shared" si="15"/>
        <v>0</v>
      </c>
    </row>
    <row r="934" spans="2:27" ht="50.1" hidden="1" customHeight="1" x14ac:dyDescent="0.25">
      <c r="B934" s="86" t="s">
        <v>42</v>
      </c>
      <c r="C934" s="64" t="s">
        <v>42</v>
      </c>
      <c r="D934" s="87">
        <v>43709</v>
      </c>
      <c r="E934" s="89" t="s">
        <v>479</v>
      </c>
      <c r="F934" s="57">
        <v>0</v>
      </c>
      <c r="G934" s="57">
        <v>0</v>
      </c>
      <c r="H934" s="185">
        <v>0</v>
      </c>
      <c r="I934" s="185">
        <v>0</v>
      </c>
      <c r="J934" s="58"/>
      <c r="K934" s="59"/>
      <c r="L934" s="59"/>
      <c r="M934" s="59"/>
      <c r="N934" s="59"/>
      <c r="O934" s="59"/>
      <c r="P934" s="59"/>
      <c r="Q934" s="59"/>
      <c r="R934" s="59"/>
      <c r="S934" s="59"/>
      <c r="T934" s="60"/>
      <c r="U934" s="181">
        <f t="shared" si="15"/>
        <v>0</v>
      </c>
    </row>
    <row r="935" spans="2:27" ht="50.1" hidden="1" customHeight="1" x14ac:dyDescent="0.25">
      <c r="B935" s="86" t="s">
        <v>42</v>
      </c>
      <c r="C935" s="64" t="s">
        <v>490</v>
      </c>
      <c r="D935" s="87">
        <v>43709</v>
      </c>
      <c r="E935" s="89" t="s">
        <v>479</v>
      </c>
      <c r="F935" s="57">
        <v>0</v>
      </c>
      <c r="G935" s="57">
        <v>0</v>
      </c>
      <c r="H935" s="185">
        <v>0</v>
      </c>
      <c r="I935" s="185">
        <v>0</v>
      </c>
      <c r="J935" s="61"/>
      <c r="K935" s="59"/>
      <c r="L935" s="62"/>
      <c r="M935" s="59"/>
      <c r="N935" s="59"/>
      <c r="O935" s="59"/>
      <c r="P935" s="62"/>
      <c r="Q935" s="62"/>
      <c r="R935" s="62"/>
      <c r="S935" s="62"/>
      <c r="T935" s="63"/>
      <c r="U935" s="181">
        <f t="shared" si="15"/>
        <v>0</v>
      </c>
    </row>
    <row r="936" spans="2:27" ht="50.1" hidden="1" customHeight="1" x14ac:dyDescent="0.25">
      <c r="B936" s="86" t="s">
        <v>42</v>
      </c>
      <c r="C936" s="64" t="s">
        <v>488</v>
      </c>
      <c r="D936" s="87">
        <v>43709</v>
      </c>
      <c r="E936" s="89" t="s">
        <v>479</v>
      </c>
      <c r="F936" s="57">
        <v>0</v>
      </c>
      <c r="G936" s="57">
        <v>0</v>
      </c>
      <c r="H936" s="185">
        <v>0</v>
      </c>
      <c r="I936" s="185">
        <v>0</v>
      </c>
      <c r="J936" s="58"/>
      <c r="K936" s="59"/>
      <c r="L936" s="59"/>
      <c r="M936" s="59"/>
      <c r="N936" s="59"/>
      <c r="O936" s="59"/>
      <c r="P936" s="59"/>
      <c r="Q936" s="59"/>
      <c r="R936" s="59"/>
      <c r="S936" s="59"/>
      <c r="T936" s="60"/>
      <c r="U936" s="181">
        <f t="shared" si="15"/>
        <v>0</v>
      </c>
    </row>
    <row r="937" spans="2:27" ht="50.1" hidden="1" customHeight="1" x14ac:dyDescent="0.25">
      <c r="B937" s="86" t="s">
        <v>42</v>
      </c>
      <c r="C937" s="64" t="s">
        <v>515</v>
      </c>
      <c r="D937" s="87">
        <v>43709</v>
      </c>
      <c r="E937" s="89" t="s">
        <v>479</v>
      </c>
      <c r="F937" s="57">
        <v>0</v>
      </c>
      <c r="G937" s="57">
        <v>0</v>
      </c>
      <c r="H937" s="185">
        <v>0</v>
      </c>
      <c r="I937" s="185">
        <v>0</v>
      </c>
      <c r="J937" s="61"/>
      <c r="K937" s="59"/>
      <c r="L937" s="62"/>
      <c r="M937" s="59"/>
      <c r="N937" s="59"/>
      <c r="O937" s="59"/>
      <c r="P937" s="62"/>
      <c r="Q937" s="62"/>
      <c r="R937" s="62"/>
      <c r="S937" s="62"/>
      <c r="T937" s="63"/>
      <c r="U937" s="181">
        <f t="shared" si="15"/>
        <v>0</v>
      </c>
    </row>
    <row r="938" spans="2:27" ht="50.1" hidden="1" customHeight="1" x14ac:dyDescent="0.25">
      <c r="B938" s="86" t="s">
        <v>46</v>
      </c>
      <c r="C938" s="64" t="s">
        <v>46</v>
      </c>
      <c r="D938" s="87">
        <v>43709</v>
      </c>
      <c r="E938" s="89" t="s">
        <v>479</v>
      </c>
      <c r="F938" s="57">
        <v>61398</v>
      </c>
      <c r="G938" s="57">
        <v>61398</v>
      </c>
      <c r="H938" s="185">
        <v>262</v>
      </c>
      <c r="I938" s="185">
        <v>262</v>
      </c>
      <c r="J938" s="58"/>
      <c r="K938" s="59"/>
      <c r="L938" s="59"/>
      <c r="M938" s="59"/>
      <c r="N938" s="59"/>
      <c r="O938" s="59">
        <v>1</v>
      </c>
      <c r="P938" s="59"/>
      <c r="Q938" s="59"/>
      <c r="R938" s="59"/>
      <c r="S938" s="59"/>
      <c r="T938" s="60"/>
      <c r="U938" s="181">
        <f t="shared" si="15"/>
        <v>0</v>
      </c>
    </row>
    <row r="939" spans="2:27" ht="50.1" hidden="1" customHeight="1" x14ac:dyDescent="0.25">
      <c r="B939" s="86" t="s">
        <v>491</v>
      </c>
      <c r="C939" s="64" t="s">
        <v>491</v>
      </c>
      <c r="D939" s="87">
        <v>43709</v>
      </c>
      <c r="E939" s="89" t="s">
        <v>479</v>
      </c>
      <c r="F939" s="57">
        <v>0</v>
      </c>
      <c r="G939" s="57">
        <v>0</v>
      </c>
      <c r="H939" s="185">
        <v>0</v>
      </c>
      <c r="I939" s="185">
        <v>0</v>
      </c>
      <c r="J939" s="61"/>
      <c r="K939" s="59"/>
      <c r="L939" s="62"/>
      <c r="M939" s="59"/>
      <c r="N939" s="59"/>
      <c r="O939" s="59"/>
      <c r="P939" s="62"/>
      <c r="Q939" s="62"/>
      <c r="R939" s="62"/>
      <c r="S939" s="62"/>
      <c r="T939" s="63"/>
      <c r="U939" s="181">
        <f t="shared" si="15"/>
        <v>0</v>
      </c>
    </row>
    <row r="940" spans="2:27" ht="50.1" hidden="1" customHeight="1" x14ac:dyDescent="0.25">
      <c r="B940" s="215" t="s">
        <v>3</v>
      </c>
      <c r="C940" s="64" t="s">
        <v>3</v>
      </c>
      <c r="D940" s="87">
        <v>43739</v>
      </c>
      <c r="E940" s="56" t="s">
        <v>116</v>
      </c>
      <c r="F940" s="57">
        <v>751.5</v>
      </c>
      <c r="G940" s="57">
        <v>751.5</v>
      </c>
      <c r="H940" s="185">
        <v>4</v>
      </c>
      <c r="I940" s="185">
        <v>4</v>
      </c>
      <c r="J940" s="58"/>
      <c r="K940" s="59"/>
      <c r="L940" s="59"/>
      <c r="M940" s="59"/>
      <c r="N940" s="59"/>
      <c r="O940" s="59"/>
      <c r="P940" s="59"/>
      <c r="Q940" s="59"/>
      <c r="R940" s="59"/>
      <c r="S940" s="59"/>
      <c r="T940" s="60"/>
      <c r="U940" s="181">
        <f t="shared" si="15"/>
        <v>0</v>
      </c>
      <c r="X940" s="232"/>
      <c r="Y940" s="233"/>
      <c r="Z940" s="233"/>
      <c r="AA940" s="233"/>
    </row>
    <row r="941" spans="2:27" ht="50.1" hidden="1" customHeight="1" x14ac:dyDescent="0.25">
      <c r="B941" s="215" t="s">
        <v>4</v>
      </c>
      <c r="C941" s="64" t="s">
        <v>5</v>
      </c>
      <c r="D941" s="87">
        <v>43739</v>
      </c>
      <c r="E941" s="56" t="s">
        <v>116</v>
      </c>
      <c r="F941" s="57">
        <v>1431</v>
      </c>
      <c r="G941" s="57">
        <v>1431</v>
      </c>
      <c r="H941" s="185">
        <v>8</v>
      </c>
      <c r="I941" s="185">
        <v>8</v>
      </c>
      <c r="J941" s="61"/>
      <c r="K941" s="59"/>
      <c r="L941" s="62"/>
      <c r="M941" s="59"/>
      <c r="N941" s="59"/>
      <c r="O941" s="59"/>
      <c r="P941" s="62"/>
      <c r="Q941" s="62"/>
      <c r="R941" s="62"/>
      <c r="S941" s="62"/>
      <c r="T941" s="63"/>
      <c r="U941" s="181">
        <f t="shared" si="15"/>
        <v>0</v>
      </c>
      <c r="X941" s="232"/>
      <c r="Y941" s="233"/>
      <c r="Z941" s="233"/>
      <c r="AA941" s="233"/>
    </row>
    <row r="942" spans="2:27" ht="50.1" hidden="1" customHeight="1" x14ac:dyDescent="0.25">
      <c r="B942" s="215" t="s">
        <v>4</v>
      </c>
      <c r="C942" s="64" t="s">
        <v>6</v>
      </c>
      <c r="D942" s="87">
        <v>43739</v>
      </c>
      <c r="E942" s="56" t="s">
        <v>116</v>
      </c>
      <c r="F942" s="57">
        <v>639</v>
      </c>
      <c r="G942" s="57">
        <v>639</v>
      </c>
      <c r="H942" s="185">
        <v>5</v>
      </c>
      <c r="I942" s="185">
        <v>5</v>
      </c>
      <c r="J942" s="58"/>
      <c r="K942" s="59"/>
      <c r="L942" s="59"/>
      <c r="M942" s="59"/>
      <c r="N942" s="59"/>
      <c r="O942" s="59"/>
      <c r="P942" s="59"/>
      <c r="Q942" s="59"/>
      <c r="R942" s="59"/>
      <c r="S942" s="59"/>
      <c r="T942" s="60"/>
      <c r="U942" s="181">
        <f t="shared" si="15"/>
        <v>0</v>
      </c>
      <c r="X942" s="232"/>
      <c r="Y942" s="233"/>
      <c r="Z942" s="233"/>
      <c r="AA942" s="233"/>
    </row>
    <row r="943" spans="2:27" ht="50.1" hidden="1" customHeight="1" x14ac:dyDescent="0.25">
      <c r="B943" s="215" t="s">
        <v>4</v>
      </c>
      <c r="C943" s="64" t="s">
        <v>4</v>
      </c>
      <c r="D943" s="87">
        <v>43739</v>
      </c>
      <c r="E943" s="56" t="s">
        <v>116</v>
      </c>
      <c r="F943" s="57">
        <v>189</v>
      </c>
      <c r="G943" s="57">
        <v>189</v>
      </c>
      <c r="H943" s="185">
        <v>1</v>
      </c>
      <c r="I943" s="185">
        <v>1</v>
      </c>
      <c r="J943" s="61"/>
      <c r="K943" s="59"/>
      <c r="L943" s="62"/>
      <c r="M943" s="59"/>
      <c r="N943" s="59"/>
      <c r="O943" s="59"/>
      <c r="P943" s="62"/>
      <c r="Q943" s="62"/>
      <c r="R943" s="62"/>
      <c r="S943" s="62"/>
      <c r="T943" s="63"/>
      <c r="U943" s="181">
        <f t="shared" si="15"/>
        <v>0</v>
      </c>
    </row>
    <row r="944" spans="2:27" ht="50.1" hidden="1" customHeight="1" x14ac:dyDescent="0.25">
      <c r="B944" s="215" t="s">
        <v>4</v>
      </c>
      <c r="C944" s="64" t="s">
        <v>487</v>
      </c>
      <c r="D944" s="87">
        <v>43739</v>
      </c>
      <c r="E944" s="56" t="s">
        <v>116</v>
      </c>
      <c r="F944" s="57">
        <v>682.5</v>
      </c>
      <c r="G944" s="57">
        <v>682.5</v>
      </c>
      <c r="H944" s="185">
        <v>4</v>
      </c>
      <c r="I944" s="185">
        <v>4</v>
      </c>
      <c r="J944" s="58"/>
      <c r="K944" s="59"/>
      <c r="L944" s="59"/>
      <c r="M944" s="59"/>
      <c r="N944" s="59"/>
      <c r="O944" s="59"/>
      <c r="P944" s="59"/>
      <c r="Q944" s="59"/>
      <c r="R944" s="59"/>
      <c r="S944" s="59"/>
      <c r="T944" s="60"/>
      <c r="U944" s="181">
        <f t="shared" si="15"/>
        <v>0</v>
      </c>
    </row>
    <row r="945" spans="2:21" ht="50.1" hidden="1" customHeight="1" x14ac:dyDescent="0.25">
      <c r="B945" s="215" t="s">
        <v>4</v>
      </c>
      <c r="C945" s="64" t="s">
        <v>853</v>
      </c>
      <c r="D945" s="87">
        <v>43739</v>
      </c>
      <c r="E945" s="56" t="s">
        <v>116</v>
      </c>
      <c r="F945" s="57">
        <v>414</v>
      </c>
      <c r="G945" s="57">
        <v>414</v>
      </c>
      <c r="H945" s="185">
        <v>2</v>
      </c>
      <c r="I945" s="185">
        <v>2</v>
      </c>
      <c r="J945" s="61"/>
      <c r="K945" s="59"/>
      <c r="L945" s="62"/>
      <c r="M945" s="59"/>
      <c r="N945" s="59"/>
      <c r="O945" s="59"/>
      <c r="P945" s="62"/>
      <c r="Q945" s="62"/>
      <c r="R945" s="62"/>
      <c r="S945" s="62"/>
      <c r="T945" s="63"/>
      <c r="U945" s="181">
        <f t="shared" si="15"/>
        <v>0</v>
      </c>
    </row>
    <row r="946" spans="2:21" ht="50.1" hidden="1" customHeight="1" x14ac:dyDescent="0.25">
      <c r="B946" s="215" t="s">
        <v>7</v>
      </c>
      <c r="C946" s="64" t="s">
        <v>8</v>
      </c>
      <c r="D946" s="87">
        <v>43739</v>
      </c>
      <c r="E946" s="56" t="s">
        <v>116</v>
      </c>
      <c r="F946" s="57">
        <v>3213</v>
      </c>
      <c r="G946" s="57">
        <v>3213</v>
      </c>
      <c r="H946" s="185">
        <v>16</v>
      </c>
      <c r="I946" s="185">
        <v>16</v>
      </c>
      <c r="J946" s="58"/>
      <c r="K946" s="59"/>
      <c r="L946" s="59"/>
      <c r="M946" s="59"/>
      <c r="N946" s="59"/>
      <c r="O946" s="59"/>
      <c r="P946" s="59"/>
      <c r="Q946" s="59"/>
      <c r="R946" s="59"/>
      <c r="S946" s="59"/>
      <c r="T946" s="60"/>
      <c r="U946" s="181">
        <f t="shared" si="15"/>
        <v>0</v>
      </c>
    </row>
    <row r="947" spans="2:21" ht="50.1" hidden="1" customHeight="1" x14ac:dyDescent="0.25">
      <c r="B947" s="215" t="s">
        <v>7</v>
      </c>
      <c r="C947" s="64" t="s">
        <v>9</v>
      </c>
      <c r="D947" s="87">
        <v>43739</v>
      </c>
      <c r="E947" s="56" t="s">
        <v>116</v>
      </c>
      <c r="F947" s="57">
        <v>414</v>
      </c>
      <c r="G947" s="57">
        <v>414</v>
      </c>
      <c r="H947" s="185">
        <v>2</v>
      </c>
      <c r="I947" s="185">
        <v>2</v>
      </c>
      <c r="J947" s="61"/>
      <c r="K947" s="59"/>
      <c r="L947" s="62"/>
      <c r="M947" s="59"/>
      <c r="N947" s="59"/>
      <c r="O947" s="59"/>
      <c r="P947" s="62"/>
      <c r="Q947" s="62"/>
      <c r="R947" s="62"/>
      <c r="S947" s="62"/>
      <c r="T947" s="63"/>
      <c r="U947" s="181">
        <f t="shared" si="15"/>
        <v>0</v>
      </c>
    </row>
    <row r="948" spans="2:21" ht="50.1" hidden="1" customHeight="1" x14ac:dyDescent="0.25">
      <c r="B948" s="215" t="s">
        <v>7</v>
      </c>
      <c r="C948" s="64" t="s">
        <v>7</v>
      </c>
      <c r="D948" s="87">
        <v>43739</v>
      </c>
      <c r="E948" s="56" t="s">
        <v>116</v>
      </c>
      <c r="F948" s="57">
        <v>576</v>
      </c>
      <c r="G948" s="57">
        <v>576</v>
      </c>
      <c r="H948" s="185">
        <v>3</v>
      </c>
      <c r="I948" s="185">
        <v>3</v>
      </c>
      <c r="J948" s="58"/>
      <c r="K948" s="59"/>
      <c r="L948" s="59"/>
      <c r="M948" s="59"/>
      <c r="N948" s="59"/>
      <c r="O948" s="59"/>
      <c r="P948" s="59"/>
      <c r="Q948" s="59"/>
      <c r="R948" s="59"/>
      <c r="S948" s="59"/>
      <c r="T948" s="60"/>
      <c r="U948" s="181">
        <f t="shared" si="15"/>
        <v>0</v>
      </c>
    </row>
    <row r="949" spans="2:21" ht="50.1" hidden="1" customHeight="1" x14ac:dyDescent="0.25">
      <c r="B949" s="215" t="s">
        <v>7</v>
      </c>
      <c r="C949" s="64" t="s">
        <v>10</v>
      </c>
      <c r="D949" s="87">
        <v>43739</v>
      </c>
      <c r="E949" s="56" t="s">
        <v>116</v>
      </c>
      <c r="F949" s="57">
        <v>4467.25</v>
      </c>
      <c r="G949" s="57">
        <v>4467.25</v>
      </c>
      <c r="H949" s="185">
        <v>26</v>
      </c>
      <c r="I949" s="185">
        <v>26</v>
      </c>
      <c r="J949" s="61"/>
      <c r="K949" s="59"/>
      <c r="L949" s="62"/>
      <c r="M949" s="59"/>
      <c r="N949" s="59"/>
      <c r="O949" s="59"/>
      <c r="P949" s="62"/>
      <c r="Q949" s="62"/>
      <c r="R949" s="62"/>
      <c r="S949" s="62"/>
      <c r="T949" s="63"/>
      <c r="U949" s="181">
        <f t="shared" si="15"/>
        <v>0</v>
      </c>
    </row>
    <row r="950" spans="2:21" ht="50.1" hidden="1" customHeight="1" x14ac:dyDescent="0.25">
      <c r="B950" s="215" t="s">
        <v>11</v>
      </c>
      <c r="C950" s="64" t="s">
        <v>12</v>
      </c>
      <c r="D950" s="87">
        <v>43739</v>
      </c>
      <c r="E950" s="56" t="s">
        <v>116</v>
      </c>
      <c r="F950" s="57">
        <v>369</v>
      </c>
      <c r="G950" s="57">
        <v>369</v>
      </c>
      <c r="H950" s="185">
        <v>2</v>
      </c>
      <c r="I950" s="185">
        <v>2</v>
      </c>
      <c r="J950" s="58"/>
      <c r="K950" s="59"/>
      <c r="L950" s="59"/>
      <c r="M950" s="59"/>
      <c r="N950" s="59"/>
      <c r="O950" s="59"/>
      <c r="P950" s="59"/>
      <c r="Q950" s="59"/>
      <c r="R950" s="59"/>
      <c r="S950" s="59"/>
      <c r="T950" s="60"/>
      <c r="U950" s="181">
        <f t="shared" si="15"/>
        <v>0</v>
      </c>
    </row>
    <row r="951" spans="2:21" ht="50.1" hidden="1" customHeight="1" x14ac:dyDescent="0.25">
      <c r="B951" s="215" t="s">
        <v>11</v>
      </c>
      <c r="C951" s="64" t="s">
        <v>13</v>
      </c>
      <c r="D951" s="87">
        <v>43739</v>
      </c>
      <c r="E951" s="56" t="s">
        <v>116</v>
      </c>
      <c r="F951" s="57">
        <v>1119</v>
      </c>
      <c r="G951" s="57">
        <v>1119</v>
      </c>
      <c r="H951" s="185">
        <v>6</v>
      </c>
      <c r="I951" s="185">
        <v>6</v>
      </c>
      <c r="J951" s="61"/>
      <c r="K951" s="59"/>
      <c r="L951" s="62"/>
      <c r="M951" s="59"/>
      <c r="N951" s="59"/>
      <c r="O951" s="59"/>
      <c r="P951" s="62"/>
      <c r="Q951" s="62"/>
      <c r="R951" s="62"/>
      <c r="S951" s="62"/>
      <c r="T951" s="63"/>
      <c r="U951" s="181">
        <f t="shared" si="15"/>
        <v>0</v>
      </c>
    </row>
    <row r="952" spans="2:21" ht="50.1" hidden="1" customHeight="1" x14ac:dyDescent="0.25">
      <c r="B952" s="215" t="s">
        <v>11</v>
      </c>
      <c r="C952" s="64" t="s">
        <v>14</v>
      </c>
      <c r="D952" s="87">
        <v>43739</v>
      </c>
      <c r="E952" s="56" t="s">
        <v>116</v>
      </c>
      <c r="F952" s="57">
        <v>2770.5</v>
      </c>
      <c r="G952" s="57">
        <v>2770.5</v>
      </c>
      <c r="H952" s="185">
        <v>15</v>
      </c>
      <c r="I952" s="185">
        <v>15</v>
      </c>
      <c r="J952" s="58"/>
      <c r="K952" s="59"/>
      <c r="L952" s="59"/>
      <c r="M952" s="59"/>
      <c r="N952" s="59"/>
      <c r="O952" s="59"/>
      <c r="P952" s="59"/>
      <c r="Q952" s="59"/>
      <c r="R952" s="59"/>
      <c r="S952" s="59"/>
      <c r="T952" s="60"/>
      <c r="U952" s="181">
        <f t="shared" si="15"/>
        <v>0</v>
      </c>
    </row>
    <row r="953" spans="2:21" ht="50.1" hidden="1" customHeight="1" x14ac:dyDescent="0.25">
      <c r="B953" s="215" t="s">
        <v>11</v>
      </c>
      <c r="C953" s="64" t="s">
        <v>11</v>
      </c>
      <c r="D953" s="87">
        <v>43739</v>
      </c>
      <c r="E953" s="56" t="s">
        <v>116</v>
      </c>
      <c r="F953" s="57">
        <v>783</v>
      </c>
      <c r="G953" s="57">
        <v>783</v>
      </c>
      <c r="H953" s="185">
        <v>4</v>
      </c>
      <c r="I953" s="185">
        <v>4</v>
      </c>
      <c r="J953" s="61"/>
      <c r="K953" s="59"/>
      <c r="L953" s="62"/>
      <c r="M953" s="59"/>
      <c r="N953" s="59"/>
      <c r="O953" s="59"/>
      <c r="P953" s="62"/>
      <c r="Q953" s="62"/>
      <c r="R953" s="62"/>
      <c r="S953" s="62"/>
      <c r="T953" s="63"/>
      <c r="U953" s="181">
        <f t="shared" si="15"/>
        <v>0</v>
      </c>
    </row>
    <row r="954" spans="2:21" ht="50.1" hidden="1" customHeight="1" x14ac:dyDescent="0.25">
      <c r="B954" s="215" t="s">
        <v>15</v>
      </c>
      <c r="C954" s="64" t="s">
        <v>19</v>
      </c>
      <c r="D954" s="87">
        <v>43739</v>
      </c>
      <c r="E954" s="56" t="s">
        <v>116</v>
      </c>
      <c r="F954" s="57">
        <v>40389.75</v>
      </c>
      <c r="G954" s="57">
        <v>40389.75</v>
      </c>
      <c r="H954" s="185">
        <v>235</v>
      </c>
      <c r="I954" s="185">
        <v>235</v>
      </c>
      <c r="J954" s="58"/>
      <c r="K954" s="59"/>
      <c r="L954" s="59"/>
      <c r="M954" s="59"/>
      <c r="N954" s="59"/>
      <c r="O954" s="59"/>
      <c r="P954" s="59"/>
      <c r="Q954" s="59"/>
      <c r="R954" s="59"/>
      <c r="S954" s="59"/>
      <c r="T954" s="60"/>
      <c r="U954" s="181">
        <f t="shared" si="15"/>
        <v>0</v>
      </c>
    </row>
    <row r="955" spans="2:21" ht="50.1" hidden="1" customHeight="1" x14ac:dyDescent="0.25">
      <c r="B955" s="215" t="s">
        <v>15</v>
      </c>
      <c r="C955" s="16" t="s">
        <v>178</v>
      </c>
      <c r="D955" s="87">
        <v>43739</v>
      </c>
      <c r="E955" s="56" t="s">
        <v>116</v>
      </c>
      <c r="F955" s="57">
        <v>15080.5</v>
      </c>
      <c r="G955" s="57">
        <v>15080.5</v>
      </c>
      <c r="H955" s="185">
        <v>89</v>
      </c>
      <c r="I955" s="185">
        <v>89</v>
      </c>
      <c r="J955" s="61"/>
      <c r="K955" s="59"/>
      <c r="L955" s="62"/>
      <c r="M955" s="59"/>
      <c r="N955" s="59"/>
      <c r="O955" s="59"/>
      <c r="P955" s="62"/>
      <c r="Q955" s="62"/>
      <c r="R955" s="62"/>
      <c r="S955" s="62"/>
      <c r="T955" s="63"/>
      <c r="U955" s="181">
        <f t="shared" si="15"/>
        <v>0</v>
      </c>
    </row>
    <row r="956" spans="2:21" ht="50.1" hidden="1" customHeight="1" x14ac:dyDescent="0.25">
      <c r="B956" s="215" t="s">
        <v>15</v>
      </c>
      <c r="C956" s="64" t="s">
        <v>15</v>
      </c>
      <c r="D956" s="87">
        <v>43739</v>
      </c>
      <c r="E956" s="56" t="s">
        <v>116</v>
      </c>
      <c r="F956" s="57">
        <v>304.5</v>
      </c>
      <c r="G956" s="57">
        <v>304.5</v>
      </c>
      <c r="H956" s="185">
        <v>2</v>
      </c>
      <c r="I956" s="185">
        <v>2</v>
      </c>
      <c r="J956" s="58"/>
      <c r="K956" s="59"/>
      <c r="L956" s="59"/>
      <c r="M956" s="59"/>
      <c r="N956" s="59"/>
      <c r="O956" s="59"/>
      <c r="P956" s="59"/>
      <c r="Q956" s="59"/>
      <c r="R956" s="59"/>
      <c r="S956" s="59"/>
      <c r="T956" s="60"/>
      <c r="U956" s="181">
        <f t="shared" si="15"/>
        <v>0</v>
      </c>
    </row>
    <row r="957" spans="2:21" ht="50.1" hidden="1" customHeight="1" x14ac:dyDescent="0.25">
      <c r="B957" s="215" t="s">
        <v>15</v>
      </c>
      <c r="C957" s="64" t="s">
        <v>513</v>
      </c>
      <c r="D957" s="87">
        <v>43739</v>
      </c>
      <c r="E957" s="56" t="s">
        <v>116</v>
      </c>
      <c r="F957" s="57">
        <v>60724.805</v>
      </c>
      <c r="G957" s="57">
        <v>60724.805</v>
      </c>
      <c r="H957" s="185">
        <v>384</v>
      </c>
      <c r="I957" s="185">
        <v>384</v>
      </c>
      <c r="J957" s="61"/>
      <c r="K957" s="59"/>
      <c r="L957" s="62"/>
      <c r="M957" s="59"/>
      <c r="N957" s="59"/>
      <c r="O957" s="59"/>
      <c r="P957" s="62"/>
      <c r="Q957" s="62"/>
      <c r="R957" s="62"/>
      <c r="S957" s="62"/>
      <c r="T957" s="63"/>
      <c r="U957" s="181">
        <f t="shared" si="15"/>
        <v>0</v>
      </c>
    </row>
    <row r="958" spans="2:21" ht="50.1" hidden="1" customHeight="1" x14ac:dyDescent="0.25">
      <c r="B958" s="215" t="s">
        <v>15</v>
      </c>
      <c r="C958" s="64" t="s">
        <v>115</v>
      </c>
      <c r="D958" s="87">
        <v>43739</v>
      </c>
      <c r="E958" s="56" t="s">
        <v>116</v>
      </c>
      <c r="F958" s="57">
        <v>136430.5</v>
      </c>
      <c r="G958" s="57">
        <v>136430.5</v>
      </c>
      <c r="H958" s="185">
        <v>858</v>
      </c>
      <c r="I958" s="185">
        <v>858</v>
      </c>
      <c r="J958" s="58"/>
      <c r="K958" s="59"/>
      <c r="L958" s="59"/>
      <c r="M958" s="59"/>
      <c r="N958" s="59">
        <v>1</v>
      </c>
      <c r="O958" s="59">
        <v>7</v>
      </c>
      <c r="P958" s="59">
        <v>1</v>
      </c>
      <c r="Q958" s="59"/>
      <c r="R958" s="59"/>
      <c r="S958" s="59"/>
      <c r="T958" s="60"/>
      <c r="U958" s="181">
        <f t="shared" si="15"/>
        <v>0</v>
      </c>
    </row>
    <row r="959" spans="2:21" ht="50.1" hidden="1" customHeight="1" x14ac:dyDescent="0.25">
      <c r="B959" s="215" t="s">
        <v>20</v>
      </c>
      <c r="C959" s="64" t="s">
        <v>30</v>
      </c>
      <c r="D959" s="87">
        <v>43739</v>
      </c>
      <c r="E959" s="56" t="s">
        <v>116</v>
      </c>
      <c r="F959" s="57">
        <v>637.5</v>
      </c>
      <c r="G959" s="57">
        <v>637.5</v>
      </c>
      <c r="H959" s="185">
        <v>3</v>
      </c>
      <c r="I959" s="185">
        <v>3</v>
      </c>
      <c r="J959" s="61"/>
      <c r="K959" s="59"/>
      <c r="L959" s="62"/>
      <c r="M959" s="59"/>
      <c r="N959" s="59"/>
      <c r="O959" s="59"/>
      <c r="P959" s="62"/>
      <c r="Q959" s="62"/>
      <c r="R959" s="62"/>
      <c r="S959" s="62"/>
      <c r="T959" s="63"/>
      <c r="U959" s="181">
        <f t="shared" si="15"/>
        <v>0</v>
      </c>
    </row>
    <row r="960" spans="2:21" ht="50.1" hidden="1" customHeight="1" x14ac:dyDescent="0.25">
      <c r="B960" s="215" t="s">
        <v>20</v>
      </c>
      <c r="C960" s="64" t="s">
        <v>20</v>
      </c>
      <c r="D960" s="87">
        <v>43739</v>
      </c>
      <c r="E960" s="56" t="s">
        <v>116</v>
      </c>
      <c r="F960" s="57">
        <v>231</v>
      </c>
      <c r="G960" s="57">
        <v>231</v>
      </c>
      <c r="H960" s="185">
        <v>1</v>
      </c>
      <c r="I960" s="185">
        <v>1</v>
      </c>
      <c r="J960" s="58"/>
      <c r="K960" s="59"/>
      <c r="L960" s="59"/>
      <c r="M960" s="59"/>
      <c r="N960" s="59"/>
      <c r="O960" s="59"/>
      <c r="P960" s="59"/>
      <c r="Q960" s="59"/>
      <c r="R960" s="59"/>
      <c r="S960" s="59"/>
      <c r="T960" s="60"/>
      <c r="U960" s="181">
        <f t="shared" si="15"/>
        <v>0</v>
      </c>
    </row>
    <row r="961" spans="2:21" ht="50.1" hidden="1" customHeight="1" x14ac:dyDescent="0.25">
      <c r="B961" s="215" t="s">
        <v>20</v>
      </c>
      <c r="C961" s="64" t="s">
        <v>514</v>
      </c>
      <c r="D961" s="87">
        <v>43739</v>
      </c>
      <c r="E961" s="56" t="s">
        <v>116</v>
      </c>
      <c r="F961" s="57">
        <v>868.5</v>
      </c>
      <c r="G961" s="57">
        <v>868.5</v>
      </c>
      <c r="H961" s="185">
        <v>4</v>
      </c>
      <c r="I961" s="185">
        <v>4</v>
      </c>
      <c r="J961" s="61"/>
      <c r="K961" s="59"/>
      <c r="L961" s="62"/>
      <c r="M961" s="59"/>
      <c r="N961" s="59"/>
      <c r="O961" s="59"/>
      <c r="P961" s="62"/>
      <c r="Q961" s="62"/>
      <c r="R961" s="62"/>
      <c r="S961" s="62"/>
      <c r="T961" s="63"/>
      <c r="U961" s="181">
        <f t="shared" si="15"/>
        <v>0</v>
      </c>
    </row>
    <row r="962" spans="2:21" ht="50.1" hidden="1" customHeight="1" x14ac:dyDescent="0.25">
      <c r="B962" s="215" t="s">
        <v>20</v>
      </c>
      <c r="C962" s="64" t="s">
        <v>854</v>
      </c>
      <c r="D962" s="87">
        <v>43739</v>
      </c>
      <c r="E962" s="56" t="s">
        <v>116</v>
      </c>
      <c r="F962" s="57">
        <v>693</v>
      </c>
      <c r="G962" s="57">
        <v>693</v>
      </c>
      <c r="H962" s="185">
        <v>4</v>
      </c>
      <c r="I962" s="185">
        <v>4</v>
      </c>
      <c r="J962" s="58"/>
      <c r="K962" s="59"/>
      <c r="L962" s="59"/>
      <c r="M962" s="59"/>
      <c r="N962" s="59"/>
      <c r="O962" s="59"/>
      <c r="P962" s="59"/>
      <c r="Q962" s="59"/>
      <c r="R962" s="59"/>
      <c r="S962" s="59"/>
      <c r="T962" s="60"/>
      <c r="U962" s="181">
        <f t="shared" si="15"/>
        <v>0</v>
      </c>
    </row>
    <row r="963" spans="2:21" ht="50.1" hidden="1" customHeight="1" x14ac:dyDescent="0.25">
      <c r="B963" s="215" t="s">
        <v>20</v>
      </c>
      <c r="C963" s="64" t="s">
        <v>855</v>
      </c>
      <c r="D963" s="87">
        <v>43739</v>
      </c>
      <c r="E963" s="56" t="s">
        <v>116</v>
      </c>
      <c r="F963" s="57">
        <v>2488.5</v>
      </c>
      <c r="G963" s="57">
        <v>2488.5</v>
      </c>
      <c r="H963" s="185">
        <v>14</v>
      </c>
      <c r="I963" s="185">
        <v>14</v>
      </c>
      <c r="J963" s="61"/>
      <c r="K963" s="59"/>
      <c r="L963" s="62"/>
      <c r="M963" s="59"/>
      <c r="N963" s="59"/>
      <c r="O963" s="59"/>
      <c r="P963" s="62"/>
      <c r="Q963" s="62"/>
      <c r="R963" s="62"/>
      <c r="S963" s="62"/>
      <c r="T963" s="63"/>
      <c r="U963" s="181">
        <f t="shared" si="15"/>
        <v>0</v>
      </c>
    </row>
    <row r="964" spans="2:21" ht="50.1" hidden="1" customHeight="1" x14ac:dyDescent="0.25">
      <c r="B964" s="215" t="s">
        <v>20</v>
      </c>
      <c r="C964" s="64" t="s">
        <v>856</v>
      </c>
      <c r="D964" s="87">
        <v>43739</v>
      </c>
      <c r="E964" s="56" t="s">
        <v>116</v>
      </c>
      <c r="F964" s="57">
        <v>514.5</v>
      </c>
      <c r="G964" s="57">
        <v>514.5</v>
      </c>
      <c r="H964" s="185">
        <v>3</v>
      </c>
      <c r="I964" s="185">
        <v>3</v>
      </c>
      <c r="J964" s="58"/>
      <c r="K964" s="59"/>
      <c r="L964" s="59"/>
      <c r="M964" s="59"/>
      <c r="N964" s="59"/>
      <c r="O964" s="59"/>
      <c r="P964" s="59"/>
      <c r="Q964" s="59"/>
      <c r="R964" s="59"/>
      <c r="S964" s="59"/>
      <c r="T964" s="60"/>
      <c r="U964" s="181">
        <f t="shared" si="15"/>
        <v>0</v>
      </c>
    </row>
    <row r="965" spans="2:21" ht="50.1" hidden="1" customHeight="1" x14ac:dyDescent="0.25">
      <c r="B965" s="215" t="s">
        <v>20</v>
      </c>
      <c r="C965" s="64" t="s">
        <v>929</v>
      </c>
      <c r="D965" s="87">
        <v>43739</v>
      </c>
      <c r="E965" s="56" t="s">
        <v>116</v>
      </c>
      <c r="F965" s="57">
        <v>1092</v>
      </c>
      <c r="G965" s="57">
        <v>1092</v>
      </c>
      <c r="H965" s="185">
        <v>5</v>
      </c>
      <c r="I965" s="185">
        <v>5</v>
      </c>
      <c r="J965" s="61"/>
      <c r="K965" s="59"/>
      <c r="L965" s="62"/>
      <c r="M965" s="59"/>
      <c r="N965" s="59"/>
      <c r="O965" s="59"/>
      <c r="P965" s="62"/>
      <c r="Q965" s="62"/>
      <c r="R965" s="62"/>
      <c r="S965" s="62"/>
      <c r="T965" s="63"/>
      <c r="U965" s="181">
        <f t="shared" si="15"/>
        <v>0</v>
      </c>
    </row>
    <row r="966" spans="2:21" ht="50.1" hidden="1" customHeight="1" x14ac:dyDescent="0.25">
      <c r="B966" s="215" t="s">
        <v>21</v>
      </c>
      <c r="C966" s="64" t="s">
        <v>22</v>
      </c>
      <c r="D966" s="87">
        <v>43739</v>
      </c>
      <c r="E966" s="56" t="s">
        <v>116</v>
      </c>
      <c r="F966" s="57">
        <v>2040</v>
      </c>
      <c r="G966" s="57">
        <v>2040</v>
      </c>
      <c r="H966" s="185">
        <v>13</v>
      </c>
      <c r="I966" s="185">
        <v>13</v>
      </c>
      <c r="J966" s="58"/>
      <c r="K966" s="59"/>
      <c r="L966" s="59"/>
      <c r="M966" s="59"/>
      <c r="N966" s="59"/>
      <c r="O966" s="59"/>
      <c r="P966" s="59"/>
      <c r="Q966" s="59"/>
      <c r="R966" s="59"/>
      <c r="S966" s="59"/>
      <c r="T966" s="60"/>
      <c r="U966" s="181">
        <f t="shared" si="15"/>
        <v>0</v>
      </c>
    </row>
    <row r="967" spans="2:21" ht="50.1" hidden="1" customHeight="1" x14ac:dyDescent="0.25">
      <c r="B967" s="215" t="s">
        <v>21</v>
      </c>
      <c r="C967" s="64" t="s">
        <v>21</v>
      </c>
      <c r="D967" s="87">
        <v>43739</v>
      </c>
      <c r="E967" s="56" t="s">
        <v>116</v>
      </c>
      <c r="F967" s="57">
        <v>783</v>
      </c>
      <c r="G967" s="57">
        <v>783</v>
      </c>
      <c r="H967" s="185">
        <v>4</v>
      </c>
      <c r="I967" s="185">
        <v>4</v>
      </c>
      <c r="J967" s="61"/>
      <c r="K967" s="59"/>
      <c r="L967" s="62"/>
      <c r="M967" s="59"/>
      <c r="N967" s="59"/>
      <c r="O967" s="59"/>
      <c r="P967" s="62"/>
      <c r="Q967" s="62"/>
      <c r="R967" s="62"/>
      <c r="S967" s="62"/>
      <c r="T967" s="63"/>
      <c r="U967" s="181">
        <f t="shared" si="15"/>
        <v>0</v>
      </c>
    </row>
    <row r="968" spans="2:21" ht="50.1" hidden="1" customHeight="1" x14ac:dyDescent="0.25">
      <c r="B968" s="215" t="s">
        <v>21</v>
      </c>
      <c r="C968" s="64" t="s">
        <v>23</v>
      </c>
      <c r="D968" s="87">
        <v>43739</v>
      </c>
      <c r="E968" s="56" t="s">
        <v>116</v>
      </c>
      <c r="F968" s="57">
        <v>1839</v>
      </c>
      <c r="G968" s="57">
        <v>1839</v>
      </c>
      <c r="H968" s="185">
        <v>11</v>
      </c>
      <c r="I968" s="185">
        <v>11</v>
      </c>
      <c r="J968" s="58"/>
      <c r="K968" s="59"/>
      <c r="L968" s="59"/>
      <c r="M968" s="59"/>
      <c r="N968" s="59"/>
      <c r="O968" s="59"/>
      <c r="P968" s="59"/>
      <c r="Q968" s="59"/>
      <c r="R968" s="59"/>
      <c r="S968" s="59"/>
      <c r="T968" s="60"/>
      <c r="U968" s="181">
        <f t="shared" si="15"/>
        <v>0</v>
      </c>
    </row>
    <row r="969" spans="2:21" ht="50.1" hidden="1" customHeight="1" x14ac:dyDescent="0.25">
      <c r="B969" s="215" t="s">
        <v>24</v>
      </c>
      <c r="C969" s="64" t="s">
        <v>25</v>
      </c>
      <c r="D969" s="87">
        <v>43739</v>
      </c>
      <c r="E969" s="56" t="s">
        <v>116</v>
      </c>
      <c r="F969" s="57">
        <v>3139.5</v>
      </c>
      <c r="G969" s="57">
        <v>3139.5</v>
      </c>
      <c r="H969" s="185">
        <v>16</v>
      </c>
      <c r="I969" s="185">
        <v>16</v>
      </c>
      <c r="J969" s="61"/>
      <c r="K969" s="59"/>
      <c r="L969" s="62"/>
      <c r="M969" s="59"/>
      <c r="N969" s="59"/>
      <c r="O969" s="59"/>
      <c r="P969" s="62"/>
      <c r="Q969" s="62"/>
      <c r="R969" s="62"/>
      <c r="S969" s="62"/>
      <c r="T969" s="63"/>
      <c r="U969" s="181">
        <f t="shared" si="15"/>
        <v>0</v>
      </c>
    </row>
    <row r="970" spans="2:21" ht="50.1" hidden="1" customHeight="1" x14ac:dyDescent="0.25">
      <c r="B970" s="215" t="s">
        <v>24</v>
      </c>
      <c r="C970" s="64" t="s">
        <v>26</v>
      </c>
      <c r="D970" s="87">
        <v>43739</v>
      </c>
      <c r="E970" s="56" t="s">
        <v>116</v>
      </c>
      <c r="F970" s="57">
        <v>5596.5</v>
      </c>
      <c r="G970" s="57">
        <v>5596.5</v>
      </c>
      <c r="H970" s="185">
        <v>31</v>
      </c>
      <c r="I970" s="185">
        <v>31</v>
      </c>
      <c r="J970" s="58"/>
      <c r="K970" s="59"/>
      <c r="L970" s="59"/>
      <c r="M970" s="59"/>
      <c r="N970" s="59"/>
      <c r="O970" s="59"/>
      <c r="P970" s="59"/>
      <c r="Q970" s="59"/>
      <c r="R970" s="59"/>
      <c r="S970" s="59"/>
      <c r="T970" s="60"/>
      <c r="U970" s="181">
        <f t="shared" si="15"/>
        <v>0</v>
      </c>
    </row>
    <row r="971" spans="2:21" ht="50.1" hidden="1" customHeight="1" x14ac:dyDescent="0.25">
      <c r="B971" s="215" t="s">
        <v>24</v>
      </c>
      <c r="C971" s="64" t="s">
        <v>24</v>
      </c>
      <c r="D971" s="87">
        <v>43739</v>
      </c>
      <c r="E971" s="56" t="s">
        <v>116</v>
      </c>
      <c r="F971" s="57">
        <v>438</v>
      </c>
      <c r="G971" s="57">
        <v>438</v>
      </c>
      <c r="H971" s="185">
        <v>2</v>
      </c>
      <c r="I971" s="185">
        <v>2</v>
      </c>
      <c r="J971" s="61"/>
      <c r="K971" s="59"/>
      <c r="L971" s="62"/>
      <c r="M971" s="59"/>
      <c r="N971" s="59"/>
      <c r="O971" s="59"/>
      <c r="P971" s="62"/>
      <c r="Q971" s="62"/>
      <c r="R971" s="62"/>
      <c r="S971" s="62"/>
      <c r="T971" s="63"/>
      <c r="U971" s="181">
        <f t="shared" si="15"/>
        <v>0</v>
      </c>
    </row>
    <row r="972" spans="2:21" ht="50.1" hidden="1" customHeight="1" x14ac:dyDescent="0.25">
      <c r="B972" s="215" t="s">
        <v>27</v>
      </c>
      <c r="C972" s="64" t="s">
        <v>43</v>
      </c>
      <c r="D972" s="87">
        <v>43739</v>
      </c>
      <c r="E972" s="56" t="s">
        <v>116</v>
      </c>
      <c r="F972" s="57">
        <v>1344</v>
      </c>
      <c r="G972" s="57">
        <v>1344</v>
      </c>
      <c r="H972" s="185">
        <v>7</v>
      </c>
      <c r="I972" s="185">
        <v>7</v>
      </c>
      <c r="J972" s="58"/>
      <c r="K972" s="59"/>
      <c r="L972" s="59"/>
      <c r="M972" s="59"/>
      <c r="N972" s="59"/>
      <c r="O972" s="59"/>
      <c r="P972" s="59"/>
      <c r="Q972" s="59"/>
      <c r="R972" s="59"/>
      <c r="S972" s="59"/>
      <c r="T972" s="60"/>
      <c r="U972" s="181">
        <f t="shared" si="15"/>
        <v>0</v>
      </c>
    </row>
    <row r="973" spans="2:21" ht="50.1" hidden="1" customHeight="1" x14ac:dyDescent="0.25">
      <c r="B973" s="215" t="s">
        <v>27</v>
      </c>
      <c r="C973" s="64" t="s">
        <v>28</v>
      </c>
      <c r="D973" s="87">
        <v>43739</v>
      </c>
      <c r="E973" s="56" t="s">
        <v>116</v>
      </c>
      <c r="F973" s="57">
        <v>823.5</v>
      </c>
      <c r="G973" s="57">
        <v>823.5</v>
      </c>
      <c r="H973" s="185">
        <v>5</v>
      </c>
      <c r="I973" s="185">
        <v>5</v>
      </c>
      <c r="J973" s="61"/>
      <c r="K973" s="59"/>
      <c r="L973" s="62"/>
      <c r="M973" s="59"/>
      <c r="N973" s="59"/>
      <c r="O973" s="59"/>
      <c r="P973" s="62"/>
      <c r="Q973" s="62"/>
      <c r="R973" s="62"/>
      <c r="S973" s="62"/>
      <c r="T973" s="63"/>
      <c r="U973" s="181">
        <f t="shared" si="15"/>
        <v>0</v>
      </c>
    </row>
    <row r="974" spans="2:21" ht="50.1" hidden="1" customHeight="1" x14ac:dyDescent="0.25">
      <c r="B974" s="215" t="s">
        <v>27</v>
      </c>
      <c r="C974" s="64" t="s">
        <v>27</v>
      </c>
      <c r="D974" s="87">
        <v>43739</v>
      </c>
      <c r="E974" s="56" t="s">
        <v>116</v>
      </c>
      <c r="F974" s="57">
        <v>864</v>
      </c>
      <c r="G974" s="57">
        <v>864</v>
      </c>
      <c r="H974" s="185">
        <v>5</v>
      </c>
      <c r="I974" s="185">
        <v>5</v>
      </c>
      <c r="J974" s="58"/>
      <c r="K974" s="59"/>
      <c r="L974" s="59"/>
      <c r="M974" s="59"/>
      <c r="N974" s="59"/>
      <c r="O974" s="59"/>
      <c r="P974" s="59"/>
      <c r="Q974" s="59"/>
      <c r="R974" s="59"/>
      <c r="S974" s="59"/>
      <c r="T974" s="60"/>
      <c r="U974" s="181">
        <f t="shared" si="15"/>
        <v>0</v>
      </c>
    </row>
    <row r="975" spans="2:21" ht="50.1" hidden="1" customHeight="1" x14ac:dyDescent="0.25">
      <c r="B975" s="215" t="s">
        <v>29</v>
      </c>
      <c r="C975" s="64" t="s">
        <v>30</v>
      </c>
      <c r="D975" s="87">
        <v>43739</v>
      </c>
      <c r="E975" s="56" t="s">
        <v>116</v>
      </c>
      <c r="F975" s="57">
        <v>1233</v>
      </c>
      <c r="G975" s="57">
        <v>1233</v>
      </c>
      <c r="H975" s="185">
        <v>6</v>
      </c>
      <c r="I975" s="185">
        <v>6</v>
      </c>
      <c r="J975" s="61"/>
      <c r="K975" s="59"/>
      <c r="L975" s="62"/>
      <c r="M975" s="59"/>
      <c r="N975" s="59"/>
      <c r="O975" s="59"/>
      <c r="P975" s="62"/>
      <c r="Q975" s="62"/>
      <c r="R975" s="62"/>
      <c r="S975" s="62"/>
      <c r="T975" s="63"/>
      <c r="U975" s="181">
        <f t="shared" si="15"/>
        <v>0</v>
      </c>
    </row>
    <row r="976" spans="2:21" ht="50.1" hidden="1" customHeight="1" x14ac:dyDescent="0.25">
      <c r="B976" s="215" t="s">
        <v>29</v>
      </c>
      <c r="C976" s="64" t="s">
        <v>31</v>
      </c>
      <c r="D976" s="87">
        <v>43739</v>
      </c>
      <c r="E976" s="56" t="s">
        <v>116</v>
      </c>
      <c r="F976" s="57">
        <v>6239.25</v>
      </c>
      <c r="G976" s="57">
        <v>6239.25</v>
      </c>
      <c r="H976" s="185">
        <v>32</v>
      </c>
      <c r="I976" s="185">
        <v>32</v>
      </c>
      <c r="J976" s="58"/>
      <c r="K976" s="59"/>
      <c r="L976" s="59"/>
      <c r="M976" s="59"/>
      <c r="N976" s="59"/>
      <c r="O976" s="59">
        <v>0</v>
      </c>
      <c r="P976" s="59"/>
      <c r="Q976" s="59"/>
      <c r="R976" s="59"/>
      <c r="S976" s="59"/>
      <c r="T976" s="60"/>
      <c r="U976" s="181">
        <f t="shared" si="15"/>
        <v>0</v>
      </c>
    </row>
    <row r="977" spans="2:21" ht="50.1" hidden="1" customHeight="1" x14ac:dyDescent="0.25">
      <c r="B977" s="215" t="s">
        <v>29</v>
      </c>
      <c r="C977" s="64" t="s">
        <v>32</v>
      </c>
      <c r="D977" s="87">
        <v>43739</v>
      </c>
      <c r="E977" s="56" t="s">
        <v>116</v>
      </c>
      <c r="F977" s="57">
        <v>1800</v>
      </c>
      <c r="G977" s="57">
        <v>1800</v>
      </c>
      <c r="H977" s="185">
        <v>9</v>
      </c>
      <c r="I977" s="185">
        <v>9</v>
      </c>
      <c r="J977" s="61"/>
      <c r="K977" s="59"/>
      <c r="L977" s="62"/>
      <c r="M977" s="59"/>
      <c r="N977" s="59"/>
      <c r="O977" s="59"/>
      <c r="P977" s="62"/>
      <c r="Q977" s="62"/>
      <c r="R977" s="62"/>
      <c r="S977" s="62"/>
      <c r="T977" s="63"/>
      <c r="U977" s="181">
        <f t="shared" si="15"/>
        <v>0</v>
      </c>
    </row>
    <row r="978" spans="2:21" ht="50.1" hidden="1" customHeight="1" x14ac:dyDescent="0.25">
      <c r="B978" s="215" t="s">
        <v>29</v>
      </c>
      <c r="C978" s="64" t="s">
        <v>16</v>
      </c>
      <c r="D978" s="87">
        <v>43739</v>
      </c>
      <c r="E978" s="56" t="s">
        <v>116</v>
      </c>
      <c r="F978" s="57">
        <v>2047.5</v>
      </c>
      <c r="G978" s="57">
        <v>2047.5</v>
      </c>
      <c r="H978" s="185">
        <v>10</v>
      </c>
      <c r="I978" s="185">
        <v>10</v>
      </c>
      <c r="J978" s="58"/>
      <c r="K978" s="59"/>
      <c r="L978" s="59"/>
      <c r="M978" s="59"/>
      <c r="N978" s="59"/>
      <c r="O978" s="59"/>
      <c r="P978" s="59"/>
      <c r="Q978" s="59"/>
      <c r="R978" s="59"/>
      <c r="S978" s="59"/>
      <c r="T978" s="60"/>
      <c r="U978" s="181">
        <f t="shared" si="15"/>
        <v>0</v>
      </c>
    </row>
    <row r="979" spans="2:21" ht="50.1" hidden="1" customHeight="1" x14ac:dyDescent="0.25">
      <c r="B979" s="215" t="s">
        <v>29</v>
      </c>
      <c r="C979" s="64" t="s">
        <v>33</v>
      </c>
      <c r="D979" s="87">
        <v>43739</v>
      </c>
      <c r="E979" s="56" t="s">
        <v>116</v>
      </c>
      <c r="F979" s="57">
        <v>1402.5</v>
      </c>
      <c r="G979" s="57">
        <v>1402.5</v>
      </c>
      <c r="H979" s="185">
        <v>7</v>
      </c>
      <c r="I979" s="185">
        <v>7</v>
      </c>
      <c r="J979" s="61"/>
      <c r="K979" s="59"/>
      <c r="L979" s="62"/>
      <c r="M979" s="59"/>
      <c r="N979" s="59"/>
      <c r="O979" s="59"/>
      <c r="P979" s="62"/>
      <c r="Q979" s="62"/>
      <c r="R979" s="62"/>
      <c r="S979" s="62"/>
      <c r="T979" s="63"/>
      <c r="U979" s="181">
        <f t="shared" si="15"/>
        <v>0</v>
      </c>
    </row>
    <row r="980" spans="2:21" ht="50.1" hidden="1" customHeight="1" x14ac:dyDescent="0.25">
      <c r="B980" s="215" t="s">
        <v>29</v>
      </c>
      <c r="C980" s="64" t="s">
        <v>34</v>
      </c>
      <c r="D980" s="87">
        <v>43739</v>
      </c>
      <c r="E980" s="56" t="s">
        <v>116</v>
      </c>
      <c r="F980" s="57">
        <v>135</v>
      </c>
      <c r="G980" s="57">
        <v>135</v>
      </c>
      <c r="H980" s="185">
        <v>1</v>
      </c>
      <c r="I980" s="185">
        <v>1</v>
      </c>
      <c r="J980" s="58"/>
      <c r="K980" s="59"/>
      <c r="L980" s="59"/>
      <c r="M980" s="59"/>
      <c r="N980" s="59"/>
      <c r="O980" s="59"/>
      <c r="P980" s="59"/>
      <c r="Q980" s="59"/>
      <c r="R980" s="59"/>
      <c r="S980" s="59"/>
      <c r="T980" s="60"/>
      <c r="U980" s="181">
        <f t="shared" si="15"/>
        <v>0</v>
      </c>
    </row>
    <row r="981" spans="2:21" ht="50.1" hidden="1" customHeight="1" x14ac:dyDescent="0.25">
      <c r="B981" s="215" t="s">
        <v>29</v>
      </c>
      <c r="C981" s="16" t="s">
        <v>35</v>
      </c>
      <c r="D981" s="87">
        <v>43739</v>
      </c>
      <c r="E981" s="56" t="s">
        <v>116</v>
      </c>
      <c r="F981" s="57">
        <v>3510</v>
      </c>
      <c r="G981" s="57">
        <v>3510</v>
      </c>
      <c r="H981" s="185">
        <v>18</v>
      </c>
      <c r="I981" s="185">
        <v>18</v>
      </c>
      <c r="J981" s="61"/>
      <c r="K981" s="59"/>
      <c r="L981" s="62"/>
      <c r="M981" s="59"/>
      <c r="N981" s="59"/>
      <c r="O981" s="59"/>
      <c r="P981" s="62"/>
      <c r="Q981" s="62"/>
      <c r="R981" s="62"/>
      <c r="S981" s="62"/>
      <c r="T981" s="63"/>
      <c r="U981" s="181">
        <f t="shared" si="15"/>
        <v>0</v>
      </c>
    </row>
    <row r="982" spans="2:21" ht="50.1" hidden="1" customHeight="1" x14ac:dyDescent="0.25">
      <c r="B982" s="215" t="s">
        <v>29</v>
      </c>
      <c r="C982" s="64" t="s">
        <v>29</v>
      </c>
      <c r="D982" s="87">
        <v>43739</v>
      </c>
      <c r="E982" s="56" t="s">
        <v>116</v>
      </c>
      <c r="F982" s="57">
        <v>531</v>
      </c>
      <c r="G982" s="57">
        <v>531</v>
      </c>
      <c r="H982" s="185">
        <v>3</v>
      </c>
      <c r="I982" s="185">
        <v>3</v>
      </c>
      <c r="J982" s="58"/>
      <c r="K982" s="59"/>
      <c r="L982" s="59"/>
      <c r="M982" s="59"/>
      <c r="N982" s="59"/>
      <c r="O982" s="59"/>
      <c r="P982" s="59"/>
      <c r="Q982" s="59"/>
      <c r="R982" s="59"/>
      <c r="S982" s="59"/>
      <c r="T982" s="60"/>
      <c r="U982" s="181">
        <f t="shared" si="15"/>
        <v>0</v>
      </c>
    </row>
    <row r="983" spans="2:21" ht="50.1" hidden="1" customHeight="1" x14ac:dyDescent="0.25">
      <c r="B983" s="215" t="s">
        <v>29</v>
      </c>
      <c r="C983" s="64" t="s">
        <v>489</v>
      </c>
      <c r="D983" s="87">
        <v>43739</v>
      </c>
      <c r="E983" s="56" t="s">
        <v>116</v>
      </c>
      <c r="F983" s="57">
        <v>3876</v>
      </c>
      <c r="G983" s="57">
        <v>3876</v>
      </c>
      <c r="H983" s="185">
        <v>20</v>
      </c>
      <c r="I983" s="185">
        <v>20</v>
      </c>
      <c r="J983" s="61"/>
      <c r="K983" s="59"/>
      <c r="L983" s="62"/>
      <c r="M983" s="59"/>
      <c r="N983" s="59"/>
      <c r="O983" s="59"/>
      <c r="P983" s="62"/>
      <c r="Q983" s="62"/>
      <c r="R983" s="62"/>
      <c r="S983" s="62"/>
      <c r="T983" s="63"/>
      <c r="U983" s="181">
        <f t="shared" si="15"/>
        <v>0</v>
      </c>
    </row>
    <row r="984" spans="2:21" ht="50.1" hidden="1" customHeight="1" x14ac:dyDescent="0.25">
      <c r="B984" s="215" t="s">
        <v>36</v>
      </c>
      <c r="C984" s="64" t="s">
        <v>36</v>
      </c>
      <c r="D984" s="87">
        <v>43739</v>
      </c>
      <c r="E984" s="56" t="s">
        <v>116</v>
      </c>
      <c r="F984" s="57">
        <v>231</v>
      </c>
      <c r="G984" s="57">
        <v>231</v>
      </c>
      <c r="H984" s="185">
        <v>1</v>
      </c>
      <c r="I984" s="185">
        <v>1</v>
      </c>
      <c r="J984" s="58"/>
      <c r="K984" s="59"/>
      <c r="L984" s="59"/>
      <c r="M984" s="59"/>
      <c r="N984" s="59"/>
      <c r="O984" s="59"/>
      <c r="P984" s="59"/>
      <c r="Q984" s="59"/>
      <c r="R984" s="59"/>
      <c r="S984" s="59"/>
      <c r="T984" s="60"/>
      <c r="U984" s="181">
        <f t="shared" si="15"/>
        <v>0</v>
      </c>
    </row>
    <row r="985" spans="2:21" ht="50.1" hidden="1" customHeight="1" x14ac:dyDescent="0.25">
      <c r="B985" s="215" t="s">
        <v>36</v>
      </c>
      <c r="C985" s="64" t="s">
        <v>48</v>
      </c>
      <c r="D985" s="87">
        <v>43739</v>
      </c>
      <c r="E985" s="56" t="s">
        <v>116</v>
      </c>
      <c r="F985" s="57">
        <v>2331</v>
      </c>
      <c r="G985" s="57">
        <v>2331</v>
      </c>
      <c r="H985" s="185">
        <v>12</v>
      </c>
      <c r="I985" s="185">
        <v>12</v>
      </c>
      <c r="J985" s="61"/>
      <c r="K985" s="59"/>
      <c r="L985" s="62"/>
      <c r="M985" s="59"/>
      <c r="N985" s="59"/>
      <c r="O985" s="59"/>
      <c r="P985" s="62"/>
      <c r="Q985" s="62"/>
      <c r="R985" s="62"/>
      <c r="S985" s="62"/>
      <c r="T985" s="63"/>
      <c r="U985" s="181">
        <f t="shared" si="15"/>
        <v>0</v>
      </c>
    </row>
    <row r="986" spans="2:21" ht="50.1" hidden="1" customHeight="1" x14ac:dyDescent="0.25">
      <c r="B986" s="215" t="s">
        <v>36</v>
      </c>
      <c r="C986" s="64" t="s">
        <v>49</v>
      </c>
      <c r="D986" s="87">
        <v>43739</v>
      </c>
      <c r="E986" s="56" t="s">
        <v>116</v>
      </c>
      <c r="F986" s="57">
        <v>351</v>
      </c>
      <c r="G986" s="57">
        <v>351</v>
      </c>
      <c r="H986" s="185">
        <v>2</v>
      </c>
      <c r="I986" s="185">
        <v>2</v>
      </c>
      <c r="J986" s="58"/>
      <c r="K986" s="59"/>
      <c r="L986" s="59"/>
      <c r="M986" s="59"/>
      <c r="N986" s="59"/>
      <c r="O986" s="59"/>
      <c r="P986" s="59"/>
      <c r="Q986" s="59"/>
      <c r="R986" s="59"/>
      <c r="S986" s="59"/>
      <c r="T986" s="60"/>
      <c r="U986" s="181">
        <f t="shared" si="15"/>
        <v>0</v>
      </c>
    </row>
    <row r="987" spans="2:21" ht="50.1" hidden="1" customHeight="1" x14ac:dyDescent="0.25">
      <c r="B987" s="215" t="s">
        <v>36</v>
      </c>
      <c r="C987" s="64" t="s">
        <v>50</v>
      </c>
      <c r="D987" s="87">
        <v>43739</v>
      </c>
      <c r="E987" s="56" t="s">
        <v>116</v>
      </c>
      <c r="F987" s="57">
        <v>696</v>
      </c>
      <c r="G987" s="57">
        <v>696</v>
      </c>
      <c r="H987" s="185">
        <v>4</v>
      </c>
      <c r="I987" s="185">
        <v>4</v>
      </c>
      <c r="J987" s="61"/>
      <c r="K987" s="59"/>
      <c r="L987" s="62"/>
      <c r="M987" s="59"/>
      <c r="N987" s="59"/>
      <c r="O987" s="59"/>
      <c r="P987" s="62"/>
      <c r="Q987" s="62"/>
      <c r="R987" s="62"/>
      <c r="S987" s="62"/>
      <c r="T987" s="63"/>
      <c r="U987" s="181">
        <f t="shared" ref="U987:U1050" si="16">SUM(J987:M987)</f>
        <v>0</v>
      </c>
    </row>
    <row r="988" spans="2:21" ht="50.1" hidden="1" customHeight="1" x14ac:dyDescent="0.25">
      <c r="B988" s="215" t="s">
        <v>37</v>
      </c>
      <c r="C988" s="64" t="s">
        <v>39</v>
      </c>
      <c r="D988" s="87">
        <v>43739</v>
      </c>
      <c r="E988" s="56" t="s">
        <v>116</v>
      </c>
      <c r="F988" s="57">
        <v>3562.5</v>
      </c>
      <c r="G988" s="57">
        <v>3562.5</v>
      </c>
      <c r="H988" s="185">
        <v>20</v>
      </c>
      <c r="I988" s="185">
        <v>20</v>
      </c>
      <c r="J988" s="58"/>
      <c r="K988" s="59"/>
      <c r="L988" s="59"/>
      <c r="M988" s="59"/>
      <c r="N988" s="59"/>
      <c r="O988" s="59"/>
      <c r="P988" s="59"/>
      <c r="Q988" s="59"/>
      <c r="R988" s="59"/>
      <c r="S988" s="59"/>
      <c r="T988" s="60"/>
      <c r="U988" s="181">
        <f t="shared" si="16"/>
        <v>0</v>
      </c>
    </row>
    <row r="989" spans="2:21" ht="50.1" hidden="1" customHeight="1" x14ac:dyDescent="0.25">
      <c r="B989" s="215" t="s">
        <v>37</v>
      </c>
      <c r="C989" s="64" t="s">
        <v>38</v>
      </c>
      <c r="D989" s="87">
        <v>43739</v>
      </c>
      <c r="E989" s="56" t="s">
        <v>116</v>
      </c>
      <c r="F989" s="57">
        <v>4464</v>
      </c>
      <c r="G989" s="57">
        <v>4464</v>
      </c>
      <c r="H989" s="185">
        <v>23</v>
      </c>
      <c r="I989" s="185">
        <v>23</v>
      </c>
      <c r="J989" s="61"/>
      <c r="K989" s="59"/>
      <c r="L989" s="62"/>
      <c r="M989" s="59"/>
      <c r="N989" s="59"/>
      <c r="O989" s="59"/>
      <c r="P989" s="62"/>
      <c r="Q989" s="62"/>
      <c r="R989" s="62"/>
      <c r="S989" s="62"/>
      <c r="T989" s="63"/>
      <c r="U989" s="181">
        <f t="shared" si="16"/>
        <v>0</v>
      </c>
    </row>
    <row r="990" spans="2:21" ht="50.1" hidden="1" customHeight="1" x14ac:dyDescent="0.25">
      <c r="B990" s="215" t="s">
        <v>40</v>
      </c>
      <c r="C990" s="64" t="s">
        <v>40</v>
      </c>
      <c r="D990" s="87">
        <v>43739</v>
      </c>
      <c r="E990" s="56" t="s">
        <v>116</v>
      </c>
      <c r="F990" s="57">
        <v>610.5</v>
      </c>
      <c r="G990" s="57">
        <v>610.5</v>
      </c>
      <c r="H990" s="185">
        <v>3</v>
      </c>
      <c r="I990" s="185">
        <v>3</v>
      </c>
      <c r="J990" s="58"/>
      <c r="K990" s="59"/>
      <c r="L990" s="59"/>
      <c r="M990" s="59"/>
      <c r="N990" s="59"/>
      <c r="O990" s="59"/>
      <c r="P990" s="59"/>
      <c r="Q990" s="59"/>
      <c r="R990" s="59"/>
      <c r="S990" s="59"/>
      <c r="T990" s="60"/>
      <c r="U990" s="181">
        <f t="shared" si="16"/>
        <v>0</v>
      </c>
    </row>
    <row r="991" spans="2:21" ht="50.1" hidden="1" customHeight="1" x14ac:dyDescent="0.25">
      <c r="B991" s="215" t="s">
        <v>41</v>
      </c>
      <c r="C991" s="64" t="s">
        <v>41</v>
      </c>
      <c r="D991" s="87">
        <v>43739</v>
      </c>
      <c r="E991" s="56" t="s">
        <v>116</v>
      </c>
      <c r="F991" s="57">
        <v>10967.25</v>
      </c>
      <c r="G991" s="57">
        <v>10967.25</v>
      </c>
      <c r="H991" s="185">
        <v>70</v>
      </c>
      <c r="I991" s="185">
        <v>70</v>
      </c>
      <c r="J991" s="61"/>
      <c r="K991" s="59"/>
      <c r="L991" s="62"/>
      <c r="M991" s="59"/>
      <c r="N991" s="59"/>
      <c r="O991" s="59"/>
      <c r="P991" s="62"/>
      <c r="Q991" s="62"/>
      <c r="R991" s="62"/>
      <c r="S991" s="62"/>
      <c r="T991" s="63"/>
      <c r="U991" s="181">
        <f t="shared" si="16"/>
        <v>0</v>
      </c>
    </row>
    <row r="992" spans="2:21" ht="50.1" hidden="1" customHeight="1" x14ac:dyDescent="0.25">
      <c r="B992" s="215" t="s">
        <v>42</v>
      </c>
      <c r="C992" s="64" t="s">
        <v>42</v>
      </c>
      <c r="D992" s="87">
        <v>43739</v>
      </c>
      <c r="E992" s="56" t="s">
        <v>116</v>
      </c>
      <c r="F992" s="57">
        <v>2089.5</v>
      </c>
      <c r="G992" s="57">
        <v>2089.5</v>
      </c>
      <c r="H992" s="185">
        <v>12</v>
      </c>
      <c r="I992" s="185">
        <v>12</v>
      </c>
      <c r="J992" s="58"/>
      <c r="K992" s="59"/>
      <c r="L992" s="59"/>
      <c r="M992" s="59"/>
      <c r="N992" s="59"/>
      <c r="O992" s="59"/>
      <c r="P992" s="59"/>
      <c r="Q992" s="59"/>
      <c r="R992" s="59"/>
      <c r="S992" s="59"/>
      <c r="T992" s="60"/>
      <c r="U992" s="181">
        <f t="shared" si="16"/>
        <v>0</v>
      </c>
    </row>
    <row r="993" spans="2:21" ht="50.1" hidden="1" customHeight="1" x14ac:dyDescent="0.25">
      <c r="B993" s="215" t="s">
        <v>42</v>
      </c>
      <c r="C993" s="64" t="s">
        <v>490</v>
      </c>
      <c r="D993" s="87">
        <v>43739</v>
      </c>
      <c r="E993" s="56" t="s">
        <v>116</v>
      </c>
      <c r="F993" s="57">
        <v>9699.75</v>
      </c>
      <c r="G993" s="57">
        <v>9699.75</v>
      </c>
      <c r="H993" s="185">
        <v>56</v>
      </c>
      <c r="I993" s="185">
        <v>56</v>
      </c>
      <c r="J993" s="61"/>
      <c r="K993" s="59"/>
      <c r="L993" s="62"/>
      <c r="M993" s="59"/>
      <c r="N993" s="59"/>
      <c r="O993" s="59"/>
      <c r="P993" s="62"/>
      <c r="Q993" s="62"/>
      <c r="R993" s="62"/>
      <c r="S993" s="62"/>
      <c r="T993" s="63"/>
      <c r="U993" s="181">
        <f t="shared" si="16"/>
        <v>0</v>
      </c>
    </row>
    <row r="994" spans="2:21" ht="50.1" hidden="1" customHeight="1" x14ac:dyDescent="0.25">
      <c r="B994" s="215" t="s">
        <v>42</v>
      </c>
      <c r="C994" s="64" t="s">
        <v>488</v>
      </c>
      <c r="D994" s="87">
        <v>43739</v>
      </c>
      <c r="E994" s="56" t="s">
        <v>116</v>
      </c>
      <c r="F994" s="57">
        <v>5341.5</v>
      </c>
      <c r="G994" s="57">
        <v>5341.5</v>
      </c>
      <c r="H994" s="185">
        <v>30</v>
      </c>
      <c r="I994" s="185">
        <v>30</v>
      </c>
      <c r="J994" s="58"/>
      <c r="K994" s="59"/>
      <c r="L994" s="59"/>
      <c r="M994" s="59"/>
      <c r="N994" s="59"/>
      <c r="O994" s="59"/>
      <c r="P994" s="59"/>
      <c r="Q994" s="59"/>
      <c r="R994" s="59"/>
      <c r="S994" s="59"/>
      <c r="T994" s="60"/>
      <c r="U994" s="181">
        <f t="shared" si="16"/>
        <v>0</v>
      </c>
    </row>
    <row r="995" spans="2:21" ht="50.1" hidden="1" customHeight="1" x14ac:dyDescent="0.25">
      <c r="B995" s="215" t="s">
        <v>42</v>
      </c>
      <c r="C995" s="64" t="s">
        <v>515</v>
      </c>
      <c r="D995" s="87">
        <v>43739</v>
      </c>
      <c r="E995" s="56" t="s">
        <v>116</v>
      </c>
      <c r="F995" s="57">
        <v>399</v>
      </c>
      <c r="G995" s="57">
        <v>399</v>
      </c>
      <c r="H995" s="185">
        <v>2</v>
      </c>
      <c r="I995" s="185">
        <v>2</v>
      </c>
      <c r="J995" s="61"/>
      <c r="K995" s="59"/>
      <c r="L995" s="62"/>
      <c r="M995" s="59"/>
      <c r="N995" s="59"/>
      <c r="O995" s="59"/>
      <c r="P995" s="62"/>
      <c r="Q995" s="62"/>
      <c r="R995" s="62"/>
      <c r="S995" s="62"/>
      <c r="T995" s="63"/>
      <c r="U995" s="181">
        <f t="shared" si="16"/>
        <v>0</v>
      </c>
    </row>
    <row r="996" spans="2:21" ht="50.1" hidden="1" customHeight="1" x14ac:dyDescent="0.25">
      <c r="B996" s="215" t="s">
        <v>42</v>
      </c>
      <c r="C996" s="64" t="s">
        <v>44</v>
      </c>
      <c r="D996" s="87">
        <v>43739</v>
      </c>
      <c r="E996" s="56" t="s">
        <v>116</v>
      </c>
      <c r="F996" s="57">
        <v>231</v>
      </c>
      <c r="G996" s="57">
        <v>231</v>
      </c>
      <c r="H996" s="185">
        <v>1</v>
      </c>
      <c r="I996" s="185">
        <v>1</v>
      </c>
      <c r="J996" s="58"/>
      <c r="K996" s="59"/>
      <c r="L996" s="59"/>
      <c r="M996" s="59"/>
      <c r="N996" s="59"/>
      <c r="O996" s="59"/>
      <c r="P996" s="59"/>
      <c r="Q996" s="59"/>
      <c r="R996" s="59"/>
      <c r="S996" s="59"/>
      <c r="T996" s="60"/>
      <c r="U996" s="181">
        <f t="shared" si="16"/>
        <v>0</v>
      </c>
    </row>
    <row r="997" spans="2:21" ht="50.1" hidden="1" customHeight="1" x14ac:dyDescent="0.25">
      <c r="B997" s="215" t="s">
        <v>46</v>
      </c>
      <c r="C997" s="64" t="s">
        <v>46</v>
      </c>
      <c r="D997" s="87">
        <v>43739</v>
      </c>
      <c r="E997" s="56" t="s">
        <v>116</v>
      </c>
      <c r="F997" s="57">
        <v>1680</v>
      </c>
      <c r="G997" s="57">
        <v>1680</v>
      </c>
      <c r="H997" s="185">
        <v>8</v>
      </c>
      <c r="I997" s="185">
        <v>8</v>
      </c>
      <c r="J997" s="61"/>
      <c r="K997" s="59"/>
      <c r="L997" s="62"/>
      <c r="M997" s="59"/>
      <c r="N997" s="59"/>
      <c r="O997" s="59"/>
      <c r="P997" s="62"/>
      <c r="Q997" s="62"/>
      <c r="R997" s="62"/>
      <c r="S997" s="62"/>
      <c r="T997" s="63"/>
      <c r="U997" s="181">
        <f t="shared" si="16"/>
        <v>0</v>
      </c>
    </row>
    <row r="998" spans="2:21" ht="50.1" hidden="1" customHeight="1" x14ac:dyDescent="0.25">
      <c r="B998" s="215" t="s">
        <v>491</v>
      </c>
      <c r="C998" s="64" t="s">
        <v>491</v>
      </c>
      <c r="D998" s="87">
        <v>43739</v>
      </c>
      <c r="E998" s="56" t="s">
        <v>116</v>
      </c>
      <c r="F998" s="57">
        <v>1104</v>
      </c>
      <c r="G998" s="57">
        <v>1104</v>
      </c>
      <c r="H998" s="185">
        <v>5</v>
      </c>
      <c r="I998" s="185">
        <v>5</v>
      </c>
      <c r="J998" s="58"/>
      <c r="K998" s="59"/>
      <c r="L998" s="59"/>
      <c r="M998" s="59"/>
      <c r="N998" s="59"/>
      <c r="O998" s="59"/>
      <c r="P998" s="59"/>
      <c r="Q998" s="59"/>
      <c r="R998" s="59"/>
      <c r="S998" s="59"/>
      <c r="T998" s="60"/>
      <c r="U998" s="181">
        <f t="shared" si="16"/>
        <v>0</v>
      </c>
    </row>
    <row r="999" spans="2:21" ht="50.1" hidden="1" customHeight="1" x14ac:dyDescent="0.25">
      <c r="B999" s="215" t="s">
        <v>3</v>
      </c>
      <c r="C999" s="64" t="s">
        <v>3</v>
      </c>
      <c r="D999" s="87">
        <v>43739</v>
      </c>
      <c r="E999" s="89" t="s">
        <v>479</v>
      </c>
      <c r="F999" s="57">
        <v>0</v>
      </c>
      <c r="G999" s="57">
        <v>0</v>
      </c>
      <c r="H999" s="185">
        <v>0</v>
      </c>
      <c r="I999" s="185">
        <v>0</v>
      </c>
      <c r="J999" s="61"/>
      <c r="K999" s="59"/>
      <c r="L999" s="62"/>
      <c r="M999" s="59"/>
      <c r="N999" s="59"/>
      <c r="O999" s="59"/>
      <c r="P999" s="62"/>
      <c r="Q999" s="62"/>
      <c r="R999" s="62"/>
      <c r="S999" s="62"/>
      <c r="T999" s="63"/>
      <c r="U999" s="181">
        <f t="shared" si="16"/>
        <v>0</v>
      </c>
    </row>
    <row r="1000" spans="2:21" ht="50.1" hidden="1" customHeight="1" x14ac:dyDescent="0.25">
      <c r="B1000" s="215" t="s">
        <v>4</v>
      </c>
      <c r="C1000" s="64" t="s">
        <v>5</v>
      </c>
      <c r="D1000" s="87">
        <v>43739</v>
      </c>
      <c r="E1000" s="89" t="s">
        <v>479</v>
      </c>
      <c r="F1000" s="57">
        <v>0</v>
      </c>
      <c r="G1000" s="57">
        <v>0</v>
      </c>
      <c r="H1000" s="185">
        <v>0</v>
      </c>
      <c r="I1000" s="185">
        <v>0</v>
      </c>
      <c r="J1000" s="58"/>
      <c r="K1000"/>
      <c r="L1000"/>
      <c r="M1000"/>
      <c r="N1000" s="302"/>
      <c r="O1000" s="302"/>
      <c r="P1000" s="302"/>
      <c r="Q1000" s="302"/>
      <c r="R1000" s="302"/>
      <c r="S1000" s="302"/>
      <c r="T1000" s="305"/>
      <c r="U1000" s="181">
        <f t="shared" si="16"/>
        <v>0</v>
      </c>
    </row>
    <row r="1001" spans="2:21" ht="50.1" hidden="1" customHeight="1" x14ac:dyDescent="0.25">
      <c r="B1001" s="215" t="s">
        <v>4</v>
      </c>
      <c r="C1001" s="64" t="s">
        <v>6</v>
      </c>
      <c r="D1001" s="87">
        <v>43739</v>
      </c>
      <c r="E1001" s="89" t="s">
        <v>479</v>
      </c>
      <c r="F1001" s="57">
        <v>0</v>
      </c>
      <c r="G1001" s="57">
        <v>0</v>
      </c>
      <c r="H1001" s="185">
        <v>0</v>
      </c>
      <c r="I1001" s="185">
        <v>0</v>
      </c>
      <c r="J1001" s="61"/>
      <c r="K1001"/>
      <c r="L1001"/>
      <c r="M1001"/>
      <c r="N1001" s="59"/>
      <c r="O1001" s="59"/>
      <c r="P1001" s="62"/>
      <c r="Q1001" s="62"/>
      <c r="R1001" s="62"/>
      <c r="S1001" s="62"/>
      <c r="T1001" s="63"/>
      <c r="U1001" s="181">
        <f t="shared" si="16"/>
        <v>0</v>
      </c>
    </row>
    <row r="1002" spans="2:21" ht="50.1" hidden="1" customHeight="1" x14ac:dyDescent="0.25">
      <c r="B1002" s="215" t="s">
        <v>4</v>
      </c>
      <c r="C1002" s="64" t="s">
        <v>4</v>
      </c>
      <c r="D1002" s="87">
        <v>43739</v>
      </c>
      <c r="E1002" s="89" t="s">
        <v>479</v>
      </c>
      <c r="F1002" s="57">
        <v>0</v>
      </c>
      <c r="G1002" s="57">
        <v>0</v>
      </c>
      <c r="H1002" s="185">
        <v>0</v>
      </c>
      <c r="I1002" s="185">
        <v>0</v>
      </c>
      <c r="J1002" s="58"/>
      <c r="K1002"/>
      <c r="L1002"/>
      <c r="M1002"/>
      <c r="N1002" s="59"/>
      <c r="O1002" s="59"/>
      <c r="P1002" s="59"/>
      <c r="Q1002" s="59"/>
      <c r="R1002" s="59"/>
      <c r="S1002" s="59"/>
      <c r="T1002" s="60"/>
      <c r="U1002" s="181">
        <f t="shared" si="16"/>
        <v>0</v>
      </c>
    </row>
    <row r="1003" spans="2:21" ht="50.1" hidden="1" customHeight="1" x14ac:dyDescent="0.25">
      <c r="B1003" s="215" t="s">
        <v>4</v>
      </c>
      <c r="C1003" s="64" t="s">
        <v>487</v>
      </c>
      <c r="D1003" s="87">
        <v>43739</v>
      </c>
      <c r="E1003" s="89" t="s">
        <v>479</v>
      </c>
      <c r="F1003" s="57">
        <v>0</v>
      </c>
      <c r="G1003" s="57">
        <v>0</v>
      </c>
      <c r="H1003" s="185">
        <v>0</v>
      </c>
      <c r="I1003" s="185">
        <v>0</v>
      </c>
      <c r="J1003" s="61"/>
      <c r="K1003"/>
      <c r="L1003"/>
      <c r="M1003"/>
      <c r="N1003" s="59"/>
      <c r="O1003" s="59"/>
      <c r="P1003" s="62"/>
      <c r="Q1003" s="62"/>
      <c r="R1003" s="62"/>
      <c r="S1003" s="62"/>
      <c r="T1003" s="63"/>
      <c r="U1003" s="181">
        <f t="shared" si="16"/>
        <v>0</v>
      </c>
    </row>
    <row r="1004" spans="2:21" ht="50.1" hidden="1" customHeight="1" x14ac:dyDescent="0.25">
      <c r="B1004" s="215" t="s">
        <v>4</v>
      </c>
      <c r="C1004" s="64" t="s">
        <v>853</v>
      </c>
      <c r="D1004" s="87">
        <v>43739</v>
      </c>
      <c r="E1004" s="89" t="s">
        <v>479</v>
      </c>
      <c r="F1004" s="57">
        <v>0</v>
      </c>
      <c r="G1004" s="57">
        <v>0</v>
      </c>
      <c r="H1004" s="185">
        <v>0</v>
      </c>
      <c r="I1004" s="185">
        <v>0</v>
      </c>
      <c r="J1004" s="58"/>
      <c r="K1004"/>
      <c r="L1004"/>
      <c r="M1004"/>
      <c r="N1004" s="59"/>
      <c r="O1004" s="59"/>
      <c r="P1004" s="59"/>
      <c r="Q1004" s="59"/>
      <c r="R1004" s="59"/>
      <c r="S1004" s="59"/>
      <c r="T1004" s="60"/>
      <c r="U1004" s="181">
        <f t="shared" si="16"/>
        <v>0</v>
      </c>
    </row>
    <row r="1005" spans="2:21" ht="50.1" hidden="1" customHeight="1" x14ac:dyDescent="0.25">
      <c r="B1005" s="215" t="s">
        <v>7</v>
      </c>
      <c r="C1005" s="64" t="s">
        <v>8</v>
      </c>
      <c r="D1005" s="87">
        <v>43739</v>
      </c>
      <c r="E1005" s="89" t="s">
        <v>479</v>
      </c>
      <c r="F1005" s="57">
        <v>0</v>
      </c>
      <c r="G1005" s="57">
        <v>0</v>
      </c>
      <c r="H1005" s="185">
        <v>0</v>
      </c>
      <c r="I1005" s="185">
        <v>0</v>
      </c>
      <c r="J1005" s="61"/>
      <c r="K1005"/>
      <c r="L1005"/>
      <c r="M1005"/>
      <c r="N1005" s="59"/>
      <c r="O1005" s="59"/>
      <c r="P1005" s="62"/>
      <c r="Q1005" s="62"/>
      <c r="R1005" s="62"/>
      <c r="S1005" s="62"/>
      <c r="T1005" s="63"/>
      <c r="U1005" s="181">
        <f t="shared" si="16"/>
        <v>0</v>
      </c>
    </row>
    <row r="1006" spans="2:21" ht="50.1" hidden="1" customHeight="1" x14ac:dyDescent="0.25">
      <c r="B1006" s="215" t="s">
        <v>7</v>
      </c>
      <c r="C1006" s="64" t="s">
        <v>9</v>
      </c>
      <c r="D1006" s="87">
        <v>43739</v>
      </c>
      <c r="E1006" s="89" t="s">
        <v>479</v>
      </c>
      <c r="F1006" s="57">
        <v>0</v>
      </c>
      <c r="G1006" s="57">
        <v>0</v>
      </c>
      <c r="H1006" s="185">
        <v>0</v>
      </c>
      <c r="I1006" s="185">
        <v>0</v>
      </c>
      <c r="J1006" s="58"/>
      <c r="K1006"/>
      <c r="L1006"/>
      <c r="M1006"/>
      <c r="N1006" s="59"/>
      <c r="O1006" s="59"/>
      <c r="P1006" s="59"/>
      <c r="Q1006" s="59"/>
      <c r="R1006" s="59"/>
      <c r="S1006" s="59"/>
      <c r="T1006" s="60"/>
      <c r="U1006" s="181">
        <f t="shared" si="16"/>
        <v>0</v>
      </c>
    </row>
    <row r="1007" spans="2:21" ht="50.1" hidden="1" customHeight="1" x14ac:dyDescent="0.25">
      <c r="B1007" s="215" t="s">
        <v>7</v>
      </c>
      <c r="C1007" s="64" t="s">
        <v>7</v>
      </c>
      <c r="D1007" s="87">
        <v>43739</v>
      </c>
      <c r="E1007" s="89" t="s">
        <v>479</v>
      </c>
      <c r="F1007" s="57">
        <v>0</v>
      </c>
      <c r="G1007" s="57">
        <v>0</v>
      </c>
      <c r="H1007" s="185">
        <v>0</v>
      </c>
      <c r="I1007" s="185">
        <v>0</v>
      </c>
      <c r="J1007" s="61"/>
      <c r="K1007"/>
      <c r="L1007"/>
      <c r="M1007"/>
      <c r="N1007" s="59"/>
      <c r="O1007" s="59"/>
      <c r="P1007" s="62"/>
      <c r="Q1007" s="62"/>
      <c r="R1007" s="62"/>
      <c r="S1007" s="62"/>
      <c r="T1007" s="63"/>
      <c r="U1007" s="181">
        <f t="shared" si="16"/>
        <v>0</v>
      </c>
    </row>
    <row r="1008" spans="2:21" ht="50.1" hidden="1" customHeight="1" x14ac:dyDescent="0.25">
      <c r="B1008" s="215" t="s">
        <v>7</v>
      </c>
      <c r="C1008" s="64" t="s">
        <v>10</v>
      </c>
      <c r="D1008" s="87">
        <v>43739</v>
      </c>
      <c r="E1008" s="89" t="s">
        <v>479</v>
      </c>
      <c r="F1008" s="57">
        <v>0</v>
      </c>
      <c r="G1008" s="57">
        <v>0</v>
      </c>
      <c r="H1008" s="185">
        <v>0</v>
      </c>
      <c r="I1008" s="185">
        <v>0</v>
      </c>
      <c r="J1008" s="58"/>
      <c r="K1008"/>
      <c r="L1008"/>
      <c r="M1008"/>
      <c r="N1008" s="59"/>
      <c r="O1008" s="59"/>
      <c r="P1008" s="59"/>
      <c r="Q1008" s="59"/>
      <c r="R1008" s="59"/>
      <c r="S1008" s="59"/>
      <c r="T1008" s="60"/>
      <c r="U1008" s="181">
        <f t="shared" si="16"/>
        <v>0</v>
      </c>
    </row>
    <row r="1009" spans="2:21" ht="50.1" hidden="1" customHeight="1" x14ac:dyDescent="0.25">
      <c r="B1009" s="215" t="s">
        <v>11</v>
      </c>
      <c r="C1009" s="64" t="s">
        <v>12</v>
      </c>
      <c r="D1009" s="87">
        <v>43739</v>
      </c>
      <c r="E1009" s="89" t="s">
        <v>479</v>
      </c>
      <c r="F1009" s="57">
        <v>0</v>
      </c>
      <c r="G1009" s="57">
        <v>0</v>
      </c>
      <c r="H1009" s="185">
        <v>0</v>
      </c>
      <c r="I1009" s="185">
        <v>0</v>
      </c>
      <c r="J1009" s="61"/>
      <c r="K1009"/>
      <c r="L1009"/>
      <c r="M1009"/>
      <c r="N1009" s="59"/>
      <c r="O1009" s="59"/>
      <c r="P1009" s="62"/>
      <c r="Q1009" s="62"/>
      <c r="R1009" s="62"/>
      <c r="S1009" s="62"/>
      <c r="T1009" s="63"/>
      <c r="U1009" s="181">
        <f t="shared" si="16"/>
        <v>0</v>
      </c>
    </row>
    <row r="1010" spans="2:21" ht="50.1" hidden="1" customHeight="1" x14ac:dyDescent="0.25">
      <c r="B1010" s="215" t="s">
        <v>11</v>
      </c>
      <c r="C1010" s="64" t="s">
        <v>13</v>
      </c>
      <c r="D1010" s="87">
        <v>43739</v>
      </c>
      <c r="E1010" s="89" t="s">
        <v>479</v>
      </c>
      <c r="F1010" s="57">
        <v>0</v>
      </c>
      <c r="G1010" s="57">
        <v>0</v>
      </c>
      <c r="H1010" s="185">
        <v>0</v>
      </c>
      <c r="I1010" s="185">
        <v>0</v>
      </c>
      <c r="J1010" s="58"/>
      <c r="K1010"/>
      <c r="L1010"/>
      <c r="M1010"/>
      <c r="N1010" s="59"/>
      <c r="O1010" s="59"/>
      <c r="P1010" s="59"/>
      <c r="Q1010" s="59"/>
      <c r="R1010" s="59"/>
      <c r="S1010" s="59"/>
      <c r="T1010" s="60"/>
      <c r="U1010" s="181">
        <f t="shared" si="16"/>
        <v>0</v>
      </c>
    </row>
    <row r="1011" spans="2:21" ht="50.1" hidden="1" customHeight="1" x14ac:dyDescent="0.25">
      <c r="B1011" s="215" t="s">
        <v>11</v>
      </c>
      <c r="C1011" s="64" t="s">
        <v>14</v>
      </c>
      <c r="D1011" s="87">
        <v>43739</v>
      </c>
      <c r="E1011" s="89" t="s">
        <v>479</v>
      </c>
      <c r="F1011" s="57">
        <v>0</v>
      </c>
      <c r="G1011" s="57">
        <v>0</v>
      </c>
      <c r="H1011" s="185">
        <v>0</v>
      </c>
      <c r="I1011" s="185">
        <v>0</v>
      </c>
      <c r="J1011" s="61"/>
      <c r="K1011"/>
      <c r="L1011"/>
      <c r="M1011"/>
      <c r="N1011" s="59"/>
      <c r="O1011" s="59"/>
      <c r="P1011" s="62"/>
      <c r="Q1011" s="62"/>
      <c r="R1011" s="62"/>
      <c r="S1011" s="62"/>
      <c r="T1011" s="63"/>
      <c r="U1011" s="181">
        <f t="shared" si="16"/>
        <v>0</v>
      </c>
    </row>
    <row r="1012" spans="2:21" ht="50.1" hidden="1" customHeight="1" x14ac:dyDescent="0.25">
      <c r="B1012" s="215" t="s">
        <v>11</v>
      </c>
      <c r="C1012" s="64" t="s">
        <v>11</v>
      </c>
      <c r="D1012" s="87">
        <v>43739</v>
      </c>
      <c r="E1012" s="89" t="s">
        <v>479</v>
      </c>
      <c r="F1012" s="57">
        <v>0</v>
      </c>
      <c r="G1012" s="57">
        <v>0</v>
      </c>
      <c r="H1012" s="185">
        <v>0</v>
      </c>
      <c r="I1012" s="185">
        <v>0</v>
      </c>
      <c r="J1012" s="58"/>
      <c r="K1012"/>
      <c r="L1012"/>
      <c r="M1012"/>
      <c r="N1012" s="59"/>
      <c r="O1012" s="59"/>
      <c r="P1012" s="59"/>
      <c r="Q1012" s="59"/>
      <c r="R1012" s="59"/>
      <c r="S1012" s="59"/>
      <c r="T1012" s="60"/>
      <c r="U1012" s="181">
        <f t="shared" si="16"/>
        <v>0</v>
      </c>
    </row>
    <row r="1013" spans="2:21" ht="50.1" hidden="1" customHeight="1" x14ac:dyDescent="0.25">
      <c r="B1013" s="215" t="s">
        <v>15</v>
      </c>
      <c r="C1013" s="64" t="s">
        <v>19</v>
      </c>
      <c r="D1013" s="87">
        <v>43739</v>
      </c>
      <c r="E1013" s="89" t="s">
        <v>479</v>
      </c>
      <c r="F1013" s="57">
        <v>6983</v>
      </c>
      <c r="G1013" s="57">
        <v>6048</v>
      </c>
      <c r="H1013" s="185">
        <v>18</v>
      </c>
      <c r="I1013" s="306">
        <v>12</v>
      </c>
      <c r="J1013" s="61"/>
      <c r="K1013"/>
      <c r="L1013"/>
      <c r="M1013"/>
      <c r="N1013" s="302"/>
      <c r="O1013" s="302"/>
      <c r="P1013" s="303"/>
      <c r="Q1013" s="303"/>
      <c r="R1013" s="303"/>
      <c r="S1013" s="303"/>
      <c r="T1013" s="304"/>
      <c r="U1013" s="181">
        <f t="shared" si="16"/>
        <v>0</v>
      </c>
    </row>
    <row r="1014" spans="2:21" ht="50.1" hidden="1" customHeight="1" x14ac:dyDescent="0.25">
      <c r="B1014" s="215" t="s">
        <v>15</v>
      </c>
      <c r="C1014" s="16" t="s">
        <v>178</v>
      </c>
      <c r="D1014" s="87">
        <v>43739</v>
      </c>
      <c r="E1014" s="89" t="s">
        <v>479</v>
      </c>
      <c r="F1014" s="57">
        <v>8960</v>
      </c>
      <c r="G1014" s="57">
        <v>8960</v>
      </c>
      <c r="H1014" s="185">
        <v>46</v>
      </c>
      <c r="I1014" s="306">
        <v>46</v>
      </c>
      <c r="J1014" s="58"/>
      <c r="K1014"/>
      <c r="L1014"/>
      <c r="M1014"/>
      <c r="N1014" s="59"/>
      <c r="O1014" s="59"/>
      <c r="P1014" s="59"/>
      <c r="Q1014" s="59"/>
      <c r="R1014" s="59"/>
      <c r="S1014" s="59"/>
      <c r="T1014" s="60"/>
      <c r="U1014" s="181">
        <f t="shared" si="16"/>
        <v>0</v>
      </c>
    </row>
    <row r="1015" spans="2:21" ht="50.1" hidden="1" customHeight="1" x14ac:dyDescent="0.25">
      <c r="B1015" s="215" t="s">
        <v>15</v>
      </c>
      <c r="C1015" s="64" t="s">
        <v>15</v>
      </c>
      <c r="D1015" s="87">
        <v>43739</v>
      </c>
      <c r="E1015" s="89" t="s">
        <v>479</v>
      </c>
      <c r="F1015" s="57">
        <v>0</v>
      </c>
      <c r="G1015" s="57">
        <v>0</v>
      </c>
      <c r="H1015" s="185">
        <v>0</v>
      </c>
      <c r="I1015" s="185">
        <v>0</v>
      </c>
      <c r="J1015" s="61"/>
      <c r="K1015"/>
      <c r="L1015"/>
      <c r="M1015"/>
      <c r="N1015" s="59"/>
      <c r="O1015" s="59"/>
      <c r="P1015" s="62"/>
      <c r="Q1015" s="62"/>
      <c r="R1015" s="62"/>
      <c r="S1015" s="62"/>
      <c r="T1015" s="63"/>
      <c r="U1015" s="181">
        <f t="shared" si="16"/>
        <v>0</v>
      </c>
    </row>
    <row r="1016" spans="2:21" ht="50.1" hidden="1" customHeight="1" x14ac:dyDescent="0.25">
      <c r="B1016" s="215" t="s">
        <v>15</v>
      </c>
      <c r="C1016" s="64" t="s">
        <v>513</v>
      </c>
      <c r="D1016" s="87">
        <v>43739</v>
      </c>
      <c r="E1016" s="89" t="s">
        <v>479</v>
      </c>
      <c r="F1016" s="57">
        <v>121052</v>
      </c>
      <c r="G1016" s="57">
        <v>121052</v>
      </c>
      <c r="H1016" s="185">
        <v>782</v>
      </c>
      <c r="I1016" s="306">
        <v>782</v>
      </c>
      <c r="J1016" s="58"/>
      <c r="K1016"/>
      <c r="L1016"/>
      <c r="M1016"/>
      <c r="N1016" s="59">
        <v>1</v>
      </c>
      <c r="O1016" s="59">
        <v>1</v>
      </c>
      <c r="P1016" s="59"/>
      <c r="Q1016" s="59"/>
      <c r="R1016" s="59"/>
      <c r="S1016" s="59"/>
      <c r="T1016" s="60"/>
      <c r="U1016" s="181">
        <f t="shared" si="16"/>
        <v>0</v>
      </c>
    </row>
    <row r="1017" spans="2:21" ht="50.1" hidden="1" customHeight="1" x14ac:dyDescent="0.25">
      <c r="B1017" s="215" t="s">
        <v>15</v>
      </c>
      <c r="C1017" s="64" t="s">
        <v>115</v>
      </c>
      <c r="D1017" s="87">
        <v>43739</v>
      </c>
      <c r="E1017" s="89" t="s">
        <v>479</v>
      </c>
      <c r="F1017" s="57">
        <v>50683.73</v>
      </c>
      <c r="G1017" s="57">
        <v>47107.729999999996</v>
      </c>
      <c r="H1017" s="185">
        <v>367</v>
      </c>
      <c r="I1017" s="306">
        <v>367</v>
      </c>
      <c r="J1017" s="61"/>
      <c r="K1017"/>
      <c r="L1017"/>
      <c r="M1017"/>
      <c r="N1017" s="59"/>
      <c r="O1017" s="59"/>
      <c r="P1017" s="324"/>
      <c r="Q1017" s="62"/>
      <c r="R1017" s="62"/>
      <c r="S1017" s="62"/>
      <c r="T1017" s="63"/>
      <c r="U1017" s="181">
        <f t="shared" si="16"/>
        <v>0</v>
      </c>
    </row>
    <row r="1018" spans="2:21" ht="50.1" hidden="1" customHeight="1" x14ac:dyDescent="0.25">
      <c r="B1018" s="215" t="s">
        <v>20</v>
      </c>
      <c r="C1018" s="64" t="s">
        <v>20</v>
      </c>
      <c r="D1018" s="87">
        <v>43739</v>
      </c>
      <c r="E1018" s="89" t="s">
        <v>479</v>
      </c>
      <c r="F1018" s="57">
        <v>0</v>
      </c>
      <c r="G1018" s="57">
        <v>0</v>
      </c>
      <c r="H1018" s="185">
        <v>0</v>
      </c>
      <c r="I1018" s="306">
        <v>0</v>
      </c>
      <c r="J1018" s="58"/>
      <c r="K1018" s="59"/>
      <c r="L1018" s="59"/>
      <c r="M1018" s="59"/>
      <c r="N1018" s="59"/>
      <c r="O1018" s="59">
        <v>1</v>
      </c>
      <c r="P1018" s="59"/>
      <c r="Q1018" s="59"/>
      <c r="R1018" s="59"/>
      <c r="S1018" s="59"/>
      <c r="T1018" s="60">
        <f ca="1">IF((_xlfn.DAYS(TODAY(),"30/09/19"))&gt;31,31,(_xlfn.DAYS(TODAY(),"30/09/19")))</f>
        <v>31</v>
      </c>
      <c r="U1018" s="181">
        <f t="shared" si="16"/>
        <v>0</v>
      </c>
    </row>
    <row r="1019" spans="2:21" ht="50.1" hidden="1" customHeight="1" x14ac:dyDescent="0.25">
      <c r="B1019" s="215" t="s">
        <v>20</v>
      </c>
      <c r="C1019" s="64" t="s">
        <v>514</v>
      </c>
      <c r="D1019" s="87">
        <v>43739</v>
      </c>
      <c r="E1019" s="89" t="s">
        <v>479</v>
      </c>
      <c r="F1019" s="57">
        <v>0</v>
      </c>
      <c r="G1019" s="57">
        <v>0</v>
      </c>
      <c r="H1019" s="185">
        <v>0</v>
      </c>
      <c r="I1019" s="185">
        <v>0</v>
      </c>
      <c r="J1019" s="61"/>
      <c r="K1019" s="59"/>
      <c r="L1019" s="62"/>
      <c r="M1019" s="59">
        <v>1</v>
      </c>
      <c r="N1019" s="59"/>
      <c r="O1019" s="59">
        <v>1</v>
      </c>
      <c r="P1019" s="62"/>
      <c r="Q1019" s="62"/>
      <c r="R1019" s="62"/>
      <c r="S1019" s="62"/>
      <c r="T1019" s="63"/>
      <c r="U1019" s="181">
        <f t="shared" si="16"/>
        <v>1</v>
      </c>
    </row>
    <row r="1020" spans="2:21" ht="50.1" hidden="1" customHeight="1" x14ac:dyDescent="0.25">
      <c r="B1020" s="215" t="s">
        <v>20</v>
      </c>
      <c r="C1020" s="64" t="s">
        <v>854</v>
      </c>
      <c r="D1020" s="87">
        <v>43739</v>
      </c>
      <c r="E1020" s="89" t="s">
        <v>479</v>
      </c>
      <c r="F1020" s="57">
        <v>0</v>
      </c>
      <c r="G1020" s="57">
        <v>0</v>
      </c>
      <c r="H1020" s="185">
        <v>0</v>
      </c>
      <c r="I1020" s="185">
        <v>0</v>
      </c>
      <c r="J1020" s="58"/>
      <c r="K1020" s="59"/>
      <c r="L1020" s="59"/>
      <c r="M1020" s="59"/>
      <c r="N1020" s="59"/>
      <c r="O1020" s="59"/>
      <c r="P1020" s="59"/>
      <c r="Q1020" s="59"/>
      <c r="R1020" s="59"/>
      <c r="S1020" s="59"/>
      <c r="T1020" s="60"/>
      <c r="U1020" s="181">
        <f t="shared" si="16"/>
        <v>0</v>
      </c>
    </row>
    <row r="1021" spans="2:21" ht="50.1" hidden="1" customHeight="1" x14ac:dyDescent="0.25">
      <c r="B1021" s="215" t="s">
        <v>20</v>
      </c>
      <c r="C1021" s="64" t="s">
        <v>855</v>
      </c>
      <c r="D1021" s="87">
        <v>43739</v>
      </c>
      <c r="E1021" s="89" t="s">
        <v>479</v>
      </c>
      <c r="F1021" s="57">
        <v>0</v>
      </c>
      <c r="G1021" s="57">
        <v>0</v>
      </c>
      <c r="H1021" s="185">
        <v>0</v>
      </c>
      <c r="I1021" s="185">
        <v>0</v>
      </c>
      <c r="J1021" s="61"/>
      <c r="K1021" s="59"/>
      <c r="L1021" s="62"/>
      <c r="M1021" s="59"/>
      <c r="N1021" s="59"/>
      <c r="O1021" s="59"/>
      <c r="P1021" s="62"/>
      <c r="Q1021" s="62"/>
      <c r="R1021" s="62"/>
      <c r="S1021" s="62"/>
      <c r="T1021" s="63"/>
      <c r="U1021" s="181">
        <f t="shared" si="16"/>
        <v>0</v>
      </c>
    </row>
    <row r="1022" spans="2:21" ht="50.1" hidden="1" customHeight="1" x14ac:dyDescent="0.25">
      <c r="B1022" s="215" t="s">
        <v>20</v>
      </c>
      <c r="C1022" s="64" t="s">
        <v>856</v>
      </c>
      <c r="D1022" s="87">
        <v>43739</v>
      </c>
      <c r="E1022" s="89" t="s">
        <v>479</v>
      </c>
      <c r="F1022" s="57">
        <v>0</v>
      </c>
      <c r="G1022" s="57">
        <v>0</v>
      </c>
      <c r="H1022" s="185">
        <v>0</v>
      </c>
      <c r="I1022" s="185">
        <v>0</v>
      </c>
      <c r="J1022" s="58"/>
      <c r="K1022" s="59"/>
      <c r="L1022" s="59"/>
      <c r="M1022" s="59"/>
      <c r="N1022" s="59"/>
      <c r="O1022" s="59"/>
      <c r="P1022" s="59"/>
      <c r="Q1022" s="59"/>
      <c r="R1022" s="59"/>
      <c r="S1022" s="59"/>
      <c r="T1022" s="60"/>
      <c r="U1022" s="181">
        <f t="shared" si="16"/>
        <v>0</v>
      </c>
    </row>
    <row r="1023" spans="2:21" ht="50.1" hidden="1" customHeight="1" x14ac:dyDescent="0.25">
      <c r="B1023" s="215" t="s">
        <v>20</v>
      </c>
      <c r="C1023" s="64" t="s">
        <v>929</v>
      </c>
      <c r="D1023" s="87">
        <v>43739</v>
      </c>
      <c r="E1023" s="89" t="s">
        <v>479</v>
      </c>
      <c r="F1023" s="57">
        <v>185360.5</v>
      </c>
      <c r="G1023" s="57">
        <v>185360.5</v>
      </c>
      <c r="H1023" s="185">
        <v>1330</v>
      </c>
      <c r="I1023" s="306">
        <v>1330</v>
      </c>
      <c r="J1023" s="61"/>
      <c r="K1023" s="59"/>
      <c r="L1023" s="62"/>
      <c r="M1023" s="59"/>
      <c r="N1023" s="59">
        <v>1</v>
      </c>
      <c r="O1023" s="59">
        <v>1</v>
      </c>
      <c r="P1023" s="62"/>
      <c r="Q1023" s="62"/>
      <c r="R1023" s="62"/>
      <c r="S1023" s="62"/>
      <c r="T1023" s="63"/>
      <c r="U1023" s="181">
        <f t="shared" si="16"/>
        <v>0</v>
      </c>
    </row>
    <row r="1024" spans="2:21" ht="50.1" hidden="1" customHeight="1" x14ac:dyDescent="0.25">
      <c r="B1024" s="215" t="s">
        <v>21</v>
      </c>
      <c r="C1024" s="64" t="s">
        <v>22</v>
      </c>
      <c r="D1024" s="87">
        <v>43739</v>
      </c>
      <c r="E1024" s="89" t="s">
        <v>479</v>
      </c>
      <c r="F1024" s="57">
        <v>0</v>
      </c>
      <c r="G1024" s="57">
        <v>0</v>
      </c>
      <c r="H1024" s="185">
        <v>0</v>
      </c>
      <c r="I1024" s="306">
        <v>0</v>
      </c>
      <c r="J1024" s="58"/>
      <c r="K1024" s="59"/>
      <c r="L1024" s="59"/>
      <c r="M1024" s="59"/>
      <c r="N1024" s="59"/>
      <c r="O1024" s="59"/>
      <c r="P1024" s="59"/>
      <c r="Q1024" s="59"/>
      <c r="R1024" s="59"/>
      <c r="S1024" s="59"/>
      <c r="T1024" s="60"/>
      <c r="U1024" s="181">
        <f t="shared" si="16"/>
        <v>0</v>
      </c>
    </row>
    <row r="1025" spans="2:21" ht="50.1" hidden="1" customHeight="1" x14ac:dyDescent="0.25">
      <c r="B1025" s="215" t="s">
        <v>21</v>
      </c>
      <c r="C1025" s="64" t="s">
        <v>21</v>
      </c>
      <c r="D1025" s="87">
        <v>43739</v>
      </c>
      <c r="E1025" s="89" t="s">
        <v>479</v>
      </c>
      <c r="F1025" s="57">
        <v>0</v>
      </c>
      <c r="G1025" s="57">
        <v>0</v>
      </c>
      <c r="H1025" s="185">
        <v>0</v>
      </c>
      <c r="I1025" s="185">
        <v>0</v>
      </c>
      <c r="J1025" s="61"/>
      <c r="K1025" s="59"/>
      <c r="L1025" s="62"/>
      <c r="M1025" s="59"/>
      <c r="N1025" s="59"/>
      <c r="O1025" s="59"/>
      <c r="P1025" s="62"/>
      <c r="Q1025" s="62"/>
      <c r="R1025" s="62"/>
      <c r="S1025" s="62"/>
      <c r="T1025" s="63"/>
      <c r="U1025" s="181">
        <f t="shared" si="16"/>
        <v>0</v>
      </c>
    </row>
    <row r="1026" spans="2:21" ht="50.1" hidden="1" customHeight="1" x14ac:dyDescent="0.25">
      <c r="B1026" s="215" t="s">
        <v>21</v>
      </c>
      <c r="C1026" s="64" t="s">
        <v>23</v>
      </c>
      <c r="D1026" s="87">
        <v>43739</v>
      </c>
      <c r="E1026" s="89" t="s">
        <v>479</v>
      </c>
      <c r="F1026" s="57">
        <v>0</v>
      </c>
      <c r="G1026" s="57">
        <v>0</v>
      </c>
      <c r="H1026" s="185">
        <v>0</v>
      </c>
      <c r="I1026" s="185">
        <v>0</v>
      </c>
      <c r="J1026" s="58"/>
      <c r="K1026" s="59"/>
      <c r="L1026" s="59"/>
      <c r="M1026" s="59"/>
      <c r="N1026" s="59"/>
      <c r="O1026" s="59"/>
      <c r="P1026" s="59"/>
      <c r="Q1026" s="59"/>
      <c r="R1026" s="59"/>
      <c r="S1026" s="59"/>
      <c r="T1026" s="60"/>
      <c r="U1026" s="181">
        <f t="shared" si="16"/>
        <v>0</v>
      </c>
    </row>
    <row r="1027" spans="2:21" ht="50.1" hidden="1" customHeight="1" x14ac:dyDescent="0.25">
      <c r="B1027" s="215" t="s">
        <v>24</v>
      </c>
      <c r="C1027" s="64" t="s">
        <v>25</v>
      </c>
      <c r="D1027" s="87">
        <v>43739</v>
      </c>
      <c r="E1027" s="89" t="s">
        <v>479</v>
      </c>
      <c r="F1027" s="57">
        <v>21496</v>
      </c>
      <c r="G1027" s="57">
        <v>21496</v>
      </c>
      <c r="H1027" s="185">
        <v>129</v>
      </c>
      <c r="I1027" s="306">
        <v>129</v>
      </c>
      <c r="J1027" s="61"/>
      <c r="K1027" s="59"/>
      <c r="L1027" s="62"/>
      <c r="M1027" s="59"/>
      <c r="N1027" s="59"/>
      <c r="O1027" s="59"/>
      <c r="P1027" s="62"/>
      <c r="Q1027" s="62"/>
      <c r="R1027" s="62"/>
      <c r="S1027" s="62"/>
      <c r="T1027" s="63"/>
      <c r="U1027" s="181">
        <f t="shared" si="16"/>
        <v>0</v>
      </c>
    </row>
    <row r="1028" spans="2:21" ht="50.1" hidden="1" customHeight="1" x14ac:dyDescent="0.25">
      <c r="B1028" s="215" t="s">
        <v>24</v>
      </c>
      <c r="C1028" s="64" t="s">
        <v>26</v>
      </c>
      <c r="D1028" s="87">
        <v>43739</v>
      </c>
      <c r="E1028" s="89" t="s">
        <v>479</v>
      </c>
      <c r="F1028" s="57">
        <v>10484</v>
      </c>
      <c r="G1028" s="57">
        <v>10484</v>
      </c>
      <c r="H1028" s="185">
        <v>58</v>
      </c>
      <c r="I1028" s="306">
        <v>4</v>
      </c>
      <c r="J1028" s="58"/>
      <c r="K1028" s="59"/>
      <c r="L1028" s="59"/>
      <c r="M1028" s="59"/>
      <c r="N1028" s="59"/>
      <c r="O1028" s="59"/>
      <c r="P1028" s="59"/>
      <c r="Q1028" s="59"/>
      <c r="R1028" s="59"/>
      <c r="S1028" s="59"/>
      <c r="T1028" s="60"/>
      <c r="U1028" s="181">
        <f t="shared" si="16"/>
        <v>0</v>
      </c>
    </row>
    <row r="1029" spans="2:21" ht="50.1" hidden="1" customHeight="1" x14ac:dyDescent="0.25">
      <c r="B1029" s="215" t="s">
        <v>24</v>
      </c>
      <c r="C1029" s="64" t="s">
        <v>24</v>
      </c>
      <c r="D1029" s="87">
        <v>43739</v>
      </c>
      <c r="E1029" s="89" t="s">
        <v>479</v>
      </c>
      <c r="F1029" s="57">
        <v>0</v>
      </c>
      <c r="G1029" s="57">
        <v>0</v>
      </c>
      <c r="H1029" s="185">
        <v>0</v>
      </c>
      <c r="I1029" s="185">
        <v>0</v>
      </c>
      <c r="J1029" s="61"/>
      <c r="K1029" s="59"/>
      <c r="L1029" s="62"/>
      <c r="M1029" s="59"/>
      <c r="N1029" s="59"/>
      <c r="O1029" s="59"/>
      <c r="P1029" s="62"/>
      <c r="Q1029" s="62"/>
      <c r="R1029" s="62"/>
      <c r="S1029" s="62"/>
      <c r="T1029" s="63"/>
      <c r="U1029" s="181">
        <f t="shared" si="16"/>
        <v>0</v>
      </c>
    </row>
    <row r="1030" spans="2:21" ht="50.1" hidden="1" customHeight="1" x14ac:dyDescent="0.25">
      <c r="B1030" s="215" t="s">
        <v>27</v>
      </c>
      <c r="C1030" s="64" t="s">
        <v>43</v>
      </c>
      <c r="D1030" s="87">
        <v>43739</v>
      </c>
      <c r="E1030" s="89" t="s">
        <v>479</v>
      </c>
      <c r="F1030" s="57">
        <v>0</v>
      </c>
      <c r="G1030" s="57">
        <v>0</v>
      </c>
      <c r="H1030" s="185">
        <v>0</v>
      </c>
      <c r="I1030" s="185">
        <v>0</v>
      </c>
      <c r="J1030" s="58"/>
      <c r="K1030" s="59"/>
      <c r="L1030" s="59"/>
      <c r="M1030" s="59"/>
      <c r="N1030" s="59"/>
      <c r="O1030" s="59"/>
      <c r="P1030" s="59"/>
      <c r="Q1030" s="59"/>
      <c r="R1030" s="59"/>
      <c r="S1030" s="59"/>
      <c r="T1030" s="60"/>
      <c r="U1030" s="181">
        <f t="shared" si="16"/>
        <v>0</v>
      </c>
    </row>
    <row r="1031" spans="2:21" ht="50.1" hidden="1" customHeight="1" x14ac:dyDescent="0.25">
      <c r="B1031" s="215" t="s">
        <v>27</v>
      </c>
      <c r="C1031" s="64" t="s">
        <v>28</v>
      </c>
      <c r="D1031" s="87">
        <v>43739</v>
      </c>
      <c r="E1031" s="89" t="s">
        <v>479</v>
      </c>
      <c r="F1031" s="57">
        <v>0</v>
      </c>
      <c r="G1031" s="57">
        <v>0</v>
      </c>
      <c r="H1031" s="185">
        <v>0</v>
      </c>
      <c r="I1031" s="185">
        <v>0</v>
      </c>
      <c r="J1031" s="61"/>
      <c r="K1031" s="59"/>
      <c r="L1031" s="62"/>
      <c r="M1031" s="59"/>
      <c r="N1031" s="59"/>
      <c r="O1031" s="59"/>
      <c r="P1031" s="62"/>
      <c r="Q1031" s="62"/>
      <c r="R1031" s="62"/>
      <c r="S1031" s="62"/>
      <c r="T1031" s="63"/>
      <c r="U1031" s="181">
        <f t="shared" si="16"/>
        <v>0</v>
      </c>
    </row>
    <row r="1032" spans="2:21" ht="50.1" hidden="1" customHeight="1" x14ac:dyDescent="0.25">
      <c r="B1032" s="215" t="s">
        <v>27</v>
      </c>
      <c r="C1032" s="64" t="s">
        <v>27</v>
      </c>
      <c r="D1032" s="87">
        <v>43739</v>
      </c>
      <c r="E1032" s="89" t="s">
        <v>479</v>
      </c>
      <c r="F1032" s="57">
        <v>0</v>
      </c>
      <c r="G1032" s="57">
        <v>0</v>
      </c>
      <c r="H1032" s="185">
        <v>0</v>
      </c>
      <c r="I1032" s="185">
        <v>0</v>
      </c>
      <c r="J1032" s="58"/>
      <c r="K1032" s="59"/>
      <c r="L1032" s="59"/>
      <c r="M1032" s="59"/>
      <c r="N1032" s="59"/>
      <c r="O1032" s="59"/>
      <c r="P1032" s="59"/>
      <c r="Q1032" s="59"/>
      <c r="R1032" s="59"/>
      <c r="S1032" s="59"/>
      <c r="T1032" s="60"/>
      <c r="U1032" s="181">
        <f t="shared" si="16"/>
        <v>0</v>
      </c>
    </row>
    <row r="1033" spans="2:21" ht="50.1" hidden="1" customHeight="1" x14ac:dyDescent="0.25">
      <c r="B1033" s="215" t="s">
        <v>29</v>
      </c>
      <c r="C1033" s="64" t="s">
        <v>30</v>
      </c>
      <c r="D1033" s="87">
        <v>43739</v>
      </c>
      <c r="E1033" s="89" t="s">
        <v>479</v>
      </c>
      <c r="F1033" s="57">
        <v>0</v>
      </c>
      <c r="G1033" s="57">
        <v>0</v>
      </c>
      <c r="H1033" s="185">
        <v>0</v>
      </c>
      <c r="I1033" s="306">
        <v>0</v>
      </c>
      <c r="J1033" s="61"/>
      <c r="K1033" s="59"/>
      <c r="L1033" s="62"/>
      <c r="M1033" s="59"/>
      <c r="N1033" s="59"/>
      <c r="O1033" s="59"/>
      <c r="P1033" s="62"/>
      <c r="Q1033" s="62"/>
      <c r="R1033" s="62"/>
      <c r="S1033" s="62"/>
      <c r="T1033" s="63"/>
      <c r="U1033" s="181">
        <f t="shared" si="16"/>
        <v>0</v>
      </c>
    </row>
    <row r="1034" spans="2:21" ht="50.1" hidden="1" customHeight="1" x14ac:dyDescent="0.25">
      <c r="B1034" s="215" t="s">
        <v>29</v>
      </c>
      <c r="C1034" s="64" t="s">
        <v>31</v>
      </c>
      <c r="D1034" s="87">
        <v>43739</v>
      </c>
      <c r="E1034" s="89" t="s">
        <v>479</v>
      </c>
      <c r="F1034" s="57">
        <v>77477.25</v>
      </c>
      <c r="G1034" s="57">
        <v>77477.25</v>
      </c>
      <c r="H1034" s="185">
        <v>382</v>
      </c>
      <c r="I1034" s="306">
        <v>382</v>
      </c>
      <c r="J1034" s="58"/>
      <c r="K1034" s="59"/>
      <c r="L1034" s="59"/>
      <c r="M1034" s="59"/>
      <c r="N1034" s="59"/>
      <c r="O1034" s="59">
        <v>1</v>
      </c>
      <c r="P1034" s="59"/>
      <c r="Q1034" s="59"/>
      <c r="R1034" s="59"/>
      <c r="S1034" s="59"/>
      <c r="T1034" s="60"/>
      <c r="U1034" s="181">
        <f t="shared" si="16"/>
        <v>0</v>
      </c>
    </row>
    <row r="1035" spans="2:21" ht="50.1" hidden="1" customHeight="1" x14ac:dyDescent="0.25">
      <c r="B1035" s="215" t="s">
        <v>29</v>
      </c>
      <c r="C1035" s="64" t="s">
        <v>32</v>
      </c>
      <c r="D1035" s="87">
        <v>43739</v>
      </c>
      <c r="E1035" s="89" t="s">
        <v>479</v>
      </c>
      <c r="F1035" s="57">
        <v>0</v>
      </c>
      <c r="G1035" s="57">
        <v>0</v>
      </c>
      <c r="H1035" s="185">
        <v>0</v>
      </c>
      <c r="I1035" s="185">
        <v>0</v>
      </c>
      <c r="J1035" s="61"/>
      <c r="K1035" s="59"/>
      <c r="L1035" s="62"/>
      <c r="M1035" s="59"/>
      <c r="N1035" s="59"/>
      <c r="O1035" s="59"/>
      <c r="P1035" s="62"/>
      <c r="Q1035" s="62"/>
      <c r="R1035" s="62"/>
      <c r="S1035" s="62"/>
      <c r="T1035" s="63"/>
      <c r="U1035" s="181">
        <f t="shared" si="16"/>
        <v>0</v>
      </c>
    </row>
    <row r="1036" spans="2:21" ht="50.1" hidden="1" customHeight="1" x14ac:dyDescent="0.25">
      <c r="B1036" s="215" t="s">
        <v>29</v>
      </c>
      <c r="C1036" s="64" t="s">
        <v>16</v>
      </c>
      <c r="D1036" s="87">
        <v>43739</v>
      </c>
      <c r="E1036" s="89" t="s">
        <v>479</v>
      </c>
      <c r="F1036" s="57">
        <v>74068</v>
      </c>
      <c r="G1036" s="57">
        <v>28407</v>
      </c>
      <c r="H1036" s="185">
        <v>431</v>
      </c>
      <c r="I1036" s="306">
        <v>156</v>
      </c>
      <c r="J1036" s="58"/>
      <c r="K1036" s="59"/>
      <c r="L1036" s="59"/>
      <c r="M1036" s="59"/>
      <c r="N1036" s="59"/>
      <c r="O1036" s="59"/>
      <c r="P1036" s="59"/>
      <c r="Q1036" s="59"/>
      <c r="R1036" s="59"/>
      <c r="S1036" s="59"/>
      <c r="T1036" s="60"/>
      <c r="U1036" s="181">
        <f t="shared" si="16"/>
        <v>0</v>
      </c>
    </row>
    <row r="1037" spans="2:21" ht="50.1" hidden="1" customHeight="1" x14ac:dyDescent="0.25">
      <c r="B1037" s="215" t="s">
        <v>29</v>
      </c>
      <c r="C1037" s="64" t="s">
        <v>33</v>
      </c>
      <c r="D1037" s="87">
        <v>43739</v>
      </c>
      <c r="E1037" s="89" t="s">
        <v>479</v>
      </c>
      <c r="F1037" s="57">
        <v>1052</v>
      </c>
      <c r="G1037" s="57">
        <v>1052</v>
      </c>
      <c r="H1037" s="185">
        <v>24</v>
      </c>
      <c r="I1037" s="306">
        <v>24</v>
      </c>
      <c r="J1037" s="61"/>
      <c r="K1037" s="59"/>
      <c r="L1037" s="62"/>
      <c r="M1037" s="59"/>
      <c r="N1037" s="59"/>
      <c r="O1037" s="59"/>
      <c r="P1037" s="62"/>
      <c r="Q1037" s="62"/>
      <c r="R1037" s="62"/>
      <c r="S1037" s="62"/>
      <c r="T1037" s="63"/>
      <c r="U1037" s="181">
        <f t="shared" si="16"/>
        <v>0</v>
      </c>
    </row>
    <row r="1038" spans="2:21" ht="50.1" hidden="1" customHeight="1" x14ac:dyDescent="0.25">
      <c r="B1038" s="215" t="s">
        <v>29</v>
      </c>
      <c r="C1038" s="64" t="s">
        <v>34</v>
      </c>
      <c r="D1038" s="87">
        <v>43739</v>
      </c>
      <c r="E1038" s="89" t="s">
        <v>479</v>
      </c>
      <c r="F1038" s="57">
        <v>0</v>
      </c>
      <c r="G1038" s="57">
        <v>0</v>
      </c>
      <c r="H1038" s="185">
        <v>0</v>
      </c>
      <c r="I1038" s="306">
        <v>0</v>
      </c>
      <c r="J1038" s="58"/>
      <c r="K1038" s="59"/>
      <c r="L1038" s="59"/>
      <c r="M1038" s="59"/>
      <c r="N1038" s="59"/>
      <c r="O1038" s="59"/>
      <c r="P1038" s="59"/>
      <c r="Q1038" s="59"/>
      <c r="R1038" s="59"/>
      <c r="S1038" s="59"/>
      <c r="T1038" s="60"/>
      <c r="U1038" s="181">
        <f t="shared" si="16"/>
        <v>0</v>
      </c>
    </row>
    <row r="1039" spans="2:21" ht="50.1" hidden="1" customHeight="1" x14ac:dyDescent="0.25">
      <c r="B1039" s="215" t="s">
        <v>29</v>
      </c>
      <c r="C1039" s="16" t="s">
        <v>35</v>
      </c>
      <c r="D1039" s="87">
        <v>43739</v>
      </c>
      <c r="E1039" s="89" t="s">
        <v>479</v>
      </c>
      <c r="F1039" s="57">
        <v>0</v>
      </c>
      <c r="G1039" s="57">
        <v>0</v>
      </c>
      <c r="H1039" s="185">
        <v>0</v>
      </c>
      <c r="I1039" s="185">
        <v>0</v>
      </c>
      <c r="J1039" s="61"/>
      <c r="K1039" s="59"/>
      <c r="L1039" s="62"/>
      <c r="M1039" s="59"/>
      <c r="N1039" s="59"/>
      <c r="O1039" s="59"/>
      <c r="P1039" s="62"/>
      <c r="Q1039" s="62"/>
      <c r="R1039" s="62"/>
      <c r="S1039" s="62"/>
      <c r="T1039" s="63"/>
      <c r="U1039" s="181">
        <f t="shared" si="16"/>
        <v>0</v>
      </c>
    </row>
    <row r="1040" spans="2:21" ht="50.1" hidden="1" customHeight="1" x14ac:dyDescent="0.25">
      <c r="B1040" s="215" t="s">
        <v>29</v>
      </c>
      <c r="C1040" s="64" t="s">
        <v>29</v>
      </c>
      <c r="D1040" s="87">
        <v>43739</v>
      </c>
      <c r="E1040" s="89" t="s">
        <v>479</v>
      </c>
      <c r="F1040" s="57">
        <v>0</v>
      </c>
      <c r="G1040" s="57">
        <v>0</v>
      </c>
      <c r="H1040" s="185">
        <v>0</v>
      </c>
      <c r="I1040" s="185">
        <v>0</v>
      </c>
      <c r="J1040" s="58"/>
      <c r="K1040" s="59"/>
      <c r="L1040" s="59"/>
      <c r="M1040" s="59"/>
      <c r="N1040" s="59"/>
      <c r="O1040" s="59"/>
      <c r="P1040" s="59"/>
      <c r="Q1040" s="59"/>
      <c r="R1040" s="59"/>
      <c r="S1040" s="59"/>
      <c r="T1040" s="60"/>
      <c r="U1040" s="181">
        <f t="shared" si="16"/>
        <v>0</v>
      </c>
    </row>
    <row r="1041" spans="1:21" ht="50.1" hidden="1" customHeight="1" x14ac:dyDescent="0.25">
      <c r="B1041" s="215" t="s">
        <v>29</v>
      </c>
      <c r="C1041" s="64" t="s">
        <v>489</v>
      </c>
      <c r="D1041" s="87">
        <v>43739</v>
      </c>
      <c r="E1041" s="89" t="s">
        <v>479</v>
      </c>
      <c r="F1041" s="57">
        <v>0</v>
      </c>
      <c r="G1041" s="57">
        <v>0</v>
      </c>
      <c r="H1041" s="185">
        <v>0</v>
      </c>
      <c r="I1041" s="185">
        <v>0</v>
      </c>
      <c r="J1041" s="61"/>
      <c r="K1041" s="59"/>
      <c r="L1041" s="62"/>
      <c r="M1041" s="59"/>
      <c r="N1041" s="59"/>
      <c r="O1041" s="59"/>
      <c r="P1041" s="62"/>
      <c r="Q1041" s="62"/>
      <c r="R1041" s="62"/>
      <c r="S1041" s="62"/>
      <c r="T1041" s="63"/>
      <c r="U1041" s="181">
        <f t="shared" si="16"/>
        <v>0</v>
      </c>
    </row>
    <row r="1042" spans="1:21" ht="50.1" hidden="1" customHeight="1" x14ac:dyDescent="0.25">
      <c r="B1042" s="215" t="s">
        <v>36</v>
      </c>
      <c r="C1042" s="64" t="s">
        <v>36</v>
      </c>
      <c r="D1042" s="87">
        <v>43739</v>
      </c>
      <c r="E1042" s="89" t="s">
        <v>479</v>
      </c>
      <c r="F1042" s="57">
        <v>0</v>
      </c>
      <c r="G1042" s="57">
        <v>0</v>
      </c>
      <c r="H1042" s="185">
        <v>0</v>
      </c>
      <c r="I1042" s="185">
        <v>0</v>
      </c>
      <c r="J1042" s="58"/>
      <c r="K1042" s="59"/>
      <c r="L1042" s="59"/>
      <c r="M1042" s="59"/>
      <c r="N1042" s="59"/>
      <c r="O1042" s="59"/>
      <c r="P1042" s="59"/>
      <c r="Q1042" s="59"/>
      <c r="R1042" s="59"/>
      <c r="S1042" s="59"/>
      <c r="T1042" s="60"/>
      <c r="U1042" s="181">
        <f t="shared" si="16"/>
        <v>0</v>
      </c>
    </row>
    <row r="1043" spans="1:21" ht="50.1" hidden="1" customHeight="1" x14ac:dyDescent="0.25">
      <c r="B1043" s="215" t="s">
        <v>36</v>
      </c>
      <c r="C1043" s="64" t="s">
        <v>48</v>
      </c>
      <c r="D1043" s="87">
        <v>43739</v>
      </c>
      <c r="E1043" s="89" t="s">
        <v>479</v>
      </c>
      <c r="F1043" s="57">
        <v>0</v>
      </c>
      <c r="G1043" s="57">
        <v>0</v>
      </c>
      <c r="H1043" s="185">
        <v>0</v>
      </c>
      <c r="I1043" s="185">
        <v>0</v>
      </c>
      <c r="J1043" s="61"/>
      <c r="K1043" s="59"/>
      <c r="L1043" s="62"/>
      <c r="M1043" s="59"/>
      <c r="N1043" s="59"/>
      <c r="O1043" s="59"/>
      <c r="P1043" s="62"/>
      <c r="Q1043" s="62"/>
      <c r="R1043" s="62"/>
      <c r="S1043" s="62"/>
      <c r="T1043" s="63"/>
      <c r="U1043" s="181">
        <f t="shared" si="16"/>
        <v>0</v>
      </c>
    </row>
    <row r="1044" spans="1:21" ht="50.1" hidden="1" customHeight="1" x14ac:dyDescent="0.25">
      <c r="B1044" s="215" t="s">
        <v>36</v>
      </c>
      <c r="C1044" s="64" t="s">
        <v>49</v>
      </c>
      <c r="D1044" s="87">
        <v>43739</v>
      </c>
      <c r="E1044" s="89" t="s">
        <v>479</v>
      </c>
      <c r="F1044" s="57">
        <v>0</v>
      </c>
      <c r="G1044" s="57">
        <v>0</v>
      </c>
      <c r="H1044" s="185">
        <v>0</v>
      </c>
      <c r="I1044" s="185">
        <v>0</v>
      </c>
      <c r="J1044" s="58"/>
      <c r="K1044" s="59"/>
      <c r="L1044" s="59"/>
      <c r="M1044" s="59"/>
      <c r="N1044" s="59"/>
      <c r="O1044" s="59"/>
      <c r="P1044" s="59"/>
      <c r="Q1044" s="59"/>
      <c r="R1044" s="59"/>
      <c r="S1044" s="59"/>
      <c r="T1044" s="60"/>
      <c r="U1044" s="181">
        <f t="shared" si="16"/>
        <v>0</v>
      </c>
    </row>
    <row r="1045" spans="1:21" ht="50.1" hidden="1" customHeight="1" x14ac:dyDescent="0.25">
      <c r="B1045" s="215" t="s">
        <v>36</v>
      </c>
      <c r="C1045" s="64" t="s">
        <v>50</v>
      </c>
      <c r="D1045" s="87">
        <v>43739</v>
      </c>
      <c r="E1045" s="89" t="s">
        <v>479</v>
      </c>
      <c r="F1045" s="57">
        <v>0</v>
      </c>
      <c r="G1045" s="57">
        <v>0</v>
      </c>
      <c r="H1045" s="185">
        <v>0</v>
      </c>
      <c r="I1045" s="185">
        <v>0</v>
      </c>
      <c r="J1045" s="61"/>
      <c r="K1045" s="59"/>
      <c r="L1045" s="62"/>
      <c r="M1045" s="59"/>
      <c r="N1045" s="59"/>
      <c r="O1045" s="59"/>
      <c r="P1045" s="62"/>
      <c r="Q1045" s="62"/>
      <c r="R1045" s="62"/>
      <c r="S1045" s="62"/>
      <c r="T1045" s="63"/>
      <c r="U1045" s="181">
        <f t="shared" si="16"/>
        <v>0</v>
      </c>
    </row>
    <row r="1046" spans="1:21" ht="50.1" hidden="1" customHeight="1" x14ac:dyDescent="0.25">
      <c r="B1046" s="215" t="s">
        <v>37</v>
      </c>
      <c r="C1046" s="64" t="s">
        <v>39</v>
      </c>
      <c r="D1046" s="87">
        <v>43739</v>
      </c>
      <c r="E1046" s="89" t="s">
        <v>479</v>
      </c>
      <c r="F1046" s="57">
        <v>3576</v>
      </c>
      <c r="G1046" s="57">
        <v>3576</v>
      </c>
      <c r="H1046" s="185">
        <v>18</v>
      </c>
      <c r="I1046" s="306">
        <v>18</v>
      </c>
      <c r="J1046" s="58"/>
      <c r="K1046" s="59"/>
      <c r="L1046" s="59"/>
      <c r="M1046" s="59"/>
      <c r="N1046" s="59"/>
      <c r="O1046" s="59"/>
      <c r="P1046" s="59"/>
      <c r="Q1046" s="59"/>
      <c r="R1046" s="59"/>
      <c r="S1046" s="59"/>
      <c r="T1046" s="60"/>
      <c r="U1046" s="181">
        <f t="shared" si="16"/>
        <v>0</v>
      </c>
    </row>
    <row r="1047" spans="1:21" ht="50.1" hidden="1" customHeight="1" x14ac:dyDescent="0.25">
      <c r="B1047" s="215" t="s">
        <v>37</v>
      </c>
      <c r="C1047" s="64" t="s">
        <v>38</v>
      </c>
      <c r="D1047" s="87">
        <v>43739</v>
      </c>
      <c r="E1047" s="89" t="s">
        <v>479</v>
      </c>
      <c r="F1047" s="57">
        <v>4497</v>
      </c>
      <c r="G1047" s="57">
        <v>3048</v>
      </c>
      <c r="H1047" s="185">
        <v>23</v>
      </c>
      <c r="I1047" s="306">
        <v>16</v>
      </c>
      <c r="J1047" s="61"/>
      <c r="K1047" s="59"/>
      <c r="L1047" s="62"/>
      <c r="M1047" s="59"/>
      <c r="N1047" s="59"/>
      <c r="O1047" s="59"/>
      <c r="P1047" s="62"/>
      <c r="Q1047" s="62"/>
      <c r="R1047" s="62"/>
      <c r="S1047" s="62"/>
      <c r="T1047" s="63"/>
      <c r="U1047" s="181">
        <f t="shared" si="16"/>
        <v>0</v>
      </c>
    </row>
    <row r="1048" spans="1:21" ht="50.1" hidden="1" customHeight="1" x14ac:dyDescent="0.25">
      <c r="B1048" s="215" t="s">
        <v>40</v>
      </c>
      <c r="C1048" s="64" t="s">
        <v>40</v>
      </c>
      <c r="D1048" s="87">
        <v>43739</v>
      </c>
      <c r="E1048" s="89" t="s">
        <v>479</v>
      </c>
      <c r="F1048" s="57">
        <v>0</v>
      </c>
      <c r="G1048" s="57">
        <v>0</v>
      </c>
      <c r="H1048" s="185">
        <v>0</v>
      </c>
      <c r="I1048" s="185">
        <v>0</v>
      </c>
      <c r="J1048" s="58"/>
      <c r="K1048" s="59"/>
      <c r="L1048" s="59"/>
      <c r="M1048" s="59"/>
      <c r="N1048" s="59"/>
      <c r="O1048" s="59"/>
      <c r="P1048" s="59"/>
      <c r="Q1048" s="59"/>
      <c r="R1048" s="59"/>
      <c r="S1048" s="59"/>
      <c r="T1048" s="60"/>
      <c r="U1048" s="181">
        <f t="shared" si="16"/>
        <v>0</v>
      </c>
    </row>
    <row r="1049" spans="1:21" ht="50.1" hidden="1" customHeight="1" x14ac:dyDescent="0.25">
      <c r="B1049" s="215" t="s">
        <v>41</v>
      </c>
      <c r="C1049" s="64" t="s">
        <v>41</v>
      </c>
      <c r="D1049" s="87">
        <v>43739</v>
      </c>
      <c r="E1049" s="89" t="s">
        <v>479</v>
      </c>
      <c r="F1049" s="57">
        <v>304904</v>
      </c>
      <c r="G1049" s="57">
        <v>100507.6</v>
      </c>
      <c r="H1049" s="185">
        <v>448</v>
      </c>
      <c r="I1049" s="306">
        <v>502</v>
      </c>
      <c r="J1049" s="61"/>
      <c r="K1049" s="59"/>
      <c r="L1049" s="62"/>
      <c r="M1049" s="59"/>
      <c r="N1049" s="59"/>
      <c r="O1049" s="59">
        <v>1</v>
      </c>
      <c r="P1049" s="62"/>
      <c r="Q1049" s="62"/>
      <c r="R1049" s="62"/>
      <c r="S1049" s="62"/>
      <c r="T1049" s="63"/>
      <c r="U1049" s="181">
        <f t="shared" si="16"/>
        <v>0</v>
      </c>
    </row>
    <row r="1050" spans="1:21" ht="50.1" hidden="1" customHeight="1" x14ac:dyDescent="0.25">
      <c r="B1050" s="215" t="s">
        <v>42</v>
      </c>
      <c r="C1050" s="64" t="s">
        <v>42</v>
      </c>
      <c r="D1050" s="87">
        <v>43739</v>
      </c>
      <c r="E1050" s="89" t="s">
        <v>479</v>
      </c>
      <c r="F1050" s="57">
        <v>0</v>
      </c>
      <c r="G1050" s="57">
        <v>0</v>
      </c>
      <c r="H1050" s="185">
        <v>0</v>
      </c>
      <c r="I1050" s="185">
        <v>0</v>
      </c>
      <c r="J1050" s="58"/>
      <c r="K1050" s="59"/>
      <c r="L1050" s="59"/>
      <c r="M1050" s="59"/>
      <c r="N1050" s="59"/>
      <c r="O1050" s="59"/>
      <c r="P1050" s="59"/>
      <c r="Q1050" s="59"/>
      <c r="R1050" s="59"/>
      <c r="S1050" s="59"/>
      <c r="T1050" s="60"/>
      <c r="U1050" s="181">
        <f t="shared" si="16"/>
        <v>0</v>
      </c>
    </row>
    <row r="1051" spans="1:21" ht="50.1" hidden="1" customHeight="1" x14ac:dyDescent="0.25">
      <c r="B1051" s="215" t="s">
        <v>42</v>
      </c>
      <c r="C1051" s="64" t="s">
        <v>490</v>
      </c>
      <c r="D1051" s="87">
        <v>43739</v>
      </c>
      <c r="E1051" s="89" t="s">
        <v>479</v>
      </c>
      <c r="F1051" s="57">
        <v>0</v>
      </c>
      <c r="G1051" s="57">
        <v>0</v>
      </c>
      <c r="H1051" s="185">
        <v>0</v>
      </c>
      <c r="I1051" s="185">
        <v>0</v>
      </c>
      <c r="J1051" s="61"/>
      <c r="K1051" s="59"/>
      <c r="L1051" s="62"/>
      <c r="M1051" s="59"/>
      <c r="N1051" s="59"/>
      <c r="O1051" s="59"/>
      <c r="P1051" s="62"/>
      <c r="Q1051" s="62"/>
      <c r="R1051" s="62"/>
      <c r="S1051" s="62"/>
      <c r="T1051" s="63"/>
      <c r="U1051" s="181">
        <f t="shared" ref="U1051:U1114" si="17">SUM(J1051:M1051)</f>
        <v>0</v>
      </c>
    </row>
    <row r="1052" spans="1:21" ht="50.1" hidden="1" customHeight="1" x14ac:dyDescent="0.25">
      <c r="B1052" s="215" t="s">
        <v>42</v>
      </c>
      <c r="C1052" s="64" t="s">
        <v>488</v>
      </c>
      <c r="D1052" s="87">
        <v>43739</v>
      </c>
      <c r="E1052" s="89" t="s">
        <v>479</v>
      </c>
      <c r="F1052" s="57">
        <v>0</v>
      </c>
      <c r="G1052" s="57">
        <v>0</v>
      </c>
      <c r="H1052" s="185">
        <v>0</v>
      </c>
      <c r="I1052" s="185">
        <v>0</v>
      </c>
      <c r="J1052" s="58"/>
      <c r="K1052" s="59"/>
      <c r="L1052" s="59"/>
      <c r="M1052" s="59"/>
      <c r="N1052" s="59"/>
      <c r="O1052" s="59"/>
      <c r="P1052" s="59"/>
      <c r="Q1052" s="59"/>
      <c r="R1052" s="59"/>
      <c r="S1052" s="59"/>
      <c r="T1052" s="60"/>
      <c r="U1052" s="181">
        <f t="shared" si="17"/>
        <v>0</v>
      </c>
    </row>
    <row r="1053" spans="1:21" ht="50.1" hidden="1" customHeight="1" x14ac:dyDescent="0.25">
      <c r="B1053" s="215" t="s">
        <v>42</v>
      </c>
      <c r="C1053" s="64" t="s">
        <v>515</v>
      </c>
      <c r="D1053" s="87">
        <v>43739</v>
      </c>
      <c r="E1053" s="89" t="s">
        <v>479</v>
      </c>
      <c r="F1053" s="57">
        <v>0</v>
      </c>
      <c r="G1053" s="57">
        <v>0</v>
      </c>
      <c r="H1053" s="185">
        <v>0</v>
      </c>
      <c r="I1053" s="185">
        <v>0</v>
      </c>
      <c r="J1053" s="61"/>
      <c r="K1053" s="59"/>
      <c r="L1053" s="62"/>
      <c r="M1053" s="59"/>
      <c r="N1053" s="59"/>
      <c r="O1053" s="59"/>
      <c r="P1053" s="62"/>
      <c r="Q1053" s="62"/>
      <c r="R1053" s="62"/>
      <c r="S1053" s="62"/>
      <c r="T1053" s="63"/>
      <c r="U1053" s="181">
        <f t="shared" si="17"/>
        <v>0</v>
      </c>
    </row>
    <row r="1054" spans="1:21" ht="50.1" hidden="1" customHeight="1" x14ac:dyDescent="0.25">
      <c r="B1054" s="215" t="s">
        <v>46</v>
      </c>
      <c r="C1054" s="64" t="s">
        <v>46</v>
      </c>
      <c r="D1054" s="87">
        <v>43739</v>
      </c>
      <c r="E1054" s="89" t="s">
        <v>479</v>
      </c>
      <c r="F1054" s="57">
        <v>62647</v>
      </c>
      <c r="G1054" s="57">
        <v>62647</v>
      </c>
      <c r="H1054" s="185">
        <v>269</v>
      </c>
      <c r="I1054" s="306">
        <v>269</v>
      </c>
      <c r="J1054" s="58"/>
      <c r="K1054" s="59"/>
      <c r="L1054" s="59"/>
      <c r="M1054" s="59"/>
      <c r="N1054" s="59">
        <v>1</v>
      </c>
      <c r="O1054" s="59"/>
      <c r="P1054" s="59"/>
      <c r="Q1054" s="59"/>
      <c r="R1054" s="59"/>
      <c r="S1054" s="59"/>
      <c r="T1054" s="60"/>
      <c r="U1054" s="181">
        <f t="shared" si="17"/>
        <v>0</v>
      </c>
    </row>
    <row r="1055" spans="1:21" ht="50.1" hidden="1" customHeight="1" x14ac:dyDescent="0.25">
      <c r="B1055" s="215" t="s">
        <v>491</v>
      </c>
      <c r="C1055" s="64" t="s">
        <v>491</v>
      </c>
      <c r="D1055" s="87">
        <v>43739</v>
      </c>
      <c r="E1055" s="89" t="s">
        <v>479</v>
      </c>
      <c r="F1055" s="57">
        <v>0</v>
      </c>
      <c r="G1055" s="57">
        <v>0</v>
      </c>
      <c r="H1055" s="185">
        <v>0</v>
      </c>
      <c r="I1055" s="185">
        <v>0</v>
      </c>
      <c r="J1055" s="61"/>
      <c r="K1055" s="59"/>
      <c r="L1055" s="62"/>
      <c r="M1055" s="59"/>
      <c r="N1055" s="59"/>
      <c r="O1055" s="59"/>
      <c r="P1055" s="62"/>
      <c r="Q1055" s="62"/>
      <c r="R1055" s="62"/>
      <c r="S1055" s="62"/>
      <c r="T1055" s="63"/>
      <c r="U1055" s="181">
        <f t="shared" si="17"/>
        <v>0</v>
      </c>
    </row>
    <row r="1056" spans="1:21" ht="50.1" hidden="1" customHeight="1" x14ac:dyDescent="0.25">
      <c r="A1056" s="67">
        <v>30</v>
      </c>
      <c r="B1056" s="307" t="s">
        <v>3</v>
      </c>
      <c r="C1056" s="64" t="s">
        <v>3</v>
      </c>
      <c r="D1056" s="87">
        <v>43770</v>
      </c>
      <c r="E1056" s="56" t="s">
        <v>116</v>
      </c>
      <c r="F1056" s="57">
        <v>924.42857142857144</v>
      </c>
      <c r="G1056" s="57">
        <v>924.42857142857144</v>
      </c>
      <c r="H1056" s="185">
        <v>5</v>
      </c>
      <c r="I1056" s="185">
        <v>5</v>
      </c>
      <c r="J1056" s="58"/>
      <c r="K1056" s="59"/>
      <c r="L1056" s="59"/>
      <c r="M1056" s="59"/>
      <c r="N1056" s="59"/>
      <c r="O1056" s="59"/>
      <c r="P1056" s="59"/>
      <c r="Q1056" s="59"/>
      <c r="R1056" s="59"/>
      <c r="S1056" s="59"/>
      <c r="T1056" s="60"/>
      <c r="U1056" s="181">
        <f t="shared" si="17"/>
        <v>0</v>
      </c>
    </row>
    <row r="1057" spans="2:21" ht="50.1" hidden="1" customHeight="1" x14ac:dyDescent="0.25">
      <c r="B1057" s="307" t="s">
        <v>4</v>
      </c>
      <c r="C1057" s="64" t="s">
        <v>5</v>
      </c>
      <c r="D1057" s="87">
        <v>43770</v>
      </c>
      <c r="E1057" s="56" t="s">
        <v>116</v>
      </c>
      <c r="F1057" s="57">
        <v>1512</v>
      </c>
      <c r="G1057" s="57">
        <v>1512</v>
      </c>
      <c r="H1057" s="185">
        <v>8</v>
      </c>
      <c r="I1057" s="185">
        <v>8</v>
      </c>
      <c r="J1057" s="61"/>
      <c r="K1057" s="59"/>
      <c r="L1057" s="62"/>
      <c r="M1057" s="59"/>
      <c r="N1057" s="59"/>
      <c r="O1057" s="59"/>
      <c r="P1057" s="62"/>
      <c r="Q1057" s="62"/>
      <c r="R1057" s="62"/>
      <c r="S1057" s="62"/>
      <c r="T1057" s="63"/>
      <c r="U1057" s="181">
        <f t="shared" si="17"/>
        <v>0</v>
      </c>
    </row>
    <row r="1058" spans="2:21" ht="50.1" hidden="1" customHeight="1" x14ac:dyDescent="0.25">
      <c r="B1058" s="307" t="s">
        <v>4</v>
      </c>
      <c r="C1058" s="64" t="s">
        <v>6</v>
      </c>
      <c r="D1058" s="87">
        <v>43770</v>
      </c>
      <c r="E1058" s="56" t="s">
        <v>116</v>
      </c>
      <c r="F1058" s="57">
        <v>702</v>
      </c>
      <c r="G1058" s="57">
        <v>702</v>
      </c>
      <c r="H1058" s="185">
        <v>5</v>
      </c>
      <c r="I1058" s="185">
        <v>5</v>
      </c>
      <c r="J1058" s="58"/>
      <c r="K1058" s="59"/>
      <c r="L1058" s="59"/>
      <c r="M1058" s="59"/>
      <c r="N1058" s="59"/>
      <c r="O1058" s="59"/>
      <c r="P1058" s="59"/>
      <c r="Q1058" s="59"/>
      <c r="R1058" s="59"/>
      <c r="S1058" s="59"/>
      <c r="T1058" s="60"/>
      <c r="U1058" s="181">
        <f t="shared" si="17"/>
        <v>0</v>
      </c>
    </row>
    <row r="1059" spans="2:21" ht="50.1" hidden="1" customHeight="1" x14ac:dyDescent="0.25">
      <c r="B1059" s="307" t="s">
        <v>4</v>
      </c>
      <c r="C1059" s="64" t="s">
        <v>4</v>
      </c>
      <c r="D1059" s="87">
        <v>43770</v>
      </c>
      <c r="E1059" s="56" t="s">
        <v>116</v>
      </c>
      <c r="F1059" s="57">
        <v>189</v>
      </c>
      <c r="G1059" s="57">
        <v>189</v>
      </c>
      <c r="H1059" s="185">
        <v>1</v>
      </c>
      <c r="I1059" s="185">
        <v>1</v>
      </c>
      <c r="J1059" s="61"/>
      <c r="K1059" s="59"/>
      <c r="L1059" s="62"/>
      <c r="M1059" s="59"/>
      <c r="N1059" s="59"/>
      <c r="O1059" s="59"/>
      <c r="P1059" s="62"/>
      <c r="Q1059" s="62"/>
      <c r="R1059" s="62"/>
      <c r="S1059" s="62"/>
      <c r="T1059" s="63"/>
      <c r="U1059" s="181">
        <f t="shared" si="17"/>
        <v>0</v>
      </c>
    </row>
    <row r="1060" spans="2:21" ht="50.1" hidden="1" customHeight="1" x14ac:dyDescent="0.25">
      <c r="B1060" s="307" t="s">
        <v>4</v>
      </c>
      <c r="C1060" s="64" t="s">
        <v>487</v>
      </c>
      <c r="D1060" s="87">
        <v>43770</v>
      </c>
      <c r="E1060" s="56" t="s">
        <v>116</v>
      </c>
      <c r="F1060" s="57">
        <v>679.5</v>
      </c>
      <c r="G1060" s="57">
        <v>679.5</v>
      </c>
      <c r="H1060" s="185">
        <v>4</v>
      </c>
      <c r="I1060" s="185">
        <v>4</v>
      </c>
      <c r="J1060" s="58"/>
      <c r="K1060" s="59"/>
      <c r="L1060" s="59"/>
      <c r="M1060" s="59"/>
      <c r="N1060" s="59"/>
      <c r="O1060" s="59"/>
      <c r="P1060" s="59"/>
      <c r="Q1060" s="59"/>
      <c r="R1060" s="59"/>
      <c r="S1060" s="59"/>
      <c r="T1060" s="60"/>
      <c r="U1060" s="181">
        <f t="shared" si="17"/>
        <v>0</v>
      </c>
    </row>
    <row r="1061" spans="2:21" ht="50.1" hidden="1" customHeight="1" x14ac:dyDescent="0.25">
      <c r="B1061" s="307" t="s">
        <v>4</v>
      </c>
      <c r="C1061" s="64" t="s">
        <v>853</v>
      </c>
      <c r="D1061" s="87">
        <v>43770</v>
      </c>
      <c r="E1061" s="56" t="s">
        <v>116</v>
      </c>
      <c r="F1061" s="57">
        <v>378</v>
      </c>
      <c r="G1061" s="57">
        <v>378</v>
      </c>
      <c r="H1061" s="185">
        <v>2</v>
      </c>
      <c r="I1061" s="185">
        <v>2</v>
      </c>
      <c r="J1061" s="61"/>
      <c r="K1061" s="59"/>
      <c r="L1061" s="62"/>
      <c r="M1061" s="59"/>
      <c r="N1061" s="59"/>
      <c r="O1061" s="59"/>
      <c r="P1061" s="62"/>
      <c r="Q1061" s="62"/>
      <c r="R1061" s="62"/>
      <c r="S1061" s="62"/>
      <c r="T1061" s="63"/>
      <c r="U1061" s="181">
        <f t="shared" si="17"/>
        <v>0</v>
      </c>
    </row>
    <row r="1062" spans="2:21" ht="50.1" hidden="1" customHeight="1" x14ac:dyDescent="0.25">
      <c r="B1062" s="307" t="s">
        <v>7</v>
      </c>
      <c r="C1062" s="64" t="s">
        <v>8</v>
      </c>
      <c r="D1062" s="87">
        <v>43770</v>
      </c>
      <c r="E1062" s="56" t="s">
        <v>116</v>
      </c>
      <c r="F1062" s="57">
        <v>3024</v>
      </c>
      <c r="G1062" s="57">
        <v>3024</v>
      </c>
      <c r="H1062" s="185">
        <v>16</v>
      </c>
      <c r="I1062" s="185">
        <v>16</v>
      </c>
      <c r="J1062" s="58"/>
      <c r="K1062" s="59"/>
      <c r="L1062" s="59"/>
      <c r="M1062" s="59"/>
      <c r="N1062" s="59"/>
      <c r="O1062" s="59"/>
      <c r="P1062" s="59"/>
      <c r="Q1062" s="59"/>
      <c r="R1062" s="59"/>
      <c r="S1062" s="59"/>
      <c r="T1062" s="60"/>
      <c r="U1062" s="181">
        <f t="shared" si="17"/>
        <v>0</v>
      </c>
    </row>
    <row r="1063" spans="2:21" ht="50.1" hidden="1" customHeight="1" x14ac:dyDescent="0.25">
      <c r="B1063" s="307" t="s">
        <v>7</v>
      </c>
      <c r="C1063" s="64" t="s">
        <v>9</v>
      </c>
      <c r="D1063" s="87">
        <v>43770</v>
      </c>
      <c r="E1063" s="56" t="s">
        <v>116</v>
      </c>
      <c r="F1063" s="57">
        <v>378</v>
      </c>
      <c r="G1063" s="57">
        <v>378</v>
      </c>
      <c r="H1063" s="185">
        <v>2</v>
      </c>
      <c r="I1063" s="185">
        <v>2</v>
      </c>
      <c r="J1063" s="61"/>
      <c r="K1063" s="59"/>
      <c r="L1063" s="62"/>
      <c r="M1063" s="59"/>
      <c r="N1063" s="59"/>
      <c r="O1063" s="59"/>
      <c r="P1063" s="62"/>
      <c r="Q1063" s="62"/>
      <c r="R1063" s="62"/>
      <c r="S1063" s="62"/>
      <c r="T1063" s="63"/>
      <c r="U1063" s="181">
        <f t="shared" si="17"/>
        <v>0</v>
      </c>
    </row>
    <row r="1064" spans="2:21" ht="50.1" hidden="1" customHeight="1" x14ac:dyDescent="0.25">
      <c r="B1064" s="307" t="s">
        <v>7</v>
      </c>
      <c r="C1064" s="64" t="s">
        <v>7</v>
      </c>
      <c r="D1064" s="87">
        <v>43770</v>
      </c>
      <c r="E1064" s="56" t="s">
        <v>116</v>
      </c>
      <c r="F1064" s="57">
        <v>567</v>
      </c>
      <c r="G1064" s="57">
        <v>567</v>
      </c>
      <c r="H1064" s="185">
        <v>3</v>
      </c>
      <c r="I1064" s="185">
        <v>3</v>
      </c>
      <c r="J1064" s="58"/>
      <c r="K1064" s="59"/>
      <c r="L1064" s="59"/>
      <c r="M1064" s="59"/>
      <c r="N1064" s="59"/>
      <c r="O1064" s="59"/>
      <c r="P1064" s="59"/>
      <c r="Q1064" s="59"/>
      <c r="R1064" s="59"/>
      <c r="S1064" s="59"/>
      <c r="T1064" s="60"/>
      <c r="U1064" s="181">
        <f t="shared" si="17"/>
        <v>0</v>
      </c>
    </row>
    <row r="1065" spans="2:21" ht="50.1" hidden="1" customHeight="1" x14ac:dyDescent="0.25">
      <c r="B1065" s="307" t="s">
        <v>7</v>
      </c>
      <c r="C1065" s="64" t="s">
        <v>10</v>
      </c>
      <c r="D1065" s="87">
        <v>43770</v>
      </c>
      <c r="E1065" s="56" t="s">
        <v>116</v>
      </c>
      <c r="F1065" s="57">
        <v>4604</v>
      </c>
      <c r="G1065" s="57">
        <v>4604</v>
      </c>
      <c r="H1065" s="185">
        <v>26</v>
      </c>
      <c r="I1065" s="185">
        <v>26</v>
      </c>
      <c r="J1065" s="61"/>
      <c r="K1065" s="59"/>
      <c r="L1065" s="62"/>
      <c r="M1065" s="59"/>
      <c r="N1065" s="59"/>
      <c r="O1065" s="59"/>
      <c r="P1065" s="62"/>
      <c r="Q1065" s="62"/>
      <c r="R1065" s="62"/>
      <c r="S1065" s="62"/>
      <c r="T1065" s="63"/>
      <c r="U1065" s="181">
        <f t="shared" si="17"/>
        <v>0</v>
      </c>
    </row>
    <row r="1066" spans="2:21" ht="50.1" hidden="1" customHeight="1" x14ac:dyDescent="0.25">
      <c r="B1066" s="307" t="s">
        <v>11</v>
      </c>
      <c r="C1066" s="64" t="s">
        <v>12</v>
      </c>
      <c r="D1066" s="87">
        <v>43770</v>
      </c>
      <c r="E1066" s="56" t="s">
        <v>116</v>
      </c>
      <c r="F1066" s="57">
        <v>360</v>
      </c>
      <c r="G1066" s="57">
        <v>360</v>
      </c>
      <c r="H1066" s="185">
        <v>2</v>
      </c>
      <c r="I1066" s="185">
        <v>2</v>
      </c>
      <c r="J1066" s="58"/>
      <c r="K1066" s="59"/>
      <c r="L1066" s="59"/>
      <c r="M1066" s="59"/>
      <c r="N1066" s="59"/>
      <c r="O1066" s="59"/>
      <c r="P1066" s="59"/>
      <c r="Q1066" s="59"/>
      <c r="R1066" s="59"/>
      <c r="S1066" s="59"/>
      <c r="T1066" s="60"/>
      <c r="U1066" s="181">
        <f t="shared" si="17"/>
        <v>0</v>
      </c>
    </row>
    <row r="1067" spans="2:21" ht="50.1" hidden="1" customHeight="1" x14ac:dyDescent="0.25">
      <c r="B1067" s="307" t="s">
        <v>11</v>
      </c>
      <c r="C1067" s="64" t="s">
        <v>13</v>
      </c>
      <c r="D1067" s="87">
        <v>43770</v>
      </c>
      <c r="E1067" s="56" t="s">
        <v>116</v>
      </c>
      <c r="F1067" s="57">
        <v>1093.5</v>
      </c>
      <c r="G1067" s="57">
        <v>1093.5</v>
      </c>
      <c r="H1067" s="185">
        <v>6</v>
      </c>
      <c r="I1067" s="185">
        <v>6</v>
      </c>
      <c r="J1067" s="61"/>
      <c r="K1067" s="59"/>
      <c r="L1067" s="62"/>
      <c r="M1067" s="59"/>
      <c r="N1067" s="59"/>
      <c r="O1067" s="59"/>
      <c r="P1067" s="62"/>
      <c r="Q1067" s="62"/>
      <c r="R1067" s="62"/>
      <c r="S1067" s="62"/>
      <c r="T1067" s="63"/>
      <c r="U1067" s="181">
        <f t="shared" si="17"/>
        <v>0</v>
      </c>
    </row>
    <row r="1068" spans="2:21" ht="50.1" hidden="1" customHeight="1" x14ac:dyDescent="0.25">
      <c r="B1068" s="307" t="s">
        <v>11</v>
      </c>
      <c r="C1068" s="64" t="s">
        <v>14</v>
      </c>
      <c r="D1068" s="87">
        <v>43770</v>
      </c>
      <c r="E1068" s="56" t="s">
        <v>116</v>
      </c>
      <c r="F1068" s="57">
        <v>2929.5</v>
      </c>
      <c r="G1068" s="57">
        <v>2929.5</v>
      </c>
      <c r="H1068" s="185">
        <v>15</v>
      </c>
      <c r="I1068" s="185">
        <v>15</v>
      </c>
      <c r="J1068" s="58"/>
      <c r="K1068" s="59"/>
      <c r="L1068" s="59"/>
      <c r="M1068" s="59"/>
      <c r="N1068" s="59"/>
      <c r="O1068" s="59"/>
      <c r="P1068" s="59"/>
      <c r="Q1068" s="59"/>
      <c r="R1068" s="59"/>
      <c r="S1068" s="59"/>
      <c r="T1068" s="60"/>
      <c r="U1068" s="181">
        <f t="shared" si="17"/>
        <v>0</v>
      </c>
    </row>
    <row r="1069" spans="2:21" ht="50.1" hidden="1" customHeight="1" x14ac:dyDescent="0.25">
      <c r="B1069" s="307" t="s">
        <v>11</v>
      </c>
      <c r="C1069" s="64" t="s">
        <v>11</v>
      </c>
      <c r="D1069" s="87">
        <v>43770</v>
      </c>
      <c r="E1069" s="56" t="s">
        <v>116</v>
      </c>
      <c r="F1069" s="57">
        <v>756</v>
      </c>
      <c r="G1069" s="57">
        <v>756</v>
      </c>
      <c r="H1069" s="185">
        <v>4</v>
      </c>
      <c r="I1069" s="185">
        <v>4</v>
      </c>
      <c r="J1069" s="61"/>
      <c r="K1069" s="59"/>
      <c r="L1069" s="62"/>
      <c r="M1069" s="59"/>
      <c r="N1069" s="59"/>
      <c r="O1069" s="59"/>
      <c r="P1069" s="62"/>
      <c r="Q1069" s="62"/>
      <c r="R1069" s="62"/>
      <c r="S1069" s="62"/>
      <c r="T1069" s="63"/>
      <c r="U1069" s="181">
        <f t="shared" si="17"/>
        <v>0</v>
      </c>
    </row>
    <row r="1070" spans="2:21" ht="50.1" hidden="1" customHeight="1" x14ac:dyDescent="0.25">
      <c r="B1070" s="307" t="s">
        <v>15</v>
      </c>
      <c r="C1070" s="64" t="s">
        <v>19</v>
      </c>
      <c r="D1070" s="87">
        <v>43770</v>
      </c>
      <c r="E1070" s="56" t="s">
        <v>116</v>
      </c>
      <c r="F1070" s="57">
        <v>39718.5</v>
      </c>
      <c r="G1070" s="57">
        <v>39718.5</v>
      </c>
      <c r="H1070" s="185">
        <v>235</v>
      </c>
      <c r="I1070" s="185">
        <v>235</v>
      </c>
      <c r="J1070" s="58"/>
      <c r="K1070" s="59"/>
      <c r="L1070" s="59"/>
      <c r="M1070" s="59"/>
      <c r="N1070" s="59"/>
      <c r="O1070" s="59">
        <v>5</v>
      </c>
      <c r="P1070" s="59"/>
      <c r="Q1070" s="59"/>
      <c r="R1070" s="59"/>
      <c r="S1070" s="59"/>
      <c r="T1070" s="60"/>
      <c r="U1070" s="181">
        <f t="shared" si="17"/>
        <v>0</v>
      </c>
    </row>
    <row r="1071" spans="2:21" ht="50.1" hidden="1" customHeight="1" x14ac:dyDescent="0.25">
      <c r="B1071" s="307" t="s">
        <v>15</v>
      </c>
      <c r="C1071" s="16" t="s">
        <v>178</v>
      </c>
      <c r="D1071" s="87">
        <v>43770</v>
      </c>
      <c r="E1071" s="56" t="s">
        <v>116</v>
      </c>
      <c r="F1071" s="57">
        <v>15671.75</v>
      </c>
      <c r="G1071" s="57">
        <v>15671.75</v>
      </c>
      <c r="H1071" s="185">
        <v>88</v>
      </c>
      <c r="I1071" s="185">
        <v>88</v>
      </c>
      <c r="J1071" s="61"/>
      <c r="K1071" s="59"/>
      <c r="L1071" s="62"/>
      <c r="M1071" s="59"/>
      <c r="N1071" s="59"/>
      <c r="O1071" s="59"/>
      <c r="P1071" s="62"/>
      <c r="Q1071" s="62"/>
      <c r="R1071" s="62"/>
      <c r="S1071" s="62"/>
      <c r="T1071" s="63"/>
      <c r="U1071" s="181">
        <f t="shared" si="17"/>
        <v>0</v>
      </c>
    </row>
    <row r="1072" spans="2:21" ht="50.1" hidden="1" customHeight="1" x14ac:dyDescent="0.25">
      <c r="B1072" s="307" t="s">
        <v>15</v>
      </c>
      <c r="C1072" s="64" t="s">
        <v>15</v>
      </c>
      <c r="D1072" s="87">
        <v>43770</v>
      </c>
      <c r="E1072" s="56" t="s">
        <v>116</v>
      </c>
      <c r="F1072" s="57">
        <v>357</v>
      </c>
      <c r="G1072" s="57">
        <v>357</v>
      </c>
      <c r="H1072" s="185">
        <v>2</v>
      </c>
      <c r="I1072" s="185">
        <v>2</v>
      </c>
      <c r="J1072" s="58"/>
      <c r="K1072" s="59"/>
      <c r="L1072" s="59"/>
      <c r="M1072" s="59"/>
      <c r="N1072" s="59"/>
      <c r="O1072" s="59"/>
      <c r="P1072" s="59"/>
      <c r="Q1072" s="59"/>
      <c r="R1072" s="59"/>
      <c r="S1072" s="59"/>
      <c r="T1072" s="60"/>
      <c r="U1072" s="181">
        <f t="shared" si="17"/>
        <v>0</v>
      </c>
    </row>
    <row r="1073" spans="2:21" ht="50.1" hidden="1" customHeight="1" x14ac:dyDescent="0.25">
      <c r="B1073" s="307" t="s">
        <v>15</v>
      </c>
      <c r="C1073" s="64" t="s">
        <v>513</v>
      </c>
      <c r="D1073" s="87">
        <v>43770</v>
      </c>
      <c r="E1073" s="56" t="s">
        <v>116</v>
      </c>
      <c r="F1073" s="57">
        <v>62687.16</v>
      </c>
      <c r="G1073" s="57">
        <v>62687.16</v>
      </c>
      <c r="H1073" s="185">
        <v>386</v>
      </c>
      <c r="I1073" s="185">
        <v>386</v>
      </c>
      <c r="J1073" s="61"/>
      <c r="K1073" s="59"/>
      <c r="L1073" s="62"/>
      <c r="M1073" s="59"/>
      <c r="N1073" s="59"/>
      <c r="O1073" s="59">
        <v>1</v>
      </c>
      <c r="P1073" s="62"/>
      <c r="Q1073" s="62"/>
      <c r="R1073" s="62"/>
      <c r="S1073" s="62"/>
      <c r="T1073" s="63"/>
      <c r="U1073" s="181">
        <f t="shared" si="17"/>
        <v>0</v>
      </c>
    </row>
    <row r="1074" spans="2:21" ht="50.1" hidden="1" customHeight="1" x14ac:dyDescent="0.25">
      <c r="B1074" s="307" t="s">
        <v>15</v>
      </c>
      <c r="C1074" s="64" t="s">
        <v>115</v>
      </c>
      <c r="D1074" s="87">
        <v>43770</v>
      </c>
      <c r="E1074" s="56" t="s">
        <v>116</v>
      </c>
      <c r="F1074" s="57">
        <v>143584.25</v>
      </c>
      <c r="G1074" s="57">
        <v>143584.25</v>
      </c>
      <c r="H1074" s="185">
        <v>862</v>
      </c>
      <c r="I1074" s="185">
        <v>862</v>
      </c>
      <c r="J1074" s="58"/>
      <c r="K1074" s="59"/>
      <c r="L1074" s="59"/>
      <c r="M1074" s="59"/>
      <c r="N1074" s="59"/>
      <c r="O1074" s="59">
        <v>5</v>
      </c>
      <c r="P1074" s="59"/>
      <c r="Q1074" s="59"/>
      <c r="R1074" s="59"/>
      <c r="S1074" s="59"/>
      <c r="T1074" s="60"/>
      <c r="U1074" s="181">
        <f t="shared" si="17"/>
        <v>0</v>
      </c>
    </row>
    <row r="1075" spans="2:21" ht="50.1" hidden="1" customHeight="1" x14ac:dyDescent="0.25">
      <c r="B1075" s="307" t="s">
        <v>20</v>
      </c>
      <c r="C1075" s="64" t="s">
        <v>30</v>
      </c>
      <c r="D1075" s="87">
        <v>43770</v>
      </c>
      <c r="E1075" s="56" t="s">
        <v>116</v>
      </c>
      <c r="F1075" s="57">
        <v>588</v>
      </c>
      <c r="G1075" s="57">
        <v>588</v>
      </c>
      <c r="H1075" s="185">
        <v>3</v>
      </c>
      <c r="I1075" s="185">
        <v>3</v>
      </c>
      <c r="J1075" s="61"/>
      <c r="K1075" s="59"/>
      <c r="L1075" s="62"/>
      <c r="M1075" s="59"/>
      <c r="N1075" s="59"/>
      <c r="O1075" s="59"/>
      <c r="P1075" s="62"/>
      <c r="Q1075" s="62"/>
      <c r="R1075" s="62"/>
      <c r="S1075" s="62"/>
      <c r="T1075" s="63"/>
      <c r="U1075" s="181">
        <f t="shared" si="17"/>
        <v>0</v>
      </c>
    </row>
    <row r="1076" spans="2:21" ht="50.1" hidden="1" customHeight="1" x14ac:dyDescent="0.25">
      <c r="B1076" s="307" t="s">
        <v>20</v>
      </c>
      <c r="C1076" s="64" t="s">
        <v>20</v>
      </c>
      <c r="D1076" s="87">
        <v>43770</v>
      </c>
      <c r="E1076" s="56" t="s">
        <v>116</v>
      </c>
      <c r="F1076" s="57">
        <v>199.5</v>
      </c>
      <c r="G1076" s="57">
        <v>199.5</v>
      </c>
      <c r="H1076" s="185">
        <v>1</v>
      </c>
      <c r="I1076" s="185">
        <v>1</v>
      </c>
      <c r="J1076" s="58"/>
      <c r="K1076" s="59"/>
      <c r="L1076" s="59"/>
      <c r="M1076" s="59"/>
      <c r="N1076" s="59"/>
      <c r="O1076" s="59"/>
      <c r="P1076" s="59"/>
      <c r="Q1076" s="59"/>
      <c r="R1076" s="59"/>
      <c r="S1076" s="59"/>
      <c r="T1076" s="60"/>
      <c r="U1076" s="181">
        <f t="shared" si="17"/>
        <v>0</v>
      </c>
    </row>
    <row r="1077" spans="2:21" ht="50.1" hidden="1" customHeight="1" x14ac:dyDescent="0.25">
      <c r="B1077" s="307" t="s">
        <v>20</v>
      </c>
      <c r="C1077" s="64" t="s">
        <v>514</v>
      </c>
      <c r="D1077" s="87">
        <v>43770</v>
      </c>
      <c r="E1077" s="56" t="s">
        <v>116</v>
      </c>
      <c r="F1077" s="57">
        <v>787.5</v>
      </c>
      <c r="G1077" s="57">
        <v>787.5</v>
      </c>
      <c r="H1077" s="185">
        <v>4</v>
      </c>
      <c r="I1077" s="185">
        <v>4</v>
      </c>
      <c r="J1077" s="61"/>
      <c r="K1077" s="59"/>
      <c r="L1077" s="62"/>
      <c r="M1077" s="59"/>
      <c r="N1077" s="59"/>
      <c r="O1077" s="59"/>
      <c r="P1077" s="62"/>
      <c r="Q1077" s="62"/>
      <c r="R1077" s="62"/>
      <c r="S1077" s="62"/>
      <c r="T1077" s="63"/>
      <c r="U1077" s="181">
        <f t="shared" si="17"/>
        <v>0</v>
      </c>
    </row>
    <row r="1078" spans="2:21" ht="50.1" hidden="1" customHeight="1" x14ac:dyDescent="0.25">
      <c r="B1078" s="307" t="s">
        <v>20</v>
      </c>
      <c r="C1078" s="64" t="s">
        <v>854</v>
      </c>
      <c r="D1078" s="87">
        <v>43770</v>
      </c>
      <c r="E1078" s="56" t="s">
        <v>116</v>
      </c>
      <c r="F1078" s="57">
        <v>798</v>
      </c>
      <c r="G1078" s="57">
        <v>798</v>
      </c>
      <c r="H1078" s="185">
        <v>4</v>
      </c>
      <c r="I1078" s="185">
        <v>4</v>
      </c>
      <c r="J1078" s="58"/>
      <c r="K1078" s="59"/>
      <c r="L1078" s="59"/>
      <c r="M1078" s="59"/>
      <c r="N1078" s="59"/>
      <c r="O1078" s="59"/>
      <c r="P1078" s="59"/>
      <c r="Q1078" s="59"/>
      <c r="R1078" s="59"/>
      <c r="S1078" s="59"/>
      <c r="T1078" s="60"/>
      <c r="U1078" s="181">
        <f t="shared" si="17"/>
        <v>0</v>
      </c>
    </row>
    <row r="1079" spans="2:21" ht="50.1" hidden="1" customHeight="1" x14ac:dyDescent="0.25">
      <c r="B1079" s="307" t="s">
        <v>20</v>
      </c>
      <c r="C1079" s="64" t="s">
        <v>855</v>
      </c>
      <c r="D1079" s="87">
        <v>43770</v>
      </c>
      <c r="E1079" s="56" t="s">
        <v>116</v>
      </c>
      <c r="F1079" s="57">
        <v>2614.5</v>
      </c>
      <c r="G1079" s="57">
        <v>2614.5</v>
      </c>
      <c r="H1079" s="185">
        <v>14</v>
      </c>
      <c r="I1079" s="185">
        <v>14</v>
      </c>
      <c r="J1079" s="61"/>
      <c r="K1079" s="59"/>
      <c r="L1079" s="62"/>
      <c r="M1079" s="59"/>
      <c r="N1079" s="59"/>
      <c r="O1079" s="59"/>
      <c r="P1079" s="62"/>
      <c r="Q1079" s="62"/>
      <c r="R1079" s="62"/>
      <c r="S1079" s="62"/>
      <c r="T1079" s="63"/>
      <c r="U1079" s="181">
        <f t="shared" si="17"/>
        <v>0</v>
      </c>
    </row>
    <row r="1080" spans="2:21" ht="50.1" hidden="1" customHeight="1" x14ac:dyDescent="0.25">
      <c r="B1080" s="307" t="s">
        <v>20</v>
      </c>
      <c r="C1080" s="64" t="s">
        <v>856</v>
      </c>
      <c r="D1080" s="87">
        <v>43770</v>
      </c>
      <c r="E1080" s="56" t="s">
        <v>116</v>
      </c>
      <c r="F1080" s="57">
        <v>567</v>
      </c>
      <c r="G1080" s="57">
        <v>567</v>
      </c>
      <c r="H1080" s="185">
        <v>3</v>
      </c>
      <c r="I1080" s="185">
        <v>3</v>
      </c>
      <c r="J1080" s="58"/>
      <c r="K1080" s="59"/>
      <c r="L1080" s="59"/>
      <c r="M1080" s="59"/>
      <c r="N1080" s="59"/>
      <c r="O1080" s="59"/>
      <c r="P1080" s="59"/>
      <c r="Q1080" s="59"/>
      <c r="R1080" s="59"/>
      <c r="S1080" s="59"/>
      <c r="T1080" s="60"/>
      <c r="U1080" s="181">
        <f t="shared" si="17"/>
        <v>0</v>
      </c>
    </row>
    <row r="1081" spans="2:21" ht="50.1" hidden="1" customHeight="1" x14ac:dyDescent="0.25">
      <c r="B1081" s="307" t="s">
        <v>20</v>
      </c>
      <c r="C1081" s="64" t="s">
        <v>929</v>
      </c>
      <c r="D1081" s="87">
        <v>43770</v>
      </c>
      <c r="E1081" s="56" t="s">
        <v>116</v>
      </c>
      <c r="F1081" s="57">
        <v>997.5</v>
      </c>
      <c r="G1081" s="57">
        <v>997.5</v>
      </c>
      <c r="H1081" s="185">
        <v>5</v>
      </c>
      <c r="I1081" s="185">
        <v>5</v>
      </c>
      <c r="J1081" s="61"/>
      <c r="K1081" s="59"/>
      <c r="L1081" s="62"/>
      <c r="M1081" s="59"/>
      <c r="N1081" s="59"/>
      <c r="O1081" s="59"/>
      <c r="P1081" s="62"/>
      <c r="Q1081" s="62"/>
      <c r="R1081" s="62"/>
      <c r="S1081" s="62"/>
      <c r="T1081" s="63"/>
      <c r="U1081" s="181">
        <f t="shared" si="17"/>
        <v>0</v>
      </c>
    </row>
    <row r="1082" spans="2:21" ht="50.1" hidden="1" customHeight="1" x14ac:dyDescent="0.25">
      <c r="B1082" s="307" t="s">
        <v>21</v>
      </c>
      <c r="C1082" s="64" t="s">
        <v>22</v>
      </c>
      <c r="D1082" s="87">
        <v>43770</v>
      </c>
      <c r="E1082" s="56" t="s">
        <v>116</v>
      </c>
      <c r="F1082" s="57">
        <v>2499</v>
      </c>
      <c r="G1082" s="57">
        <v>2499</v>
      </c>
      <c r="H1082" s="185">
        <v>13</v>
      </c>
      <c r="I1082" s="185">
        <v>13</v>
      </c>
      <c r="J1082" s="58"/>
      <c r="K1082" s="59"/>
      <c r="L1082" s="59"/>
      <c r="M1082" s="59"/>
      <c r="N1082" s="59"/>
      <c r="O1082" s="59"/>
      <c r="P1082" s="59"/>
      <c r="Q1082" s="59"/>
      <c r="R1082" s="59"/>
      <c r="S1082" s="59"/>
      <c r="T1082" s="60"/>
      <c r="U1082" s="181">
        <f t="shared" si="17"/>
        <v>0</v>
      </c>
    </row>
    <row r="1083" spans="2:21" ht="50.1" hidden="1" customHeight="1" x14ac:dyDescent="0.25">
      <c r="B1083" s="307" t="s">
        <v>21</v>
      </c>
      <c r="C1083" s="64" t="s">
        <v>21</v>
      </c>
      <c r="D1083" s="87">
        <v>43770</v>
      </c>
      <c r="E1083" s="56" t="s">
        <v>116</v>
      </c>
      <c r="F1083" s="57">
        <v>702</v>
      </c>
      <c r="G1083" s="57">
        <v>702</v>
      </c>
      <c r="H1083" s="185">
        <v>4</v>
      </c>
      <c r="I1083" s="185">
        <v>4</v>
      </c>
      <c r="J1083" s="61"/>
      <c r="K1083" s="59"/>
      <c r="L1083" s="62"/>
      <c r="M1083" s="59"/>
      <c r="N1083" s="59"/>
      <c r="O1083" s="59"/>
      <c r="P1083" s="62"/>
      <c r="Q1083" s="62"/>
      <c r="R1083" s="62"/>
      <c r="S1083" s="62"/>
      <c r="T1083" s="63"/>
      <c r="U1083" s="181">
        <f t="shared" si="17"/>
        <v>0</v>
      </c>
    </row>
    <row r="1084" spans="2:21" ht="50.1" hidden="1" customHeight="1" x14ac:dyDescent="0.25">
      <c r="B1084" s="307" t="s">
        <v>21</v>
      </c>
      <c r="C1084" s="64" t="s">
        <v>23</v>
      </c>
      <c r="D1084" s="87">
        <v>43770</v>
      </c>
      <c r="E1084" s="56" t="s">
        <v>116</v>
      </c>
      <c r="F1084" s="57">
        <v>1774.5</v>
      </c>
      <c r="G1084" s="57">
        <v>1774.5</v>
      </c>
      <c r="H1084" s="185">
        <v>10</v>
      </c>
      <c r="I1084" s="185">
        <v>10</v>
      </c>
      <c r="J1084" s="58"/>
      <c r="K1084" s="59"/>
      <c r="L1084" s="59"/>
      <c r="M1084" s="59"/>
      <c r="N1084" s="59"/>
      <c r="O1084" s="59"/>
      <c r="P1084" s="59"/>
      <c r="Q1084" s="59"/>
      <c r="R1084" s="59"/>
      <c r="S1084" s="59"/>
      <c r="T1084" s="60"/>
      <c r="U1084" s="181">
        <f t="shared" si="17"/>
        <v>0</v>
      </c>
    </row>
    <row r="1085" spans="2:21" ht="50.1" hidden="1" customHeight="1" x14ac:dyDescent="0.25">
      <c r="B1085" s="307" t="s">
        <v>24</v>
      </c>
      <c r="C1085" s="64" t="s">
        <v>25</v>
      </c>
      <c r="D1085" s="87">
        <v>43770</v>
      </c>
      <c r="E1085" s="56" t="s">
        <v>116</v>
      </c>
      <c r="F1085" s="57">
        <v>4411</v>
      </c>
      <c r="G1085" s="57">
        <v>4411</v>
      </c>
      <c r="H1085" s="185">
        <v>27</v>
      </c>
      <c r="I1085" s="185">
        <v>27</v>
      </c>
      <c r="J1085" s="61"/>
      <c r="K1085" s="59"/>
      <c r="L1085" s="62"/>
      <c r="M1085" s="59"/>
      <c r="N1085" s="59"/>
      <c r="O1085" s="59"/>
      <c r="P1085" s="62"/>
      <c r="Q1085" s="62"/>
      <c r="R1085" s="62"/>
      <c r="S1085" s="62"/>
      <c r="T1085" s="63"/>
      <c r="U1085" s="181">
        <f t="shared" si="17"/>
        <v>0</v>
      </c>
    </row>
    <row r="1086" spans="2:21" ht="50.1" hidden="1" customHeight="1" x14ac:dyDescent="0.25">
      <c r="B1086" s="307" t="s">
        <v>24</v>
      </c>
      <c r="C1086" s="64" t="s">
        <v>26</v>
      </c>
      <c r="D1086" s="87">
        <v>43770</v>
      </c>
      <c r="E1086" s="56" t="s">
        <v>116</v>
      </c>
      <c r="F1086" s="57">
        <v>5901</v>
      </c>
      <c r="G1086" s="57">
        <v>5901</v>
      </c>
      <c r="H1086" s="185">
        <v>31</v>
      </c>
      <c r="I1086" s="185">
        <v>31</v>
      </c>
      <c r="J1086" s="58"/>
      <c r="K1086" s="59"/>
      <c r="L1086" s="59"/>
      <c r="M1086" s="59"/>
      <c r="N1086" s="59"/>
      <c r="O1086" s="59"/>
      <c r="P1086" s="59"/>
      <c r="Q1086" s="59"/>
      <c r="R1086" s="59"/>
      <c r="S1086" s="59"/>
      <c r="T1086" s="60"/>
      <c r="U1086" s="181">
        <f t="shared" si="17"/>
        <v>0</v>
      </c>
    </row>
    <row r="1087" spans="2:21" ht="50.1" hidden="1" customHeight="1" x14ac:dyDescent="0.25">
      <c r="B1087" s="307" t="s">
        <v>24</v>
      </c>
      <c r="C1087" s="64" t="s">
        <v>24</v>
      </c>
      <c r="D1087" s="87">
        <v>43770</v>
      </c>
      <c r="E1087" s="56" t="s">
        <v>116</v>
      </c>
      <c r="F1087" s="57">
        <v>189</v>
      </c>
      <c r="G1087" s="57">
        <v>189</v>
      </c>
      <c r="H1087" s="185">
        <v>1</v>
      </c>
      <c r="I1087" s="185">
        <v>1</v>
      </c>
      <c r="J1087" s="61"/>
      <c r="K1087" s="59"/>
      <c r="L1087" s="62"/>
      <c r="M1087" s="59"/>
      <c r="N1087" s="59"/>
      <c r="O1087" s="59"/>
      <c r="P1087" s="62"/>
      <c r="Q1087" s="62"/>
      <c r="R1087" s="62"/>
      <c r="S1087" s="62"/>
      <c r="T1087" s="63"/>
      <c r="U1087" s="181">
        <f t="shared" si="17"/>
        <v>0</v>
      </c>
    </row>
    <row r="1088" spans="2:21" ht="50.1" hidden="1" customHeight="1" x14ac:dyDescent="0.25">
      <c r="B1088" s="307" t="s">
        <v>27</v>
      </c>
      <c r="C1088" s="64" t="s">
        <v>43</v>
      </c>
      <c r="D1088" s="87">
        <v>43770</v>
      </c>
      <c r="E1088" s="56" t="s">
        <v>116</v>
      </c>
      <c r="F1088" s="57">
        <v>1333.5</v>
      </c>
      <c r="G1088" s="57">
        <v>1333.5</v>
      </c>
      <c r="H1088" s="185">
        <v>7</v>
      </c>
      <c r="I1088" s="185">
        <v>7</v>
      </c>
      <c r="J1088" s="58"/>
      <c r="K1088" s="59"/>
      <c r="L1088" s="59"/>
      <c r="M1088" s="59"/>
      <c r="N1088" s="59"/>
      <c r="O1088" s="59"/>
      <c r="P1088" s="59"/>
      <c r="Q1088" s="59"/>
      <c r="R1088" s="59"/>
      <c r="S1088" s="59"/>
      <c r="T1088" s="60"/>
      <c r="U1088" s="181">
        <f t="shared" si="17"/>
        <v>0</v>
      </c>
    </row>
    <row r="1089" spans="2:21" ht="50.1" hidden="1" customHeight="1" x14ac:dyDescent="0.25">
      <c r="B1089" s="307" t="s">
        <v>27</v>
      </c>
      <c r="C1089" s="64" t="s">
        <v>28</v>
      </c>
      <c r="D1089" s="87">
        <v>43770</v>
      </c>
      <c r="E1089" s="56" t="s">
        <v>116</v>
      </c>
      <c r="F1089" s="57">
        <v>882</v>
      </c>
      <c r="G1089" s="57">
        <v>882</v>
      </c>
      <c r="H1089" s="185">
        <v>5</v>
      </c>
      <c r="I1089" s="185">
        <v>5</v>
      </c>
      <c r="J1089" s="61"/>
      <c r="K1089" s="59"/>
      <c r="L1089" s="62"/>
      <c r="M1089" s="59"/>
      <c r="N1089" s="59"/>
      <c r="O1089" s="59"/>
      <c r="P1089" s="62"/>
      <c r="Q1089" s="62"/>
      <c r="R1089" s="62"/>
      <c r="S1089" s="62"/>
      <c r="T1089" s="63"/>
      <c r="U1089" s="181">
        <f t="shared" si="17"/>
        <v>0</v>
      </c>
    </row>
    <row r="1090" spans="2:21" ht="50.1" hidden="1" customHeight="1" x14ac:dyDescent="0.25">
      <c r="B1090" s="307" t="s">
        <v>27</v>
      </c>
      <c r="C1090" s="64" t="s">
        <v>27</v>
      </c>
      <c r="D1090" s="87">
        <v>43770</v>
      </c>
      <c r="E1090" s="56" t="s">
        <v>116</v>
      </c>
      <c r="F1090" s="57">
        <v>720</v>
      </c>
      <c r="G1090" s="57">
        <v>720</v>
      </c>
      <c r="H1090" s="185">
        <v>5</v>
      </c>
      <c r="I1090" s="185">
        <v>5</v>
      </c>
      <c r="J1090" s="58"/>
      <c r="K1090" s="59"/>
      <c r="L1090" s="59"/>
      <c r="M1090" s="59"/>
      <c r="N1090" s="59"/>
      <c r="O1090" s="59"/>
      <c r="P1090" s="59"/>
      <c r="Q1090" s="59"/>
      <c r="R1090" s="59"/>
      <c r="S1090" s="59"/>
      <c r="T1090" s="60"/>
      <c r="U1090" s="181">
        <f t="shared" si="17"/>
        <v>0</v>
      </c>
    </row>
    <row r="1091" spans="2:21" ht="50.1" hidden="1" customHeight="1" x14ac:dyDescent="0.25">
      <c r="B1091" s="307" t="s">
        <v>29</v>
      </c>
      <c r="C1091" s="64" t="s">
        <v>30</v>
      </c>
      <c r="D1091" s="87">
        <v>43770</v>
      </c>
      <c r="E1091" s="56" t="s">
        <v>116</v>
      </c>
      <c r="F1091" s="57">
        <v>1080</v>
      </c>
      <c r="G1091" s="57">
        <v>1080</v>
      </c>
      <c r="H1091" s="185">
        <v>6</v>
      </c>
      <c r="I1091" s="185">
        <v>6</v>
      </c>
      <c r="J1091" s="61"/>
      <c r="K1091" s="59"/>
      <c r="L1091" s="62"/>
      <c r="M1091" s="59"/>
      <c r="N1091" s="59"/>
      <c r="O1091" s="59"/>
      <c r="P1091" s="62"/>
      <c r="Q1091" s="62"/>
      <c r="R1091" s="62"/>
      <c r="S1091" s="62"/>
      <c r="T1091" s="63"/>
      <c r="U1091" s="181">
        <f t="shared" si="17"/>
        <v>0</v>
      </c>
    </row>
    <row r="1092" spans="2:21" ht="50.1" hidden="1" customHeight="1" x14ac:dyDescent="0.25">
      <c r="B1092" s="307" t="s">
        <v>29</v>
      </c>
      <c r="C1092" s="64" t="s">
        <v>31</v>
      </c>
      <c r="D1092" s="87">
        <v>43770</v>
      </c>
      <c r="E1092" s="56" t="s">
        <v>116</v>
      </c>
      <c r="F1092" s="57">
        <v>5932.25</v>
      </c>
      <c r="G1092" s="57">
        <v>5932.25</v>
      </c>
      <c r="H1092" s="185">
        <v>32</v>
      </c>
      <c r="I1092" s="185">
        <v>32</v>
      </c>
      <c r="J1092" s="58"/>
      <c r="K1092" s="59"/>
      <c r="L1092" s="59"/>
      <c r="M1092" s="59"/>
      <c r="N1092" s="59"/>
      <c r="O1092" s="59">
        <v>1</v>
      </c>
      <c r="P1092" s="59"/>
      <c r="Q1092" s="59"/>
      <c r="R1092" s="59"/>
      <c r="S1092" s="59"/>
      <c r="T1092" s="60"/>
      <c r="U1092" s="181">
        <f t="shared" si="17"/>
        <v>0</v>
      </c>
    </row>
    <row r="1093" spans="2:21" ht="50.1" hidden="1" customHeight="1" x14ac:dyDescent="0.25">
      <c r="B1093" s="307" t="s">
        <v>29</v>
      </c>
      <c r="C1093" s="64" t="s">
        <v>32</v>
      </c>
      <c r="D1093" s="87">
        <v>43770</v>
      </c>
      <c r="E1093" s="56" t="s">
        <v>116</v>
      </c>
      <c r="F1093" s="57">
        <v>1656</v>
      </c>
      <c r="G1093" s="57">
        <v>1656</v>
      </c>
      <c r="H1093" s="185">
        <v>9</v>
      </c>
      <c r="I1093" s="185">
        <v>9</v>
      </c>
      <c r="J1093" s="61"/>
      <c r="K1093" s="59"/>
      <c r="L1093" s="62"/>
      <c r="M1093" s="59"/>
      <c r="N1093" s="59"/>
      <c r="O1093" s="59"/>
      <c r="P1093" s="62"/>
      <c r="Q1093" s="62"/>
      <c r="R1093" s="62"/>
      <c r="S1093" s="62"/>
      <c r="T1093" s="63"/>
      <c r="U1093" s="181">
        <f t="shared" si="17"/>
        <v>0</v>
      </c>
    </row>
    <row r="1094" spans="2:21" ht="50.1" hidden="1" customHeight="1" x14ac:dyDescent="0.25">
      <c r="B1094" s="307" t="s">
        <v>29</v>
      </c>
      <c r="C1094" s="64" t="s">
        <v>16</v>
      </c>
      <c r="D1094" s="87">
        <v>43770</v>
      </c>
      <c r="E1094" s="56" t="s">
        <v>116</v>
      </c>
      <c r="F1094" s="57">
        <v>1921.5</v>
      </c>
      <c r="G1094" s="57">
        <v>1921.5</v>
      </c>
      <c r="H1094" s="185">
        <v>10</v>
      </c>
      <c r="I1094" s="185">
        <v>10</v>
      </c>
      <c r="J1094" s="65"/>
      <c r="K1094" s="66"/>
      <c r="L1094" s="66"/>
      <c r="M1094" s="66"/>
      <c r="N1094" s="66"/>
      <c r="O1094" s="66"/>
      <c r="P1094" s="66"/>
      <c r="Q1094" s="66"/>
      <c r="R1094" s="59"/>
      <c r="S1094" s="59"/>
      <c r="T1094" s="60"/>
      <c r="U1094" s="181">
        <f t="shared" si="17"/>
        <v>0</v>
      </c>
    </row>
    <row r="1095" spans="2:21" ht="50.1" hidden="1" customHeight="1" x14ac:dyDescent="0.25">
      <c r="B1095" s="307" t="s">
        <v>29</v>
      </c>
      <c r="C1095" s="64" t="s">
        <v>33</v>
      </c>
      <c r="D1095" s="87">
        <v>43770</v>
      </c>
      <c r="E1095" s="56" t="s">
        <v>116</v>
      </c>
      <c r="F1095" s="57">
        <v>1354.5</v>
      </c>
      <c r="G1095" s="57">
        <v>1354.5</v>
      </c>
      <c r="H1095" s="185">
        <v>7</v>
      </c>
      <c r="I1095" s="185">
        <v>7</v>
      </c>
      <c r="J1095" s="61"/>
      <c r="K1095" s="66"/>
      <c r="L1095" s="62"/>
      <c r="M1095" s="66"/>
      <c r="N1095" s="66"/>
      <c r="O1095" s="66"/>
      <c r="P1095" s="62"/>
      <c r="Q1095" s="62"/>
      <c r="R1095" s="62"/>
      <c r="S1095" s="62"/>
      <c r="T1095" s="63"/>
      <c r="U1095" s="181">
        <f t="shared" si="17"/>
        <v>0</v>
      </c>
    </row>
    <row r="1096" spans="2:21" ht="50.1" hidden="1" customHeight="1" x14ac:dyDescent="0.25">
      <c r="B1096" s="307" t="s">
        <v>29</v>
      </c>
      <c r="C1096" s="64" t="s">
        <v>34</v>
      </c>
      <c r="D1096" s="87">
        <v>43770</v>
      </c>
      <c r="E1096" s="56" t="s">
        <v>116</v>
      </c>
      <c r="F1096" s="57">
        <v>189</v>
      </c>
      <c r="G1096" s="57">
        <v>189</v>
      </c>
      <c r="H1096" s="185">
        <v>1</v>
      </c>
      <c r="I1096" s="185">
        <v>1</v>
      </c>
      <c r="J1096" s="65"/>
      <c r="K1096" s="66"/>
      <c r="L1096" s="66"/>
      <c r="M1096" s="66"/>
      <c r="N1096" s="66"/>
      <c r="O1096" s="66"/>
      <c r="P1096" s="66"/>
      <c r="Q1096" s="66"/>
      <c r="R1096" s="59"/>
      <c r="S1096" s="59"/>
      <c r="T1096" s="60"/>
      <c r="U1096" s="181">
        <f t="shared" si="17"/>
        <v>0</v>
      </c>
    </row>
    <row r="1097" spans="2:21" ht="50.1" hidden="1" customHeight="1" x14ac:dyDescent="0.25">
      <c r="B1097" s="307" t="s">
        <v>29</v>
      </c>
      <c r="C1097" s="16" t="s">
        <v>35</v>
      </c>
      <c r="D1097" s="87">
        <v>43770</v>
      </c>
      <c r="E1097" s="56" t="s">
        <v>116</v>
      </c>
      <c r="F1097" s="57">
        <v>3006</v>
      </c>
      <c r="G1097" s="57">
        <v>3006</v>
      </c>
      <c r="H1097" s="185">
        <v>17</v>
      </c>
      <c r="I1097" s="185">
        <v>17</v>
      </c>
      <c r="J1097" s="61"/>
      <c r="K1097" s="66"/>
      <c r="L1097" s="62"/>
      <c r="M1097" s="66"/>
      <c r="N1097" s="66"/>
      <c r="O1097" s="66"/>
      <c r="P1097" s="62"/>
      <c r="Q1097" s="62"/>
      <c r="R1097" s="62"/>
      <c r="S1097" s="62"/>
      <c r="T1097" s="63"/>
      <c r="U1097" s="181">
        <f t="shared" si="17"/>
        <v>0</v>
      </c>
    </row>
    <row r="1098" spans="2:21" ht="50.1" hidden="1" customHeight="1" x14ac:dyDescent="0.25">
      <c r="B1098" s="307" t="s">
        <v>29</v>
      </c>
      <c r="C1098" s="64" t="s">
        <v>29</v>
      </c>
      <c r="D1098" s="87">
        <v>43770</v>
      </c>
      <c r="E1098" s="56" t="s">
        <v>116</v>
      </c>
      <c r="F1098" s="57">
        <v>567</v>
      </c>
      <c r="G1098" s="57">
        <v>567</v>
      </c>
      <c r="H1098" s="185">
        <v>3</v>
      </c>
      <c r="I1098" s="185">
        <v>3</v>
      </c>
      <c r="J1098" s="58"/>
      <c r="K1098" s="59"/>
      <c r="L1098" s="59"/>
      <c r="M1098" s="59"/>
      <c r="N1098" s="59"/>
      <c r="O1098" s="59"/>
      <c r="P1098" s="59"/>
      <c r="Q1098" s="59"/>
      <c r="R1098" s="59"/>
      <c r="S1098" s="59"/>
      <c r="T1098" s="60"/>
      <c r="U1098" s="181">
        <f t="shared" si="17"/>
        <v>0</v>
      </c>
    </row>
    <row r="1099" spans="2:21" ht="50.1" hidden="1" customHeight="1" x14ac:dyDescent="0.25">
      <c r="B1099" s="307" t="s">
        <v>29</v>
      </c>
      <c r="C1099" s="64" t="s">
        <v>489</v>
      </c>
      <c r="D1099" s="87">
        <v>43770</v>
      </c>
      <c r="E1099" s="56" t="s">
        <v>116</v>
      </c>
      <c r="F1099" s="57">
        <v>3730.5</v>
      </c>
      <c r="G1099" s="57">
        <v>3730.5</v>
      </c>
      <c r="H1099" s="185">
        <v>20</v>
      </c>
      <c r="I1099" s="185">
        <v>20</v>
      </c>
      <c r="J1099" s="61"/>
      <c r="K1099" s="59"/>
      <c r="L1099" s="62"/>
      <c r="M1099" s="59"/>
      <c r="N1099" s="59"/>
      <c r="O1099" s="59"/>
      <c r="P1099" s="62"/>
      <c r="Q1099" s="62"/>
      <c r="R1099" s="62"/>
      <c r="S1099" s="62"/>
      <c r="T1099" s="63"/>
      <c r="U1099" s="181">
        <f t="shared" si="17"/>
        <v>0</v>
      </c>
    </row>
    <row r="1100" spans="2:21" ht="50.1" hidden="1" customHeight="1" x14ac:dyDescent="0.25">
      <c r="B1100" s="307" t="s">
        <v>36</v>
      </c>
      <c r="C1100" s="64" t="s">
        <v>36</v>
      </c>
      <c r="D1100" s="87">
        <v>43770</v>
      </c>
      <c r="E1100" s="56" t="s">
        <v>116</v>
      </c>
      <c r="F1100" s="57">
        <v>199.5</v>
      </c>
      <c r="G1100" s="57">
        <v>199.5</v>
      </c>
      <c r="H1100" s="185">
        <v>1</v>
      </c>
      <c r="I1100" s="185">
        <v>1</v>
      </c>
      <c r="J1100" s="58"/>
      <c r="K1100" s="59"/>
      <c r="L1100" s="59"/>
      <c r="M1100" s="59"/>
      <c r="N1100" s="59"/>
      <c r="O1100" s="59"/>
      <c r="P1100" s="59"/>
      <c r="Q1100" s="59"/>
      <c r="R1100" s="59"/>
      <c r="S1100" s="59"/>
      <c r="T1100" s="60"/>
      <c r="U1100" s="181">
        <f t="shared" si="17"/>
        <v>0</v>
      </c>
    </row>
    <row r="1101" spans="2:21" ht="50.1" hidden="1" customHeight="1" x14ac:dyDescent="0.25">
      <c r="B1101" s="307" t="s">
        <v>36</v>
      </c>
      <c r="C1101" s="64" t="s">
        <v>48</v>
      </c>
      <c r="D1101" s="87">
        <v>43770</v>
      </c>
      <c r="E1101" s="56" t="s">
        <v>116</v>
      </c>
      <c r="F1101" s="57">
        <v>2362.5</v>
      </c>
      <c r="G1101" s="57">
        <v>2362.5</v>
      </c>
      <c r="H1101" s="185">
        <v>12</v>
      </c>
      <c r="I1101" s="185">
        <v>12</v>
      </c>
      <c r="J1101" s="61"/>
      <c r="K1101" s="59"/>
      <c r="L1101" s="62"/>
      <c r="M1101" s="59"/>
      <c r="N1101" s="59"/>
      <c r="O1101" s="59"/>
      <c r="P1101" s="62"/>
      <c r="Q1101" s="62"/>
      <c r="R1101" s="62"/>
      <c r="S1101" s="62"/>
      <c r="T1101" s="63"/>
      <c r="U1101" s="181">
        <f t="shared" si="17"/>
        <v>0</v>
      </c>
    </row>
    <row r="1102" spans="2:21" ht="50.1" hidden="1" customHeight="1" x14ac:dyDescent="0.25">
      <c r="B1102" s="307" t="s">
        <v>36</v>
      </c>
      <c r="C1102" s="64" t="s">
        <v>49</v>
      </c>
      <c r="D1102" s="87">
        <v>43770</v>
      </c>
      <c r="E1102" s="56" t="s">
        <v>116</v>
      </c>
      <c r="F1102" s="57">
        <v>189</v>
      </c>
      <c r="G1102" s="57">
        <v>189</v>
      </c>
      <c r="H1102" s="185">
        <v>1</v>
      </c>
      <c r="I1102" s="185">
        <v>1</v>
      </c>
      <c r="J1102" s="65"/>
      <c r="K1102" s="66"/>
      <c r="L1102" s="66"/>
      <c r="M1102" s="66"/>
      <c r="N1102" s="66"/>
      <c r="O1102" s="66"/>
      <c r="P1102" s="66"/>
      <c r="Q1102" s="66"/>
      <c r="R1102" s="59"/>
      <c r="S1102" s="59"/>
      <c r="T1102" s="60"/>
      <c r="U1102" s="181">
        <f t="shared" si="17"/>
        <v>0</v>
      </c>
    </row>
    <row r="1103" spans="2:21" ht="50.1" hidden="1" customHeight="1" x14ac:dyDescent="0.25">
      <c r="B1103" s="307" t="s">
        <v>36</v>
      </c>
      <c r="C1103" s="64" t="s">
        <v>50</v>
      </c>
      <c r="D1103" s="87">
        <v>43770</v>
      </c>
      <c r="E1103" s="56" t="s">
        <v>116</v>
      </c>
      <c r="F1103" s="57">
        <v>694.5</v>
      </c>
      <c r="G1103" s="57">
        <v>694.5</v>
      </c>
      <c r="H1103" s="185">
        <v>4</v>
      </c>
      <c r="I1103" s="185">
        <v>4</v>
      </c>
      <c r="J1103" s="61"/>
      <c r="K1103" s="66"/>
      <c r="L1103" s="62"/>
      <c r="M1103" s="66"/>
      <c r="N1103" s="66"/>
      <c r="O1103" s="66"/>
      <c r="P1103" s="62"/>
      <c r="Q1103" s="62"/>
      <c r="R1103" s="62"/>
      <c r="S1103" s="62"/>
      <c r="T1103" s="63"/>
      <c r="U1103" s="181">
        <f t="shared" si="17"/>
        <v>0</v>
      </c>
    </row>
    <row r="1104" spans="2:21" ht="50.1" hidden="1" customHeight="1" x14ac:dyDescent="0.25">
      <c r="B1104" s="307" t="s">
        <v>37</v>
      </c>
      <c r="C1104" s="64" t="s">
        <v>39</v>
      </c>
      <c r="D1104" s="87">
        <v>43770</v>
      </c>
      <c r="E1104" s="56" t="s">
        <v>116</v>
      </c>
      <c r="F1104" s="57">
        <v>3589.5</v>
      </c>
      <c r="G1104" s="57">
        <v>3589.5</v>
      </c>
      <c r="H1104" s="185">
        <v>20</v>
      </c>
      <c r="I1104" s="185">
        <v>20</v>
      </c>
      <c r="J1104" s="58"/>
      <c r="K1104" s="59"/>
      <c r="L1104" s="59"/>
      <c r="M1104" s="59"/>
      <c r="N1104" s="59"/>
      <c r="O1104" s="59"/>
      <c r="P1104" s="59"/>
      <c r="Q1104" s="59"/>
      <c r="R1104" s="59"/>
      <c r="S1104" s="59"/>
      <c r="T1104" s="60"/>
      <c r="U1104" s="181">
        <f t="shared" si="17"/>
        <v>0</v>
      </c>
    </row>
    <row r="1105" spans="2:21" ht="50.1" hidden="1" customHeight="1" x14ac:dyDescent="0.25">
      <c r="B1105" s="307" t="s">
        <v>37</v>
      </c>
      <c r="C1105" s="64" t="s">
        <v>38</v>
      </c>
      <c r="D1105" s="87">
        <v>43770</v>
      </c>
      <c r="E1105" s="56" t="s">
        <v>116</v>
      </c>
      <c r="F1105" s="57">
        <v>3888</v>
      </c>
      <c r="G1105" s="57">
        <v>3888</v>
      </c>
      <c r="H1105" s="185">
        <v>23</v>
      </c>
      <c r="I1105" s="185">
        <v>23</v>
      </c>
      <c r="J1105" s="61"/>
      <c r="K1105" s="59"/>
      <c r="L1105" s="62"/>
      <c r="M1105" s="59"/>
      <c r="N1105" s="59"/>
      <c r="O1105" s="59"/>
      <c r="P1105" s="62"/>
      <c r="Q1105" s="62"/>
      <c r="R1105" s="62"/>
      <c r="S1105" s="62"/>
      <c r="T1105" s="63"/>
      <c r="U1105" s="181">
        <f t="shared" si="17"/>
        <v>0</v>
      </c>
    </row>
    <row r="1106" spans="2:21" ht="50.1" hidden="1" customHeight="1" x14ac:dyDescent="0.25">
      <c r="B1106" s="307" t="s">
        <v>40</v>
      </c>
      <c r="C1106" s="64" t="s">
        <v>40</v>
      </c>
      <c r="D1106" s="87">
        <v>43770</v>
      </c>
      <c r="E1106" s="56" t="s">
        <v>116</v>
      </c>
      <c r="F1106" s="57">
        <v>528</v>
      </c>
      <c r="G1106" s="57">
        <v>528</v>
      </c>
      <c r="H1106" s="185">
        <v>3</v>
      </c>
      <c r="I1106" s="185">
        <v>3</v>
      </c>
      <c r="J1106" s="58"/>
      <c r="K1106" s="59"/>
      <c r="L1106" s="59"/>
      <c r="M1106" s="59"/>
      <c r="N1106" s="59"/>
      <c r="O1106" s="59"/>
      <c r="P1106" s="59"/>
      <c r="Q1106" s="59"/>
      <c r="R1106" s="59"/>
      <c r="S1106" s="59"/>
      <c r="T1106" s="60"/>
      <c r="U1106" s="181">
        <f t="shared" si="17"/>
        <v>0</v>
      </c>
    </row>
    <row r="1107" spans="2:21" ht="50.1" hidden="1" customHeight="1" x14ac:dyDescent="0.25">
      <c r="B1107" s="307" t="s">
        <v>41</v>
      </c>
      <c r="C1107" s="64" t="s">
        <v>41</v>
      </c>
      <c r="D1107" s="87">
        <v>43770</v>
      </c>
      <c r="E1107" s="56" t="s">
        <v>116</v>
      </c>
      <c r="F1107" s="57">
        <v>14122.5</v>
      </c>
      <c r="G1107" s="57">
        <v>14122.5</v>
      </c>
      <c r="H1107" s="185">
        <v>82</v>
      </c>
      <c r="I1107" s="185">
        <v>82</v>
      </c>
      <c r="J1107" s="61"/>
      <c r="K1107" s="59"/>
      <c r="L1107" s="62"/>
      <c r="M1107" s="59"/>
      <c r="N1107" s="59"/>
      <c r="O1107" s="59"/>
      <c r="P1107" s="62"/>
      <c r="Q1107" s="62"/>
      <c r="R1107" s="62"/>
      <c r="S1107" s="62"/>
      <c r="T1107" s="63"/>
      <c r="U1107" s="181">
        <f t="shared" si="17"/>
        <v>0</v>
      </c>
    </row>
    <row r="1108" spans="2:21" ht="50.1" hidden="1" customHeight="1" x14ac:dyDescent="0.25">
      <c r="B1108" s="307" t="s">
        <v>42</v>
      </c>
      <c r="C1108" s="64" t="s">
        <v>42</v>
      </c>
      <c r="D1108" s="87">
        <v>43770</v>
      </c>
      <c r="E1108" s="56" t="s">
        <v>116</v>
      </c>
      <c r="F1108" s="57">
        <v>2289</v>
      </c>
      <c r="G1108" s="57">
        <v>2289</v>
      </c>
      <c r="H1108" s="185">
        <v>12</v>
      </c>
      <c r="I1108" s="185">
        <v>12</v>
      </c>
      <c r="J1108" s="65"/>
      <c r="K1108" s="66"/>
      <c r="L1108" s="66"/>
      <c r="M1108" s="66"/>
      <c r="N1108" s="66"/>
      <c r="O1108" s="66"/>
      <c r="P1108" s="66"/>
      <c r="Q1108" s="66"/>
      <c r="R1108" s="59"/>
      <c r="S1108" s="59"/>
      <c r="T1108" s="60"/>
      <c r="U1108" s="181">
        <f t="shared" si="17"/>
        <v>0</v>
      </c>
    </row>
    <row r="1109" spans="2:21" ht="50.1" hidden="1" customHeight="1" x14ac:dyDescent="0.25">
      <c r="B1109" s="307" t="s">
        <v>42</v>
      </c>
      <c r="C1109" s="64" t="s">
        <v>490</v>
      </c>
      <c r="D1109" s="87">
        <v>43770</v>
      </c>
      <c r="E1109" s="56" t="s">
        <v>116</v>
      </c>
      <c r="F1109" s="57">
        <v>7953</v>
      </c>
      <c r="G1109" s="57">
        <v>7953</v>
      </c>
      <c r="H1109" s="185">
        <v>48</v>
      </c>
      <c r="I1109" s="185">
        <v>48</v>
      </c>
      <c r="J1109" s="61"/>
      <c r="K1109" s="66"/>
      <c r="L1109" s="62"/>
      <c r="M1109" s="66"/>
      <c r="N1109" s="66"/>
      <c r="O1109" s="66"/>
      <c r="P1109" s="62"/>
      <c r="Q1109" s="62"/>
      <c r="R1109" s="62"/>
      <c r="S1109" s="62"/>
      <c r="T1109" s="63"/>
      <c r="U1109" s="181">
        <f t="shared" si="17"/>
        <v>0</v>
      </c>
    </row>
    <row r="1110" spans="2:21" ht="50.1" hidden="1" customHeight="1" x14ac:dyDescent="0.25">
      <c r="B1110" s="307" t="s">
        <v>42</v>
      </c>
      <c r="C1110" s="64" t="s">
        <v>488</v>
      </c>
      <c r="D1110" s="87">
        <v>43770</v>
      </c>
      <c r="E1110" s="56" t="s">
        <v>116</v>
      </c>
      <c r="F1110" s="57">
        <v>5017.5</v>
      </c>
      <c r="G1110" s="57">
        <v>5017.5</v>
      </c>
      <c r="H1110" s="185">
        <v>31</v>
      </c>
      <c r="I1110" s="185">
        <v>31</v>
      </c>
      <c r="J1110" s="65"/>
      <c r="K1110" s="66"/>
      <c r="L1110" s="66"/>
      <c r="M1110" s="66"/>
      <c r="N1110" s="66"/>
      <c r="O1110" s="66"/>
      <c r="P1110" s="66"/>
      <c r="Q1110" s="66"/>
      <c r="R1110" s="59"/>
      <c r="S1110" s="59"/>
      <c r="T1110" s="60"/>
      <c r="U1110" s="181">
        <f t="shared" si="17"/>
        <v>0</v>
      </c>
    </row>
    <row r="1111" spans="2:21" ht="50.1" hidden="1" customHeight="1" x14ac:dyDescent="0.25">
      <c r="B1111" s="307" t="s">
        <v>42</v>
      </c>
      <c r="C1111" s="64" t="s">
        <v>515</v>
      </c>
      <c r="D1111" s="87">
        <v>43770</v>
      </c>
      <c r="E1111" s="56" t="s">
        <v>116</v>
      </c>
      <c r="F1111" s="57">
        <v>409.5</v>
      </c>
      <c r="G1111" s="57">
        <v>409.5</v>
      </c>
      <c r="H1111" s="185">
        <v>2</v>
      </c>
      <c r="I1111" s="185">
        <v>2</v>
      </c>
      <c r="J1111" s="61"/>
      <c r="K1111" s="66"/>
      <c r="L1111" s="62"/>
      <c r="M1111" s="66"/>
      <c r="N1111" s="66"/>
      <c r="O1111" s="66"/>
      <c r="P1111" s="62"/>
      <c r="Q1111" s="62"/>
      <c r="R1111" s="62"/>
      <c r="S1111" s="62"/>
      <c r="T1111" s="63"/>
      <c r="U1111" s="181">
        <f t="shared" si="17"/>
        <v>0</v>
      </c>
    </row>
    <row r="1112" spans="2:21" ht="50.1" hidden="1" customHeight="1" x14ac:dyDescent="0.25">
      <c r="B1112" s="307" t="s">
        <v>42</v>
      </c>
      <c r="C1112" s="64" t="s">
        <v>44</v>
      </c>
      <c r="D1112" s="87">
        <v>43770</v>
      </c>
      <c r="E1112" s="56" t="s">
        <v>116</v>
      </c>
      <c r="F1112" s="57">
        <v>199.5</v>
      </c>
      <c r="G1112" s="57">
        <v>199.5</v>
      </c>
      <c r="H1112" s="185">
        <v>1</v>
      </c>
      <c r="I1112" s="185">
        <v>1</v>
      </c>
      <c r="J1112" s="58"/>
      <c r="K1112" s="59"/>
      <c r="L1112" s="59"/>
      <c r="M1112" s="59"/>
      <c r="N1112" s="59"/>
      <c r="O1112" s="59"/>
      <c r="P1112" s="59"/>
      <c r="Q1112" s="59"/>
      <c r="R1112" s="59"/>
      <c r="S1112" s="59"/>
      <c r="T1112" s="60"/>
      <c r="U1112" s="181">
        <f t="shared" si="17"/>
        <v>0</v>
      </c>
    </row>
    <row r="1113" spans="2:21" ht="50.1" hidden="1" customHeight="1" x14ac:dyDescent="0.25">
      <c r="B1113" s="307" t="s">
        <v>46</v>
      </c>
      <c r="C1113" s="64" t="s">
        <v>46</v>
      </c>
      <c r="D1113" s="87">
        <v>43770</v>
      </c>
      <c r="E1113" s="56" t="s">
        <v>116</v>
      </c>
      <c r="F1113" s="57">
        <v>1312.5</v>
      </c>
      <c r="G1113" s="57">
        <v>1312.5</v>
      </c>
      <c r="H1113" s="185">
        <v>7</v>
      </c>
      <c r="I1113" s="185">
        <v>7</v>
      </c>
      <c r="J1113" s="61"/>
      <c r="K1113" s="59"/>
      <c r="L1113" s="62"/>
      <c r="M1113" s="59"/>
      <c r="N1113" s="59"/>
      <c r="O1113" s="59"/>
      <c r="P1113" s="62"/>
      <c r="Q1113" s="62"/>
      <c r="R1113" s="62"/>
      <c r="S1113" s="62"/>
      <c r="T1113" s="63"/>
      <c r="U1113" s="181">
        <f t="shared" si="17"/>
        <v>0</v>
      </c>
    </row>
    <row r="1114" spans="2:21" ht="50.1" hidden="1" customHeight="1" x14ac:dyDescent="0.25">
      <c r="B1114" s="307" t="s">
        <v>491</v>
      </c>
      <c r="C1114" s="64" t="s">
        <v>491</v>
      </c>
      <c r="D1114" s="87">
        <v>43770</v>
      </c>
      <c r="E1114" s="56" t="s">
        <v>116</v>
      </c>
      <c r="F1114" s="57">
        <v>924.21428571428578</v>
      </c>
      <c r="G1114" s="57">
        <v>924.21428571428578</v>
      </c>
      <c r="H1114" s="185">
        <v>5</v>
      </c>
      <c r="I1114" s="185">
        <v>5</v>
      </c>
      <c r="J1114" s="65"/>
      <c r="K1114" s="66"/>
      <c r="L1114" s="66"/>
      <c r="M1114" s="66"/>
      <c r="N1114" s="66"/>
      <c r="O1114" s="66"/>
      <c r="P1114" s="66"/>
      <c r="Q1114" s="66"/>
      <c r="R1114" s="59"/>
      <c r="S1114" s="59"/>
      <c r="T1114" s="60"/>
      <c r="U1114" s="181">
        <f t="shared" si="17"/>
        <v>0</v>
      </c>
    </row>
    <row r="1115" spans="2:21" ht="50.1" hidden="1" customHeight="1" x14ac:dyDescent="0.25">
      <c r="B1115" s="307" t="s">
        <v>3</v>
      </c>
      <c r="C1115" s="64" t="s">
        <v>3</v>
      </c>
      <c r="D1115" s="87">
        <v>43770</v>
      </c>
      <c r="E1115" s="89" t="s">
        <v>479</v>
      </c>
      <c r="F1115" s="57">
        <v>0</v>
      </c>
      <c r="G1115" s="57">
        <v>0</v>
      </c>
      <c r="H1115" s="185">
        <v>0</v>
      </c>
      <c r="I1115" s="185">
        <v>0</v>
      </c>
      <c r="J1115" s="61"/>
      <c r="K1115" s="66"/>
      <c r="L1115" s="62"/>
      <c r="M1115" s="66"/>
      <c r="N1115" s="66"/>
      <c r="O1115" s="66"/>
      <c r="P1115" s="62"/>
      <c r="Q1115" s="62"/>
      <c r="R1115" s="62"/>
      <c r="S1115" s="62"/>
      <c r="T1115" s="63"/>
      <c r="U1115" s="181">
        <f t="shared" ref="U1115:U1178" si="18">SUM(J1115:M1115)</f>
        <v>0</v>
      </c>
    </row>
    <row r="1116" spans="2:21" ht="50.1" hidden="1" customHeight="1" x14ac:dyDescent="0.25">
      <c r="B1116" s="307" t="s">
        <v>4</v>
      </c>
      <c r="C1116" s="64" t="s">
        <v>5</v>
      </c>
      <c r="D1116" s="87">
        <v>43770</v>
      </c>
      <c r="E1116" s="89" t="s">
        <v>479</v>
      </c>
      <c r="F1116" s="57">
        <v>0</v>
      </c>
      <c r="G1116" s="57">
        <v>0</v>
      </c>
      <c r="H1116" s="185">
        <v>0</v>
      </c>
      <c r="I1116" s="185">
        <v>0</v>
      </c>
      <c r="J1116" s="65"/>
      <c r="K1116" s="66"/>
      <c r="L1116" s="66"/>
      <c r="M1116" s="66"/>
      <c r="N1116" s="66"/>
      <c r="O1116" s="66"/>
      <c r="P1116" s="66"/>
      <c r="Q1116" s="66"/>
      <c r="R1116" s="59"/>
      <c r="S1116" s="59"/>
      <c r="T1116" s="60"/>
      <c r="U1116" s="181">
        <f t="shared" si="18"/>
        <v>0</v>
      </c>
    </row>
    <row r="1117" spans="2:21" ht="50.1" hidden="1" customHeight="1" x14ac:dyDescent="0.25">
      <c r="B1117" s="307" t="s">
        <v>4</v>
      </c>
      <c r="C1117" s="64" t="s">
        <v>6</v>
      </c>
      <c r="D1117" s="87">
        <v>43770</v>
      </c>
      <c r="E1117" s="89" t="s">
        <v>479</v>
      </c>
      <c r="F1117" s="57">
        <v>0</v>
      </c>
      <c r="G1117" s="57">
        <v>0</v>
      </c>
      <c r="H1117" s="185">
        <v>0</v>
      </c>
      <c r="I1117" s="185">
        <v>0</v>
      </c>
      <c r="J1117" s="61"/>
      <c r="K1117" s="66"/>
      <c r="L1117" s="62"/>
      <c r="M1117" s="66"/>
      <c r="N1117" s="66"/>
      <c r="O1117" s="66"/>
      <c r="P1117" s="62"/>
      <c r="Q1117" s="62"/>
      <c r="R1117" s="62"/>
      <c r="S1117" s="62"/>
      <c r="T1117" s="63"/>
      <c r="U1117" s="181">
        <f t="shared" si="18"/>
        <v>0</v>
      </c>
    </row>
    <row r="1118" spans="2:21" ht="50.1" hidden="1" customHeight="1" x14ac:dyDescent="0.25">
      <c r="B1118" s="307" t="s">
        <v>4</v>
      </c>
      <c r="C1118" s="64" t="s">
        <v>4</v>
      </c>
      <c r="D1118" s="87">
        <v>43770</v>
      </c>
      <c r="E1118" s="89" t="s">
        <v>479</v>
      </c>
      <c r="F1118" s="57">
        <v>0</v>
      </c>
      <c r="G1118" s="57">
        <v>0</v>
      </c>
      <c r="H1118" s="185">
        <v>0</v>
      </c>
      <c r="I1118" s="185">
        <v>0</v>
      </c>
      <c r="J1118" s="65"/>
      <c r="K1118" s="66"/>
      <c r="L1118" s="66"/>
      <c r="M1118" s="66"/>
      <c r="N1118" s="66"/>
      <c r="O1118" s="66"/>
      <c r="P1118" s="66"/>
      <c r="Q1118" s="66"/>
      <c r="R1118" s="59"/>
      <c r="S1118" s="59"/>
      <c r="T1118" s="60"/>
      <c r="U1118" s="181">
        <f t="shared" si="18"/>
        <v>0</v>
      </c>
    </row>
    <row r="1119" spans="2:21" ht="50.1" hidden="1" customHeight="1" x14ac:dyDescent="0.25">
      <c r="B1119" s="307" t="s">
        <v>4</v>
      </c>
      <c r="C1119" s="64" t="s">
        <v>487</v>
      </c>
      <c r="D1119" s="87">
        <v>43770</v>
      </c>
      <c r="E1119" s="89" t="s">
        <v>479</v>
      </c>
      <c r="F1119" s="57">
        <v>0</v>
      </c>
      <c r="G1119" s="57">
        <v>0</v>
      </c>
      <c r="H1119" s="185">
        <v>0</v>
      </c>
      <c r="I1119" s="185">
        <v>0</v>
      </c>
      <c r="J1119" s="61"/>
      <c r="K1119" s="66"/>
      <c r="L1119" s="62"/>
      <c r="M1119" s="66"/>
      <c r="N1119" s="66"/>
      <c r="O1119" s="66"/>
      <c r="P1119" s="62"/>
      <c r="Q1119" s="62"/>
      <c r="R1119" s="62"/>
      <c r="S1119" s="62"/>
      <c r="T1119" s="63"/>
      <c r="U1119" s="181">
        <f t="shared" si="18"/>
        <v>0</v>
      </c>
    </row>
    <row r="1120" spans="2:21" ht="50.1" hidden="1" customHeight="1" x14ac:dyDescent="0.25">
      <c r="B1120" s="307" t="s">
        <v>4</v>
      </c>
      <c r="C1120" s="64" t="s">
        <v>853</v>
      </c>
      <c r="D1120" s="87">
        <v>43770</v>
      </c>
      <c r="E1120" s="89" t="s">
        <v>479</v>
      </c>
      <c r="F1120" s="57">
        <v>0</v>
      </c>
      <c r="G1120" s="57">
        <v>0</v>
      </c>
      <c r="H1120" s="185">
        <v>0</v>
      </c>
      <c r="I1120" s="185">
        <v>0</v>
      </c>
      <c r="J1120" s="65"/>
      <c r="K1120" s="66"/>
      <c r="L1120" s="66"/>
      <c r="M1120" s="66"/>
      <c r="N1120" s="66"/>
      <c r="O1120" s="66"/>
      <c r="P1120" s="66"/>
      <c r="Q1120" s="66"/>
      <c r="R1120" s="59"/>
      <c r="S1120" s="59"/>
      <c r="T1120" s="60"/>
      <c r="U1120" s="181">
        <f t="shared" si="18"/>
        <v>0</v>
      </c>
    </row>
    <row r="1121" spans="2:21" ht="50.1" hidden="1" customHeight="1" x14ac:dyDescent="0.25">
      <c r="B1121" s="307" t="s">
        <v>7</v>
      </c>
      <c r="C1121" s="64" t="s">
        <v>8</v>
      </c>
      <c r="D1121" s="87">
        <v>43770</v>
      </c>
      <c r="E1121" s="89" t="s">
        <v>479</v>
      </c>
      <c r="F1121" s="57">
        <v>0</v>
      </c>
      <c r="G1121" s="57">
        <v>0</v>
      </c>
      <c r="H1121" s="185">
        <v>0</v>
      </c>
      <c r="I1121" s="185">
        <v>0</v>
      </c>
      <c r="J1121" s="61"/>
      <c r="K1121" s="66"/>
      <c r="L1121" s="62"/>
      <c r="M1121" s="66"/>
      <c r="N1121" s="66"/>
      <c r="O1121" s="66"/>
      <c r="P1121" s="62"/>
      <c r="Q1121" s="62"/>
      <c r="R1121" s="62"/>
      <c r="S1121" s="62"/>
      <c r="T1121" s="63"/>
      <c r="U1121" s="181">
        <f t="shared" si="18"/>
        <v>0</v>
      </c>
    </row>
    <row r="1122" spans="2:21" ht="50.1" hidden="1" customHeight="1" x14ac:dyDescent="0.25">
      <c r="B1122" s="307" t="s">
        <v>7</v>
      </c>
      <c r="C1122" s="64" t="s">
        <v>9</v>
      </c>
      <c r="D1122" s="87">
        <v>43770</v>
      </c>
      <c r="E1122" s="89" t="s">
        <v>479</v>
      </c>
      <c r="F1122" s="57">
        <v>0</v>
      </c>
      <c r="G1122" s="57">
        <v>0</v>
      </c>
      <c r="H1122" s="185">
        <v>0</v>
      </c>
      <c r="I1122" s="185">
        <v>0</v>
      </c>
      <c r="J1122" s="58"/>
      <c r="K1122" s="59"/>
      <c r="L1122" s="59"/>
      <c r="M1122" s="59"/>
      <c r="N1122" s="59"/>
      <c r="O1122" s="59"/>
      <c r="P1122" s="59"/>
      <c r="Q1122" s="59"/>
      <c r="R1122" s="59"/>
      <c r="S1122" s="59"/>
      <c r="T1122" s="60"/>
      <c r="U1122" s="181">
        <f t="shared" si="18"/>
        <v>0</v>
      </c>
    </row>
    <row r="1123" spans="2:21" ht="50.1" hidden="1" customHeight="1" x14ac:dyDescent="0.25">
      <c r="B1123" s="307" t="s">
        <v>7</v>
      </c>
      <c r="C1123" s="64" t="s">
        <v>7</v>
      </c>
      <c r="D1123" s="87">
        <v>43770</v>
      </c>
      <c r="E1123" s="89" t="s">
        <v>479</v>
      </c>
      <c r="F1123" s="57">
        <v>0</v>
      </c>
      <c r="G1123" s="57">
        <v>0</v>
      </c>
      <c r="H1123" s="185">
        <v>0</v>
      </c>
      <c r="I1123" s="185">
        <v>0</v>
      </c>
      <c r="J1123" s="61"/>
      <c r="K1123" s="59"/>
      <c r="L1123" s="62"/>
      <c r="M1123" s="59"/>
      <c r="N1123" s="59"/>
      <c r="O1123" s="59"/>
      <c r="P1123" s="62"/>
      <c r="Q1123" s="62"/>
      <c r="R1123" s="62"/>
      <c r="S1123" s="62"/>
      <c r="T1123" s="63"/>
      <c r="U1123" s="181">
        <f t="shared" si="18"/>
        <v>0</v>
      </c>
    </row>
    <row r="1124" spans="2:21" ht="50.1" hidden="1" customHeight="1" x14ac:dyDescent="0.25">
      <c r="B1124" s="307" t="s">
        <v>7</v>
      </c>
      <c r="C1124" s="64" t="s">
        <v>10</v>
      </c>
      <c r="D1124" s="87">
        <v>43770</v>
      </c>
      <c r="E1124" s="89" t="s">
        <v>479</v>
      </c>
      <c r="F1124" s="57">
        <v>0</v>
      </c>
      <c r="G1124" s="57">
        <v>0</v>
      </c>
      <c r="H1124" s="185">
        <v>0</v>
      </c>
      <c r="I1124" s="185">
        <v>0</v>
      </c>
      <c r="J1124" s="58"/>
      <c r="K1124" s="59"/>
      <c r="L1124" s="59"/>
      <c r="M1124" s="59"/>
      <c r="N1124" s="59"/>
      <c r="O1124" s="59"/>
      <c r="P1124" s="59"/>
      <c r="Q1124" s="59"/>
      <c r="R1124" s="59"/>
      <c r="S1124" s="59"/>
      <c r="T1124" s="60"/>
      <c r="U1124" s="181">
        <f t="shared" si="18"/>
        <v>0</v>
      </c>
    </row>
    <row r="1125" spans="2:21" ht="50.1" hidden="1" customHeight="1" x14ac:dyDescent="0.25">
      <c r="B1125" s="307" t="s">
        <v>11</v>
      </c>
      <c r="C1125" s="64" t="s">
        <v>12</v>
      </c>
      <c r="D1125" s="87">
        <v>43770</v>
      </c>
      <c r="E1125" s="89" t="s">
        <v>479</v>
      </c>
      <c r="F1125" s="57">
        <v>0</v>
      </c>
      <c r="G1125" s="57">
        <v>0</v>
      </c>
      <c r="H1125" s="185">
        <v>0</v>
      </c>
      <c r="I1125" s="185">
        <v>0</v>
      </c>
      <c r="J1125" s="61"/>
      <c r="K1125" s="59"/>
      <c r="L1125" s="62"/>
      <c r="M1125" s="59"/>
      <c r="N1125" s="59"/>
      <c r="O1125" s="59"/>
      <c r="P1125" s="62"/>
      <c r="Q1125" s="62"/>
      <c r="R1125" s="62"/>
      <c r="S1125" s="62"/>
      <c r="T1125" s="63"/>
      <c r="U1125" s="181">
        <f t="shared" si="18"/>
        <v>0</v>
      </c>
    </row>
    <row r="1126" spans="2:21" ht="50.1" hidden="1" customHeight="1" x14ac:dyDescent="0.25">
      <c r="B1126" s="307" t="s">
        <v>11</v>
      </c>
      <c r="C1126" s="64" t="s">
        <v>13</v>
      </c>
      <c r="D1126" s="87">
        <v>43770</v>
      </c>
      <c r="E1126" s="89" t="s">
        <v>479</v>
      </c>
      <c r="F1126" s="57">
        <v>0</v>
      </c>
      <c r="G1126" s="57">
        <v>0</v>
      </c>
      <c r="H1126" s="185">
        <v>0</v>
      </c>
      <c r="I1126" s="185">
        <v>0</v>
      </c>
      <c r="J1126" s="58"/>
      <c r="K1126" s="59"/>
      <c r="L1126" s="59"/>
      <c r="M1126" s="59"/>
      <c r="N1126" s="59"/>
      <c r="O1126" s="59"/>
      <c r="P1126" s="59"/>
      <c r="Q1126" s="59"/>
      <c r="R1126" s="59"/>
      <c r="S1126" s="59"/>
      <c r="T1126" s="60"/>
      <c r="U1126" s="181">
        <f t="shared" si="18"/>
        <v>0</v>
      </c>
    </row>
    <row r="1127" spans="2:21" ht="50.1" hidden="1" customHeight="1" x14ac:dyDescent="0.25">
      <c r="B1127" s="307" t="s">
        <v>11</v>
      </c>
      <c r="C1127" s="64" t="s">
        <v>14</v>
      </c>
      <c r="D1127" s="87">
        <v>43770</v>
      </c>
      <c r="E1127" s="89" t="s">
        <v>479</v>
      </c>
      <c r="F1127" s="57">
        <v>0</v>
      </c>
      <c r="G1127" s="57">
        <v>0</v>
      </c>
      <c r="H1127" s="185">
        <v>0</v>
      </c>
      <c r="I1127" s="185">
        <v>0</v>
      </c>
      <c r="J1127" s="61"/>
      <c r="K1127" s="59"/>
      <c r="L1127" s="62"/>
      <c r="M1127" s="59"/>
      <c r="N1127" s="59"/>
      <c r="O1127" s="59"/>
      <c r="P1127" s="62"/>
      <c r="Q1127" s="62"/>
      <c r="R1127" s="62"/>
      <c r="S1127" s="62"/>
      <c r="T1127" s="63"/>
      <c r="U1127" s="181">
        <f t="shared" si="18"/>
        <v>0</v>
      </c>
    </row>
    <row r="1128" spans="2:21" ht="50.1" hidden="1" customHeight="1" x14ac:dyDescent="0.25">
      <c r="B1128" s="307" t="s">
        <v>11</v>
      </c>
      <c r="C1128" s="64" t="s">
        <v>11</v>
      </c>
      <c r="D1128" s="87">
        <v>43770</v>
      </c>
      <c r="E1128" s="89" t="s">
        <v>479</v>
      </c>
      <c r="F1128" s="57">
        <v>0</v>
      </c>
      <c r="G1128" s="57">
        <v>0</v>
      </c>
      <c r="H1128" s="185">
        <v>0</v>
      </c>
      <c r="I1128" s="185">
        <v>0</v>
      </c>
      <c r="J1128" s="65"/>
      <c r="K1128" s="66"/>
      <c r="L1128" s="66"/>
      <c r="M1128" s="66"/>
      <c r="N1128" s="66"/>
      <c r="O1128" s="66"/>
      <c r="P1128" s="66"/>
      <c r="Q1128" s="66"/>
      <c r="R1128" s="59"/>
      <c r="S1128" s="59"/>
      <c r="T1128" s="60"/>
      <c r="U1128" s="181">
        <f t="shared" si="18"/>
        <v>0</v>
      </c>
    </row>
    <row r="1129" spans="2:21" ht="50.1" hidden="1" customHeight="1" x14ac:dyDescent="0.25">
      <c r="B1129" s="307" t="s">
        <v>15</v>
      </c>
      <c r="C1129" s="64" t="s">
        <v>19</v>
      </c>
      <c r="D1129" s="87">
        <v>43770</v>
      </c>
      <c r="E1129" s="89" t="s">
        <v>479</v>
      </c>
      <c r="F1129" s="57">
        <v>8813</v>
      </c>
      <c r="G1129" s="57">
        <v>8813</v>
      </c>
      <c r="H1129" s="185">
        <v>50</v>
      </c>
      <c r="I1129" s="185">
        <v>50</v>
      </c>
      <c r="J1129" s="61"/>
      <c r="K1129" s="66"/>
      <c r="L1129" s="62"/>
      <c r="M1129" s="66"/>
      <c r="N1129" s="66"/>
      <c r="O1129" s="66">
        <v>1</v>
      </c>
      <c r="P1129" s="62"/>
      <c r="Q1129" s="62"/>
      <c r="R1129" s="62"/>
      <c r="S1129" s="62"/>
      <c r="T1129" s="63"/>
      <c r="U1129" s="181">
        <f t="shared" si="18"/>
        <v>0</v>
      </c>
    </row>
    <row r="1130" spans="2:21" ht="50.1" hidden="1" customHeight="1" x14ac:dyDescent="0.25">
      <c r="B1130" s="307" t="s">
        <v>15</v>
      </c>
      <c r="C1130" s="16" t="s">
        <v>178</v>
      </c>
      <c r="D1130" s="87">
        <v>43770</v>
      </c>
      <c r="E1130" s="89" t="s">
        <v>479</v>
      </c>
      <c r="F1130" s="57">
        <v>8532</v>
      </c>
      <c r="G1130" s="57">
        <v>8532</v>
      </c>
      <c r="H1130" s="185">
        <v>37</v>
      </c>
      <c r="I1130" s="185">
        <v>37</v>
      </c>
      <c r="J1130" s="58"/>
      <c r="K1130" s="59"/>
      <c r="L1130" s="59"/>
      <c r="M1130" s="59"/>
      <c r="N1130" s="59"/>
      <c r="O1130" s="59"/>
      <c r="P1130" s="59"/>
      <c r="Q1130" s="59"/>
      <c r="R1130" s="59"/>
      <c r="S1130" s="59"/>
      <c r="T1130" s="60"/>
      <c r="U1130" s="181">
        <f t="shared" si="18"/>
        <v>0</v>
      </c>
    </row>
    <row r="1131" spans="2:21" ht="50.1" hidden="1" customHeight="1" x14ac:dyDescent="0.25">
      <c r="B1131" s="307" t="s">
        <v>15</v>
      </c>
      <c r="C1131" s="64" t="s">
        <v>15</v>
      </c>
      <c r="D1131" s="87">
        <v>43770</v>
      </c>
      <c r="E1131" s="89" t="s">
        <v>479</v>
      </c>
      <c r="F1131" s="57">
        <v>0</v>
      </c>
      <c r="G1131" s="57">
        <v>0</v>
      </c>
      <c r="H1131" s="185">
        <v>0</v>
      </c>
      <c r="I1131" s="185">
        <v>0</v>
      </c>
      <c r="J1131" s="61"/>
      <c r="K1131" s="59"/>
      <c r="L1131" s="62"/>
      <c r="M1131" s="59"/>
      <c r="N1131" s="59"/>
      <c r="O1131" s="59"/>
      <c r="P1131" s="62"/>
      <c r="Q1131" s="62"/>
      <c r="R1131" s="62"/>
      <c r="S1131" s="62"/>
      <c r="T1131" s="63"/>
      <c r="U1131" s="181">
        <f t="shared" si="18"/>
        <v>0</v>
      </c>
    </row>
    <row r="1132" spans="2:21" ht="50.1" hidden="1" customHeight="1" x14ac:dyDescent="0.25">
      <c r="B1132" s="307" t="s">
        <v>15</v>
      </c>
      <c r="C1132" s="64" t="s">
        <v>513</v>
      </c>
      <c r="D1132" s="87">
        <v>43770</v>
      </c>
      <c r="E1132" s="89" t="s">
        <v>479</v>
      </c>
      <c r="F1132" s="57">
        <v>175201</v>
      </c>
      <c r="G1132" s="57">
        <v>175201</v>
      </c>
      <c r="H1132" s="185">
        <v>985</v>
      </c>
      <c r="I1132" s="185">
        <v>985</v>
      </c>
      <c r="J1132" s="58"/>
      <c r="K1132" s="59"/>
      <c r="L1132" s="59"/>
      <c r="M1132" s="59"/>
      <c r="N1132" s="59"/>
      <c r="O1132" s="59">
        <v>1</v>
      </c>
      <c r="P1132" s="59"/>
      <c r="Q1132" s="59"/>
      <c r="R1132" s="59"/>
      <c r="S1132" s="59"/>
      <c r="T1132" s="60"/>
      <c r="U1132" s="181">
        <f t="shared" si="18"/>
        <v>0</v>
      </c>
    </row>
    <row r="1133" spans="2:21" ht="50.1" hidden="1" customHeight="1" x14ac:dyDescent="0.25">
      <c r="B1133" s="307" t="s">
        <v>15</v>
      </c>
      <c r="C1133" s="64" t="s">
        <v>115</v>
      </c>
      <c r="D1133" s="87">
        <v>43770</v>
      </c>
      <c r="E1133" s="89" t="s">
        <v>479</v>
      </c>
      <c r="F1133" s="57">
        <v>134640.32000000001</v>
      </c>
      <c r="G1133" s="57">
        <v>132480.32000000001</v>
      </c>
      <c r="H1133" s="185">
        <v>627</v>
      </c>
      <c r="I1133" s="185">
        <v>615</v>
      </c>
      <c r="J1133" s="61"/>
      <c r="K1133" s="59"/>
      <c r="L1133" s="62"/>
      <c r="M1133" s="59"/>
      <c r="N1133" s="59"/>
      <c r="O1133" s="59">
        <v>2</v>
      </c>
      <c r="P1133" s="62"/>
      <c r="Q1133" s="62"/>
      <c r="R1133" s="62"/>
      <c r="S1133" s="62"/>
      <c r="T1133" s="63"/>
      <c r="U1133" s="181">
        <f t="shared" si="18"/>
        <v>0</v>
      </c>
    </row>
    <row r="1134" spans="2:21" ht="50.1" hidden="1" customHeight="1" x14ac:dyDescent="0.25">
      <c r="B1134" s="307" t="s">
        <v>20</v>
      </c>
      <c r="C1134" s="64" t="s">
        <v>20</v>
      </c>
      <c r="D1134" s="87">
        <v>43770</v>
      </c>
      <c r="E1134" s="89" t="s">
        <v>479</v>
      </c>
      <c r="F1134" s="57">
        <v>155595.5</v>
      </c>
      <c r="G1134" s="57">
        <v>155595.5</v>
      </c>
      <c r="H1134" s="185">
        <v>839</v>
      </c>
      <c r="I1134" s="185">
        <v>839</v>
      </c>
      <c r="J1134" s="58"/>
      <c r="K1134" s="59"/>
      <c r="L1134" s="59"/>
      <c r="M1134" s="59"/>
      <c r="N1134" s="59"/>
      <c r="O1134" s="59"/>
      <c r="P1134" s="59"/>
      <c r="Q1134" s="59"/>
      <c r="R1134" s="59"/>
      <c r="S1134" s="59"/>
      <c r="T1134" s="60">
        <v>30</v>
      </c>
      <c r="U1134" s="181">
        <f t="shared" si="18"/>
        <v>0</v>
      </c>
    </row>
    <row r="1135" spans="2:21" ht="50.1" hidden="1" customHeight="1" x14ac:dyDescent="0.25">
      <c r="B1135" s="307" t="s">
        <v>20</v>
      </c>
      <c r="C1135" s="64" t="s">
        <v>514</v>
      </c>
      <c r="D1135" s="87">
        <v>43770</v>
      </c>
      <c r="E1135" s="89" t="s">
        <v>479</v>
      </c>
      <c r="F1135" s="57">
        <v>220</v>
      </c>
      <c r="G1135" s="57">
        <v>220</v>
      </c>
      <c r="H1135" s="185">
        <v>5</v>
      </c>
      <c r="I1135" s="185">
        <v>5</v>
      </c>
      <c r="J1135" s="61"/>
      <c r="K1135" s="59"/>
      <c r="L1135" s="62"/>
      <c r="M1135" s="59"/>
      <c r="N1135" s="59"/>
      <c r="O1135" s="59">
        <v>1</v>
      </c>
      <c r="P1135" s="62"/>
      <c r="Q1135" s="62"/>
      <c r="R1135" s="62"/>
      <c r="S1135" s="62"/>
      <c r="T1135" s="63"/>
      <c r="U1135" s="181">
        <f t="shared" si="18"/>
        <v>0</v>
      </c>
    </row>
    <row r="1136" spans="2:21" ht="50.1" hidden="1" customHeight="1" x14ac:dyDescent="0.25">
      <c r="B1136" s="307" t="s">
        <v>20</v>
      </c>
      <c r="C1136" s="64" t="s">
        <v>854</v>
      </c>
      <c r="D1136" s="87">
        <v>43770</v>
      </c>
      <c r="E1136" s="89" t="s">
        <v>479</v>
      </c>
      <c r="F1136" s="57">
        <v>0</v>
      </c>
      <c r="G1136" s="57">
        <v>0</v>
      </c>
      <c r="H1136" s="185">
        <v>0</v>
      </c>
      <c r="I1136" s="185">
        <v>0</v>
      </c>
      <c r="J1136" s="58"/>
      <c r="K1136" s="59"/>
      <c r="L1136" s="59"/>
      <c r="M1136" s="59"/>
      <c r="N1136" s="59"/>
      <c r="O1136" s="59">
        <v>4</v>
      </c>
      <c r="P1136" s="59"/>
      <c r="Q1136" s="59"/>
      <c r="R1136" s="59"/>
      <c r="S1136" s="59"/>
      <c r="T1136" s="60"/>
      <c r="U1136" s="181">
        <f t="shared" si="18"/>
        <v>0</v>
      </c>
    </row>
    <row r="1137" spans="2:21" ht="50.1" hidden="1" customHeight="1" x14ac:dyDescent="0.25">
      <c r="B1137" s="307" t="s">
        <v>20</v>
      </c>
      <c r="C1137" s="64" t="s">
        <v>855</v>
      </c>
      <c r="D1137" s="87">
        <v>43770</v>
      </c>
      <c r="E1137" s="89" t="s">
        <v>479</v>
      </c>
      <c r="F1137" s="57">
        <v>0</v>
      </c>
      <c r="G1137" s="57">
        <v>0</v>
      </c>
      <c r="H1137" s="185">
        <v>0</v>
      </c>
      <c r="I1137" s="185">
        <v>0</v>
      </c>
      <c r="J1137" s="61"/>
      <c r="K1137" s="59"/>
      <c r="L1137" s="62"/>
      <c r="M1137" s="59"/>
      <c r="N1137" s="59"/>
      <c r="O1137" s="59"/>
      <c r="P1137" s="62"/>
      <c r="Q1137" s="62"/>
      <c r="R1137" s="62"/>
      <c r="S1137" s="62"/>
      <c r="T1137" s="63"/>
      <c r="U1137" s="181">
        <f t="shared" si="18"/>
        <v>0</v>
      </c>
    </row>
    <row r="1138" spans="2:21" ht="50.1" hidden="1" customHeight="1" x14ac:dyDescent="0.25">
      <c r="B1138" s="307" t="s">
        <v>20</v>
      </c>
      <c r="C1138" s="64" t="s">
        <v>856</v>
      </c>
      <c r="D1138" s="87">
        <v>43770</v>
      </c>
      <c r="E1138" s="89" t="s">
        <v>479</v>
      </c>
      <c r="F1138" s="57">
        <v>0</v>
      </c>
      <c r="G1138" s="57">
        <v>0</v>
      </c>
      <c r="H1138" s="185">
        <v>0</v>
      </c>
      <c r="I1138" s="185">
        <v>0</v>
      </c>
      <c r="J1138" s="65"/>
      <c r="K1138" s="66"/>
      <c r="L1138" s="66"/>
      <c r="M1138" s="66"/>
      <c r="N1138" s="66"/>
      <c r="O1138" s="66"/>
      <c r="P1138" s="66"/>
      <c r="Q1138" s="66"/>
      <c r="R1138" s="59"/>
      <c r="S1138" s="59"/>
      <c r="T1138" s="60"/>
      <c r="U1138" s="181">
        <f t="shared" si="18"/>
        <v>0</v>
      </c>
    </row>
    <row r="1139" spans="2:21" ht="50.1" hidden="1" customHeight="1" x14ac:dyDescent="0.25">
      <c r="B1139" s="307" t="s">
        <v>20</v>
      </c>
      <c r="C1139" s="64" t="s">
        <v>929</v>
      </c>
      <c r="D1139" s="87">
        <v>43770</v>
      </c>
      <c r="E1139" s="89" t="s">
        <v>479</v>
      </c>
      <c r="F1139" s="57">
        <v>0</v>
      </c>
      <c r="G1139" s="57">
        <v>0</v>
      </c>
      <c r="H1139" s="185">
        <v>0</v>
      </c>
      <c r="I1139" s="185">
        <v>0</v>
      </c>
      <c r="J1139" s="61"/>
      <c r="K1139" s="66"/>
      <c r="L1139" s="62"/>
      <c r="M1139" s="66"/>
      <c r="N1139" s="66"/>
      <c r="O1139" s="66"/>
      <c r="P1139" s="62"/>
      <c r="Q1139" s="62"/>
      <c r="R1139" s="62"/>
      <c r="S1139" s="62"/>
      <c r="T1139" s="63"/>
      <c r="U1139" s="181">
        <f t="shared" si="18"/>
        <v>0</v>
      </c>
    </row>
    <row r="1140" spans="2:21" ht="50.1" hidden="1" customHeight="1" x14ac:dyDescent="0.25">
      <c r="B1140" s="307" t="s">
        <v>21</v>
      </c>
      <c r="C1140" s="64" t="s">
        <v>22</v>
      </c>
      <c r="D1140" s="87">
        <v>43770</v>
      </c>
      <c r="E1140" s="89" t="s">
        <v>479</v>
      </c>
      <c r="F1140" s="57">
        <v>451</v>
      </c>
      <c r="G1140" s="57">
        <v>451</v>
      </c>
      <c r="H1140" s="185">
        <v>2</v>
      </c>
      <c r="I1140" s="185">
        <v>2</v>
      </c>
      <c r="J1140" s="58"/>
      <c r="K1140" s="59"/>
      <c r="L1140" s="59"/>
      <c r="M1140" s="59"/>
      <c r="N1140" s="59"/>
      <c r="O1140" s="59"/>
      <c r="P1140" s="59"/>
      <c r="Q1140" s="59"/>
      <c r="R1140" s="59"/>
      <c r="S1140" s="59"/>
      <c r="T1140" s="60"/>
      <c r="U1140" s="181">
        <f t="shared" si="18"/>
        <v>0</v>
      </c>
    </row>
    <row r="1141" spans="2:21" ht="50.1" hidden="1" customHeight="1" x14ac:dyDescent="0.25">
      <c r="B1141" s="307" t="s">
        <v>21</v>
      </c>
      <c r="C1141" s="64" t="s">
        <v>21</v>
      </c>
      <c r="D1141" s="87">
        <v>43770</v>
      </c>
      <c r="E1141" s="89" t="s">
        <v>479</v>
      </c>
      <c r="F1141" s="57">
        <v>0</v>
      </c>
      <c r="G1141" s="57">
        <v>0</v>
      </c>
      <c r="H1141" s="185">
        <v>0</v>
      </c>
      <c r="I1141" s="185">
        <v>0</v>
      </c>
      <c r="J1141" s="61"/>
      <c r="K1141" s="59"/>
      <c r="L1141" s="62"/>
      <c r="M1141" s="59"/>
      <c r="N1141" s="59"/>
      <c r="O1141" s="59"/>
      <c r="P1141" s="62"/>
      <c r="Q1141" s="62"/>
      <c r="R1141" s="62"/>
      <c r="S1141" s="62"/>
      <c r="T1141" s="63"/>
      <c r="U1141" s="181">
        <f t="shared" si="18"/>
        <v>0</v>
      </c>
    </row>
    <row r="1142" spans="2:21" ht="50.1" hidden="1" customHeight="1" x14ac:dyDescent="0.25">
      <c r="B1142" s="307" t="s">
        <v>21</v>
      </c>
      <c r="C1142" s="64" t="s">
        <v>23</v>
      </c>
      <c r="D1142" s="87">
        <v>43770</v>
      </c>
      <c r="E1142" s="89" t="s">
        <v>479</v>
      </c>
      <c r="F1142" s="57">
        <v>0</v>
      </c>
      <c r="G1142" s="57">
        <v>0</v>
      </c>
      <c r="H1142" s="185">
        <v>0</v>
      </c>
      <c r="I1142" s="185">
        <v>0</v>
      </c>
      <c r="J1142" s="58"/>
      <c r="K1142" s="59"/>
      <c r="L1142" s="59"/>
      <c r="M1142" s="59"/>
      <c r="N1142" s="59"/>
      <c r="O1142" s="59"/>
      <c r="P1142" s="59"/>
      <c r="Q1142" s="59"/>
      <c r="R1142" s="59"/>
      <c r="S1142" s="59"/>
      <c r="T1142" s="60"/>
      <c r="U1142" s="181">
        <f t="shared" si="18"/>
        <v>0</v>
      </c>
    </row>
    <row r="1143" spans="2:21" ht="50.1" hidden="1" customHeight="1" x14ac:dyDescent="0.25">
      <c r="B1143" s="307" t="s">
        <v>24</v>
      </c>
      <c r="C1143" s="64" t="s">
        <v>25</v>
      </c>
      <c r="D1143" s="87">
        <v>43770</v>
      </c>
      <c r="E1143" s="89" t="s">
        <v>479</v>
      </c>
      <c r="F1143" s="57">
        <v>24772</v>
      </c>
      <c r="G1143" s="57">
        <v>24772</v>
      </c>
      <c r="H1143" s="185">
        <v>111</v>
      </c>
      <c r="I1143" s="185">
        <v>111</v>
      </c>
      <c r="J1143" s="61"/>
      <c r="K1143" s="59"/>
      <c r="L1143" s="62"/>
      <c r="M1143" s="59"/>
      <c r="N1143" s="59"/>
      <c r="O1143" s="59">
        <v>1</v>
      </c>
      <c r="P1143" s="62"/>
      <c r="Q1143" s="62"/>
      <c r="R1143" s="62"/>
      <c r="S1143" s="62"/>
      <c r="T1143" s="63"/>
      <c r="U1143" s="181">
        <f t="shared" si="18"/>
        <v>0</v>
      </c>
    </row>
    <row r="1144" spans="2:21" ht="50.1" hidden="1" customHeight="1" x14ac:dyDescent="0.25">
      <c r="B1144" s="307" t="s">
        <v>24</v>
      </c>
      <c r="C1144" s="64" t="s">
        <v>26</v>
      </c>
      <c r="D1144" s="87">
        <v>43770</v>
      </c>
      <c r="E1144" s="89" t="s">
        <v>479</v>
      </c>
      <c r="F1144" s="57">
        <v>11176</v>
      </c>
      <c r="G1144" s="57">
        <v>11176</v>
      </c>
      <c r="H1144" s="185">
        <v>69</v>
      </c>
      <c r="I1144" s="185">
        <v>69</v>
      </c>
      <c r="J1144" s="58"/>
      <c r="K1144" s="59"/>
      <c r="L1144" s="59"/>
      <c r="M1144" s="59"/>
      <c r="N1144" s="59"/>
      <c r="O1144" s="59"/>
      <c r="P1144" s="59"/>
      <c r="Q1144" s="59"/>
      <c r="R1144" s="59"/>
      <c r="S1144" s="59"/>
      <c r="T1144" s="60"/>
      <c r="U1144" s="181">
        <f t="shared" si="18"/>
        <v>0</v>
      </c>
    </row>
    <row r="1145" spans="2:21" ht="50.1" hidden="1" customHeight="1" x14ac:dyDescent="0.25">
      <c r="B1145" s="307" t="s">
        <v>24</v>
      </c>
      <c r="C1145" s="64" t="s">
        <v>24</v>
      </c>
      <c r="D1145" s="87">
        <v>43770</v>
      </c>
      <c r="E1145" s="89" t="s">
        <v>479</v>
      </c>
      <c r="F1145" s="57">
        <v>0</v>
      </c>
      <c r="G1145" s="57">
        <v>0</v>
      </c>
      <c r="H1145" s="185">
        <v>0</v>
      </c>
      <c r="I1145" s="185">
        <v>0</v>
      </c>
      <c r="J1145" s="61"/>
      <c r="K1145" s="59"/>
      <c r="L1145" s="62"/>
      <c r="M1145" s="59"/>
      <c r="N1145" s="59"/>
      <c r="O1145" s="59"/>
      <c r="P1145" s="62"/>
      <c r="Q1145" s="62"/>
      <c r="R1145" s="62"/>
      <c r="S1145" s="62"/>
      <c r="T1145" s="63"/>
      <c r="U1145" s="181">
        <f t="shared" si="18"/>
        <v>0</v>
      </c>
    </row>
    <row r="1146" spans="2:21" ht="50.1" hidden="1" customHeight="1" x14ac:dyDescent="0.25">
      <c r="B1146" s="307" t="s">
        <v>27</v>
      </c>
      <c r="C1146" s="64" t="s">
        <v>43</v>
      </c>
      <c r="D1146" s="87">
        <v>43770</v>
      </c>
      <c r="E1146" s="89" t="s">
        <v>479</v>
      </c>
      <c r="F1146" s="57">
        <v>0</v>
      </c>
      <c r="G1146" s="57">
        <v>0</v>
      </c>
      <c r="H1146" s="185">
        <v>0</v>
      </c>
      <c r="I1146" s="185">
        <v>0</v>
      </c>
      <c r="J1146" s="65"/>
      <c r="K1146" s="66"/>
      <c r="L1146" s="66"/>
      <c r="M1146" s="66"/>
      <c r="N1146" s="66"/>
      <c r="O1146" s="66"/>
      <c r="P1146" s="66"/>
      <c r="Q1146" s="66"/>
      <c r="R1146" s="59"/>
      <c r="S1146" s="59"/>
      <c r="T1146" s="60"/>
      <c r="U1146" s="181">
        <f t="shared" si="18"/>
        <v>0</v>
      </c>
    </row>
    <row r="1147" spans="2:21" ht="50.1" hidden="1" customHeight="1" x14ac:dyDescent="0.25">
      <c r="B1147" s="307" t="s">
        <v>27</v>
      </c>
      <c r="C1147" s="64" t="s">
        <v>28</v>
      </c>
      <c r="D1147" s="87">
        <v>43770</v>
      </c>
      <c r="E1147" s="89" t="s">
        <v>479</v>
      </c>
      <c r="F1147" s="57">
        <v>0</v>
      </c>
      <c r="G1147" s="57">
        <v>0</v>
      </c>
      <c r="H1147" s="185">
        <v>0</v>
      </c>
      <c r="I1147" s="185">
        <v>0</v>
      </c>
      <c r="J1147" s="61"/>
      <c r="K1147" s="66"/>
      <c r="L1147" s="62"/>
      <c r="M1147" s="66"/>
      <c r="N1147" s="66"/>
      <c r="O1147" s="66"/>
      <c r="P1147" s="62"/>
      <c r="Q1147" s="62"/>
      <c r="R1147" s="62"/>
      <c r="S1147" s="62"/>
      <c r="T1147" s="63"/>
      <c r="U1147" s="181">
        <f t="shared" si="18"/>
        <v>0</v>
      </c>
    </row>
    <row r="1148" spans="2:21" ht="50.1" hidden="1" customHeight="1" x14ac:dyDescent="0.25">
      <c r="B1148" s="307" t="s">
        <v>27</v>
      </c>
      <c r="C1148" s="64" t="s">
        <v>27</v>
      </c>
      <c r="D1148" s="87">
        <v>43770</v>
      </c>
      <c r="E1148" s="89" t="s">
        <v>479</v>
      </c>
      <c r="F1148" s="57">
        <v>0</v>
      </c>
      <c r="G1148" s="57">
        <v>0</v>
      </c>
      <c r="H1148" s="185">
        <v>0</v>
      </c>
      <c r="I1148" s="185">
        <v>0</v>
      </c>
      <c r="J1148" s="58"/>
      <c r="K1148" s="59"/>
      <c r="L1148" s="59"/>
      <c r="M1148" s="59"/>
      <c r="N1148" s="59"/>
      <c r="O1148" s="59"/>
      <c r="P1148" s="59"/>
      <c r="Q1148" s="59"/>
      <c r="R1148" s="59"/>
      <c r="S1148" s="59"/>
      <c r="T1148" s="60"/>
      <c r="U1148" s="181">
        <f t="shared" si="18"/>
        <v>0</v>
      </c>
    </row>
    <row r="1149" spans="2:21" ht="50.1" hidden="1" customHeight="1" x14ac:dyDescent="0.25">
      <c r="B1149" s="307" t="s">
        <v>29</v>
      </c>
      <c r="C1149" s="64" t="s">
        <v>30</v>
      </c>
      <c r="D1149" s="87">
        <v>43770</v>
      </c>
      <c r="E1149" s="89" t="s">
        <v>479</v>
      </c>
      <c r="F1149" s="57">
        <v>0</v>
      </c>
      <c r="G1149" s="57">
        <v>0</v>
      </c>
      <c r="H1149" s="185">
        <v>0</v>
      </c>
      <c r="I1149" s="185">
        <v>0</v>
      </c>
      <c r="J1149" s="61"/>
      <c r="K1149" s="59"/>
      <c r="L1149" s="62"/>
      <c r="M1149" s="59"/>
      <c r="N1149" s="59"/>
      <c r="O1149" s="59"/>
      <c r="P1149" s="62"/>
      <c r="Q1149" s="62"/>
      <c r="R1149" s="62"/>
      <c r="S1149" s="62"/>
      <c r="T1149" s="63"/>
      <c r="U1149" s="181">
        <f t="shared" si="18"/>
        <v>0</v>
      </c>
    </row>
    <row r="1150" spans="2:21" ht="50.1" hidden="1" customHeight="1" x14ac:dyDescent="0.25">
      <c r="B1150" s="307" t="s">
        <v>29</v>
      </c>
      <c r="C1150" s="64" t="s">
        <v>31</v>
      </c>
      <c r="D1150" s="87">
        <v>43770</v>
      </c>
      <c r="E1150" s="89" t="s">
        <v>479</v>
      </c>
      <c r="F1150" s="57">
        <v>106209</v>
      </c>
      <c r="G1150" s="57">
        <v>106209</v>
      </c>
      <c r="H1150" s="185">
        <v>406</v>
      </c>
      <c r="I1150" s="185">
        <v>406</v>
      </c>
      <c r="J1150" s="65"/>
      <c r="K1150" s="66"/>
      <c r="L1150" s="66"/>
      <c r="M1150" s="66"/>
      <c r="N1150" s="66"/>
      <c r="O1150" s="66">
        <v>1</v>
      </c>
      <c r="P1150" s="66"/>
      <c r="Q1150" s="66"/>
      <c r="R1150" s="59"/>
      <c r="S1150" s="59"/>
      <c r="T1150" s="60"/>
      <c r="U1150" s="181">
        <f t="shared" si="18"/>
        <v>0</v>
      </c>
    </row>
    <row r="1151" spans="2:21" ht="50.1" hidden="1" customHeight="1" x14ac:dyDescent="0.25">
      <c r="B1151" s="307" t="s">
        <v>29</v>
      </c>
      <c r="C1151" s="64" t="s">
        <v>32</v>
      </c>
      <c r="D1151" s="87">
        <v>43770</v>
      </c>
      <c r="E1151" s="89" t="s">
        <v>479</v>
      </c>
      <c r="F1151" s="57">
        <v>0</v>
      </c>
      <c r="G1151" s="57">
        <v>0</v>
      </c>
      <c r="H1151" s="185">
        <v>0</v>
      </c>
      <c r="I1151" s="185">
        <v>0</v>
      </c>
      <c r="J1151" s="61"/>
      <c r="K1151" s="66"/>
      <c r="L1151" s="62"/>
      <c r="M1151" s="66"/>
      <c r="N1151" s="66"/>
      <c r="O1151" s="66"/>
      <c r="P1151" s="62"/>
      <c r="Q1151" s="62"/>
      <c r="R1151" s="62"/>
      <c r="S1151" s="62"/>
      <c r="T1151" s="63"/>
      <c r="U1151" s="181">
        <f t="shared" si="18"/>
        <v>0</v>
      </c>
    </row>
    <row r="1152" spans="2:21" ht="50.1" hidden="1" customHeight="1" x14ac:dyDescent="0.25">
      <c r="B1152" s="307" t="s">
        <v>29</v>
      </c>
      <c r="C1152" s="64" t="s">
        <v>16</v>
      </c>
      <c r="D1152" s="87">
        <v>43770</v>
      </c>
      <c r="E1152" s="89" t="s">
        <v>479</v>
      </c>
      <c r="F1152" s="57">
        <v>85012</v>
      </c>
      <c r="G1152" s="57">
        <v>6083</v>
      </c>
      <c r="H1152" s="185">
        <v>399</v>
      </c>
      <c r="I1152" s="185">
        <v>29</v>
      </c>
      <c r="J1152" s="58"/>
      <c r="K1152" s="59"/>
      <c r="L1152" s="59"/>
      <c r="M1152" s="59"/>
      <c r="N1152" s="59"/>
      <c r="O1152" s="59"/>
      <c r="P1152" s="59"/>
      <c r="Q1152" s="59"/>
      <c r="R1152" s="59"/>
      <c r="S1152" s="59"/>
      <c r="T1152" s="60"/>
      <c r="U1152" s="181">
        <f t="shared" si="18"/>
        <v>0</v>
      </c>
    </row>
    <row r="1153" spans="2:21" ht="50.1" hidden="1" customHeight="1" x14ac:dyDescent="0.25">
      <c r="B1153" s="307" t="s">
        <v>29</v>
      </c>
      <c r="C1153" s="64" t="s">
        <v>33</v>
      </c>
      <c r="D1153" s="87">
        <v>43770</v>
      </c>
      <c r="E1153" s="89" t="s">
        <v>479</v>
      </c>
      <c r="F1153" s="57">
        <v>12019</v>
      </c>
      <c r="G1153" s="57">
        <v>12019</v>
      </c>
      <c r="H1153" s="185">
        <v>90</v>
      </c>
      <c r="I1153" s="185">
        <v>90</v>
      </c>
      <c r="J1153" s="61"/>
      <c r="K1153" s="59"/>
      <c r="L1153" s="62"/>
      <c r="M1153" s="59"/>
      <c r="N1153" s="59"/>
      <c r="O1153" s="59"/>
      <c r="P1153" s="62"/>
      <c r="Q1153" s="62"/>
      <c r="R1153" s="62"/>
      <c r="S1153" s="62"/>
      <c r="T1153" s="63"/>
      <c r="U1153" s="181">
        <f t="shared" si="18"/>
        <v>0</v>
      </c>
    </row>
    <row r="1154" spans="2:21" ht="50.1" hidden="1" customHeight="1" x14ac:dyDescent="0.25">
      <c r="B1154" s="307" t="s">
        <v>29</v>
      </c>
      <c r="C1154" s="64" t="s">
        <v>34</v>
      </c>
      <c r="D1154" s="87">
        <v>43770</v>
      </c>
      <c r="E1154" s="89" t="s">
        <v>479</v>
      </c>
      <c r="F1154" s="57">
        <v>0</v>
      </c>
      <c r="G1154" s="57">
        <v>0</v>
      </c>
      <c r="H1154" s="185">
        <v>0</v>
      </c>
      <c r="I1154" s="185">
        <v>0</v>
      </c>
      <c r="J1154" s="65"/>
      <c r="K1154" s="66"/>
      <c r="L1154" s="66"/>
      <c r="M1154" s="66"/>
      <c r="N1154" s="66"/>
      <c r="O1154" s="66"/>
      <c r="P1154" s="66"/>
      <c r="Q1154" s="66"/>
      <c r="R1154" s="59"/>
      <c r="S1154" s="59"/>
      <c r="T1154" s="60"/>
      <c r="U1154" s="181">
        <f t="shared" si="18"/>
        <v>0</v>
      </c>
    </row>
    <row r="1155" spans="2:21" ht="50.1" hidden="1" customHeight="1" x14ac:dyDescent="0.25">
      <c r="B1155" s="307" t="s">
        <v>29</v>
      </c>
      <c r="C1155" s="16" t="s">
        <v>35</v>
      </c>
      <c r="D1155" s="87">
        <v>43770</v>
      </c>
      <c r="E1155" s="89" t="s">
        <v>479</v>
      </c>
      <c r="F1155" s="57">
        <v>0</v>
      </c>
      <c r="G1155" s="57">
        <v>0</v>
      </c>
      <c r="H1155" s="185">
        <v>0</v>
      </c>
      <c r="I1155" s="185">
        <v>0</v>
      </c>
      <c r="J1155" s="61"/>
      <c r="K1155" s="66"/>
      <c r="L1155" s="62"/>
      <c r="M1155" s="66"/>
      <c r="N1155" s="66"/>
      <c r="O1155" s="66"/>
      <c r="P1155" s="62"/>
      <c r="Q1155" s="62"/>
      <c r="R1155" s="62"/>
      <c r="S1155" s="62"/>
      <c r="T1155" s="63"/>
      <c r="U1155" s="181">
        <f t="shared" si="18"/>
        <v>0</v>
      </c>
    </row>
    <row r="1156" spans="2:21" ht="50.1" hidden="1" customHeight="1" x14ac:dyDescent="0.25">
      <c r="B1156" s="307" t="s">
        <v>29</v>
      </c>
      <c r="C1156" s="64" t="s">
        <v>29</v>
      </c>
      <c r="D1156" s="87">
        <v>43770</v>
      </c>
      <c r="E1156" s="89" t="s">
        <v>479</v>
      </c>
      <c r="F1156" s="57">
        <v>0</v>
      </c>
      <c r="G1156" s="57">
        <v>0</v>
      </c>
      <c r="H1156" s="185">
        <v>0</v>
      </c>
      <c r="I1156" s="185">
        <v>0</v>
      </c>
      <c r="J1156" s="58"/>
      <c r="K1156" s="59"/>
      <c r="L1156" s="59"/>
      <c r="M1156" s="59"/>
      <c r="N1156" s="59"/>
      <c r="O1156" s="59"/>
      <c r="P1156" s="59"/>
      <c r="Q1156" s="59"/>
      <c r="R1156" s="59"/>
      <c r="S1156" s="59"/>
      <c r="T1156" s="60"/>
      <c r="U1156" s="181">
        <f t="shared" si="18"/>
        <v>0</v>
      </c>
    </row>
    <row r="1157" spans="2:21" ht="50.1" hidden="1" customHeight="1" x14ac:dyDescent="0.25">
      <c r="B1157" s="307" t="s">
        <v>29</v>
      </c>
      <c r="C1157" s="64" t="s">
        <v>489</v>
      </c>
      <c r="D1157" s="87">
        <v>43770</v>
      </c>
      <c r="E1157" s="89" t="s">
        <v>479</v>
      </c>
      <c r="F1157" s="57">
        <v>0</v>
      </c>
      <c r="G1157" s="57">
        <v>0</v>
      </c>
      <c r="H1157" s="185">
        <v>0</v>
      </c>
      <c r="I1157" s="185">
        <v>0</v>
      </c>
      <c r="J1157" s="61"/>
      <c r="K1157" s="59"/>
      <c r="L1157" s="62"/>
      <c r="M1157" s="59"/>
      <c r="N1157" s="59"/>
      <c r="O1157" s="59"/>
      <c r="P1157" s="62"/>
      <c r="Q1157" s="62"/>
      <c r="R1157" s="62"/>
      <c r="S1157" s="62"/>
      <c r="T1157" s="63"/>
      <c r="U1157" s="181">
        <f t="shared" si="18"/>
        <v>0</v>
      </c>
    </row>
    <row r="1158" spans="2:21" ht="50.1" hidden="1" customHeight="1" x14ac:dyDescent="0.25">
      <c r="B1158" s="307" t="s">
        <v>36</v>
      </c>
      <c r="C1158" s="64" t="s">
        <v>36</v>
      </c>
      <c r="D1158" s="87">
        <v>43770</v>
      </c>
      <c r="E1158" s="89" t="s">
        <v>479</v>
      </c>
      <c r="F1158" s="57">
        <v>0</v>
      </c>
      <c r="G1158" s="57">
        <v>0</v>
      </c>
      <c r="H1158" s="185">
        <v>0</v>
      </c>
      <c r="I1158" s="185">
        <v>0</v>
      </c>
      <c r="J1158" s="65"/>
      <c r="K1158" s="66"/>
      <c r="L1158" s="66"/>
      <c r="M1158" s="66"/>
      <c r="N1158" s="66"/>
      <c r="O1158" s="66"/>
      <c r="P1158" s="66"/>
      <c r="Q1158" s="66"/>
      <c r="R1158" s="59"/>
      <c r="S1158" s="59"/>
      <c r="T1158" s="60"/>
      <c r="U1158" s="181">
        <f t="shared" si="18"/>
        <v>0</v>
      </c>
    </row>
    <row r="1159" spans="2:21" ht="50.1" hidden="1" customHeight="1" x14ac:dyDescent="0.25">
      <c r="B1159" s="307" t="s">
        <v>36</v>
      </c>
      <c r="C1159" s="64" t="s">
        <v>48</v>
      </c>
      <c r="D1159" s="87">
        <v>43770</v>
      </c>
      <c r="E1159" s="89" t="s">
        <v>479</v>
      </c>
      <c r="F1159" s="57">
        <v>0</v>
      </c>
      <c r="G1159" s="57">
        <v>0</v>
      </c>
      <c r="H1159" s="185">
        <v>0</v>
      </c>
      <c r="I1159" s="185">
        <v>0</v>
      </c>
      <c r="J1159" s="61"/>
      <c r="K1159" s="66"/>
      <c r="L1159" s="62"/>
      <c r="M1159" s="66"/>
      <c r="N1159" s="66"/>
      <c r="O1159" s="66"/>
      <c r="P1159" s="62"/>
      <c r="Q1159" s="62"/>
      <c r="R1159" s="62"/>
      <c r="S1159" s="62"/>
      <c r="T1159" s="63"/>
      <c r="U1159" s="181">
        <f t="shared" si="18"/>
        <v>0</v>
      </c>
    </row>
    <row r="1160" spans="2:21" ht="50.1" hidden="1" customHeight="1" x14ac:dyDescent="0.25">
      <c r="B1160" s="307" t="s">
        <v>36</v>
      </c>
      <c r="C1160" s="64" t="s">
        <v>49</v>
      </c>
      <c r="D1160" s="87">
        <v>43770</v>
      </c>
      <c r="E1160" s="89" t="s">
        <v>479</v>
      </c>
      <c r="F1160" s="57">
        <v>0</v>
      </c>
      <c r="G1160" s="57">
        <v>0</v>
      </c>
      <c r="H1160" s="185">
        <v>0</v>
      </c>
      <c r="I1160" s="185">
        <v>0</v>
      </c>
      <c r="J1160" s="65"/>
      <c r="K1160" s="66"/>
      <c r="L1160" s="66"/>
      <c r="M1160" s="66"/>
      <c r="N1160" s="66"/>
      <c r="O1160" s="66"/>
      <c r="P1160" s="66"/>
      <c r="Q1160" s="66"/>
      <c r="R1160" s="59"/>
      <c r="S1160" s="59"/>
      <c r="T1160" s="60"/>
      <c r="U1160" s="181">
        <f t="shared" si="18"/>
        <v>0</v>
      </c>
    </row>
    <row r="1161" spans="2:21" ht="50.1" hidden="1" customHeight="1" x14ac:dyDescent="0.25">
      <c r="B1161" s="307" t="s">
        <v>36</v>
      </c>
      <c r="C1161" s="64" t="s">
        <v>50</v>
      </c>
      <c r="D1161" s="87">
        <v>43770</v>
      </c>
      <c r="E1161" s="89" t="s">
        <v>479</v>
      </c>
      <c r="F1161" s="57">
        <v>0</v>
      </c>
      <c r="G1161" s="57">
        <v>0</v>
      </c>
      <c r="H1161" s="185">
        <v>0</v>
      </c>
      <c r="I1161" s="185">
        <v>0</v>
      </c>
      <c r="J1161" s="61"/>
      <c r="K1161" s="66"/>
      <c r="L1161" s="62"/>
      <c r="M1161" s="66"/>
      <c r="N1161" s="66"/>
      <c r="O1161" s="66"/>
      <c r="P1161" s="62"/>
      <c r="Q1161" s="62"/>
      <c r="R1161" s="62"/>
      <c r="S1161" s="62"/>
      <c r="T1161" s="63"/>
      <c r="U1161" s="181">
        <f t="shared" si="18"/>
        <v>0</v>
      </c>
    </row>
    <row r="1162" spans="2:21" ht="50.1" hidden="1" customHeight="1" x14ac:dyDescent="0.25">
      <c r="B1162" s="307" t="s">
        <v>37</v>
      </c>
      <c r="C1162" s="64" t="s">
        <v>39</v>
      </c>
      <c r="D1162" s="87">
        <v>43770</v>
      </c>
      <c r="E1162" s="89" t="s">
        <v>479</v>
      </c>
      <c r="F1162" s="57">
        <v>3132</v>
      </c>
      <c r="G1162" s="57">
        <v>3132</v>
      </c>
      <c r="H1162" s="185">
        <v>15</v>
      </c>
      <c r="I1162" s="185">
        <v>15</v>
      </c>
      <c r="J1162" s="65"/>
      <c r="K1162" s="66"/>
      <c r="L1162" s="66"/>
      <c r="M1162" s="66"/>
      <c r="N1162" s="66"/>
      <c r="O1162" s="66"/>
      <c r="P1162" s="66"/>
      <c r="Q1162" s="66"/>
      <c r="R1162" s="59"/>
      <c r="S1162" s="59"/>
      <c r="T1162" s="60"/>
      <c r="U1162" s="181">
        <f t="shared" si="18"/>
        <v>0</v>
      </c>
    </row>
    <row r="1163" spans="2:21" ht="50.1" hidden="1" customHeight="1" x14ac:dyDescent="0.25">
      <c r="B1163" s="307" t="s">
        <v>37</v>
      </c>
      <c r="C1163" s="64" t="s">
        <v>38</v>
      </c>
      <c r="D1163" s="87">
        <v>43770</v>
      </c>
      <c r="E1163" s="89" t="s">
        <v>479</v>
      </c>
      <c r="F1163" s="57">
        <v>1080</v>
      </c>
      <c r="G1163" s="57">
        <v>1080</v>
      </c>
      <c r="H1163" s="185">
        <v>5</v>
      </c>
      <c r="I1163" s="185">
        <v>5</v>
      </c>
      <c r="J1163" s="61"/>
      <c r="K1163" s="66"/>
      <c r="L1163" s="62"/>
      <c r="M1163" s="66"/>
      <c r="N1163" s="66"/>
      <c r="O1163" s="66"/>
      <c r="P1163" s="62"/>
      <c r="Q1163" s="62"/>
      <c r="R1163" s="62"/>
      <c r="S1163" s="62"/>
      <c r="T1163" s="63"/>
      <c r="U1163" s="181">
        <f t="shared" si="18"/>
        <v>0</v>
      </c>
    </row>
    <row r="1164" spans="2:21" ht="50.1" hidden="1" customHeight="1" x14ac:dyDescent="0.25">
      <c r="B1164" s="307" t="s">
        <v>40</v>
      </c>
      <c r="C1164" s="64" t="s">
        <v>40</v>
      </c>
      <c r="D1164" s="87">
        <v>43770</v>
      </c>
      <c r="E1164" s="89" t="s">
        <v>479</v>
      </c>
      <c r="F1164" s="57">
        <v>0</v>
      </c>
      <c r="G1164" s="57">
        <v>0</v>
      </c>
      <c r="H1164" s="185">
        <v>0</v>
      </c>
      <c r="I1164" s="185">
        <v>0</v>
      </c>
      <c r="J1164" s="65"/>
      <c r="K1164" s="66"/>
      <c r="L1164" s="66"/>
      <c r="M1164" s="66"/>
      <c r="N1164" s="66"/>
      <c r="O1164" s="66"/>
      <c r="P1164" s="66"/>
      <c r="Q1164" s="66"/>
      <c r="R1164" s="59"/>
      <c r="S1164" s="59"/>
      <c r="T1164" s="60"/>
      <c r="U1164" s="181">
        <f t="shared" si="18"/>
        <v>0</v>
      </c>
    </row>
    <row r="1165" spans="2:21" ht="50.1" hidden="1" customHeight="1" x14ac:dyDescent="0.25">
      <c r="B1165" s="307" t="s">
        <v>41</v>
      </c>
      <c r="C1165" s="64" t="s">
        <v>41</v>
      </c>
      <c r="D1165" s="87">
        <v>43770</v>
      </c>
      <c r="E1165" s="89" t="s">
        <v>479</v>
      </c>
      <c r="F1165" s="57">
        <v>395246</v>
      </c>
      <c r="G1165" s="57">
        <v>177460</v>
      </c>
      <c r="H1165" s="185">
        <v>1909</v>
      </c>
      <c r="I1165" s="185">
        <v>1401</v>
      </c>
      <c r="J1165" s="61"/>
      <c r="K1165" s="66"/>
      <c r="L1165" s="62"/>
      <c r="M1165" s="66"/>
      <c r="N1165" s="66"/>
      <c r="O1165" s="66">
        <v>1</v>
      </c>
      <c r="P1165" s="62"/>
      <c r="Q1165" s="62"/>
      <c r="R1165" s="62"/>
      <c r="S1165" s="62"/>
      <c r="T1165" s="63"/>
      <c r="U1165" s="181">
        <f t="shared" si="18"/>
        <v>0</v>
      </c>
    </row>
    <row r="1166" spans="2:21" ht="50.1" hidden="1" customHeight="1" x14ac:dyDescent="0.25">
      <c r="B1166" s="307" t="s">
        <v>42</v>
      </c>
      <c r="C1166" s="64" t="s">
        <v>42</v>
      </c>
      <c r="D1166" s="87">
        <v>43770</v>
      </c>
      <c r="E1166" s="89" t="s">
        <v>479</v>
      </c>
      <c r="F1166" s="57">
        <v>0</v>
      </c>
      <c r="G1166" s="57">
        <v>0</v>
      </c>
      <c r="H1166" s="185">
        <v>0</v>
      </c>
      <c r="I1166" s="185">
        <v>0</v>
      </c>
      <c r="J1166" s="58"/>
      <c r="K1166" s="59"/>
      <c r="L1166" s="59"/>
      <c r="M1166" s="59"/>
      <c r="N1166" s="59"/>
      <c r="O1166" s="59"/>
      <c r="P1166" s="59"/>
      <c r="Q1166" s="59"/>
      <c r="R1166" s="59"/>
      <c r="S1166" s="59"/>
      <c r="T1166" s="60"/>
      <c r="U1166" s="181">
        <f t="shared" si="18"/>
        <v>0</v>
      </c>
    </row>
    <row r="1167" spans="2:21" ht="50.1" hidden="1" customHeight="1" x14ac:dyDescent="0.25">
      <c r="B1167" s="307" t="s">
        <v>42</v>
      </c>
      <c r="C1167" s="64" t="s">
        <v>490</v>
      </c>
      <c r="D1167" s="87">
        <v>43770</v>
      </c>
      <c r="E1167" s="89" t="s">
        <v>479</v>
      </c>
      <c r="F1167" s="57">
        <v>0</v>
      </c>
      <c r="G1167" s="57">
        <v>0</v>
      </c>
      <c r="H1167" s="185">
        <v>0</v>
      </c>
      <c r="I1167" s="185">
        <v>0</v>
      </c>
      <c r="J1167" s="61"/>
      <c r="K1167" s="59"/>
      <c r="L1167" s="62"/>
      <c r="M1167" s="59"/>
      <c r="N1167" s="59"/>
      <c r="O1167" s="59"/>
      <c r="P1167" s="62"/>
      <c r="Q1167" s="62"/>
      <c r="R1167" s="62"/>
      <c r="S1167" s="62"/>
      <c r="T1167" s="63"/>
      <c r="U1167" s="181">
        <f t="shared" si="18"/>
        <v>0</v>
      </c>
    </row>
    <row r="1168" spans="2:21" ht="50.1" hidden="1" customHeight="1" x14ac:dyDescent="0.25">
      <c r="B1168" s="307" t="s">
        <v>42</v>
      </c>
      <c r="C1168" s="64" t="s">
        <v>488</v>
      </c>
      <c r="D1168" s="87">
        <v>43770</v>
      </c>
      <c r="E1168" s="89" t="s">
        <v>479</v>
      </c>
      <c r="F1168" s="57">
        <v>0</v>
      </c>
      <c r="G1168" s="57">
        <v>0</v>
      </c>
      <c r="H1168" s="185">
        <v>0</v>
      </c>
      <c r="I1168" s="185">
        <v>0</v>
      </c>
      <c r="J1168" s="65"/>
      <c r="K1168" s="66"/>
      <c r="L1168" s="66"/>
      <c r="M1168" s="66"/>
      <c r="N1168" s="66"/>
      <c r="O1168" s="66"/>
      <c r="P1168" s="66"/>
      <c r="Q1168" s="66"/>
      <c r="R1168" s="59"/>
      <c r="S1168" s="59"/>
      <c r="T1168" s="60"/>
      <c r="U1168" s="181">
        <f t="shared" si="18"/>
        <v>0</v>
      </c>
    </row>
    <row r="1169" spans="2:26" ht="50.1" hidden="1" customHeight="1" x14ac:dyDescent="0.25">
      <c r="B1169" s="307" t="s">
        <v>42</v>
      </c>
      <c r="C1169" s="64" t="s">
        <v>515</v>
      </c>
      <c r="D1169" s="87">
        <v>43770</v>
      </c>
      <c r="E1169" s="89" t="s">
        <v>479</v>
      </c>
      <c r="F1169" s="57">
        <v>0</v>
      </c>
      <c r="G1169" s="57">
        <v>0</v>
      </c>
      <c r="H1169" s="185">
        <v>0</v>
      </c>
      <c r="I1169" s="185">
        <v>0</v>
      </c>
      <c r="J1169" s="61"/>
      <c r="K1169" s="66"/>
      <c r="L1169" s="62"/>
      <c r="M1169" s="66"/>
      <c r="N1169" s="66"/>
      <c r="O1169" s="66"/>
      <c r="P1169" s="62"/>
      <c r="Q1169" s="62"/>
      <c r="R1169" s="62"/>
      <c r="S1169" s="62"/>
      <c r="T1169" s="63"/>
      <c r="U1169" s="181">
        <f t="shared" si="18"/>
        <v>0</v>
      </c>
    </row>
    <row r="1170" spans="2:26" ht="50.1" hidden="1" customHeight="1" x14ac:dyDescent="0.25">
      <c r="B1170" s="307" t="s">
        <v>46</v>
      </c>
      <c r="C1170" s="64" t="s">
        <v>46</v>
      </c>
      <c r="D1170" s="87">
        <v>43770</v>
      </c>
      <c r="E1170" s="89" t="s">
        <v>479</v>
      </c>
      <c r="F1170" s="57">
        <v>63624</v>
      </c>
      <c r="G1170" s="57">
        <v>63624</v>
      </c>
      <c r="H1170" s="185">
        <v>276</v>
      </c>
      <c r="I1170" s="185">
        <v>276</v>
      </c>
      <c r="J1170" s="58"/>
      <c r="K1170" s="59"/>
      <c r="L1170" s="59"/>
      <c r="M1170" s="59"/>
      <c r="N1170" s="59"/>
      <c r="O1170" s="59"/>
      <c r="P1170" s="59"/>
      <c r="Q1170" s="59"/>
      <c r="R1170" s="59"/>
      <c r="S1170" s="59"/>
      <c r="T1170" s="60"/>
      <c r="U1170" s="181">
        <f t="shared" si="18"/>
        <v>0</v>
      </c>
    </row>
    <row r="1171" spans="2:26" ht="50.1" hidden="1" customHeight="1" x14ac:dyDescent="0.25">
      <c r="B1171" s="307" t="s">
        <v>491</v>
      </c>
      <c r="C1171" s="64" t="s">
        <v>491</v>
      </c>
      <c r="D1171" s="87">
        <v>43770</v>
      </c>
      <c r="E1171" s="89" t="s">
        <v>479</v>
      </c>
      <c r="F1171" s="57">
        <v>0</v>
      </c>
      <c r="G1171" s="57">
        <v>0</v>
      </c>
      <c r="H1171" s="185">
        <v>0</v>
      </c>
      <c r="I1171" s="185">
        <v>0</v>
      </c>
      <c r="J1171" s="61"/>
      <c r="K1171" s="59"/>
      <c r="L1171" s="62"/>
      <c r="M1171" s="59"/>
      <c r="N1171" s="59"/>
      <c r="O1171" s="59"/>
      <c r="P1171" s="62"/>
      <c r="Q1171" s="62"/>
      <c r="R1171" s="62"/>
      <c r="S1171" s="62"/>
      <c r="T1171" s="63"/>
      <c r="U1171" s="181">
        <f t="shared" si="18"/>
        <v>0</v>
      </c>
    </row>
    <row r="1172" spans="2:26" ht="50.1" hidden="1" customHeight="1" x14ac:dyDescent="0.25">
      <c r="B1172" s="316" t="s">
        <v>3</v>
      </c>
      <c r="C1172" s="64" t="s">
        <v>3</v>
      </c>
      <c r="D1172" s="87">
        <v>43800</v>
      </c>
      <c r="E1172" s="56" t="s">
        <v>116</v>
      </c>
      <c r="F1172" s="57">
        <v>915</v>
      </c>
      <c r="G1172" s="57">
        <v>915</v>
      </c>
      <c r="H1172" s="185">
        <v>5</v>
      </c>
      <c r="I1172" s="185">
        <v>5</v>
      </c>
      <c r="J1172" s="58"/>
      <c r="K1172" s="59"/>
      <c r="L1172" s="59"/>
      <c r="M1172" s="59"/>
      <c r="N1172" s="59"/>
      <c r="O1172" s="59"/>
      <c r="P1172" s="59"/>
      <c r="Q1172" s="59"/>
      <c r="R1172" s="59"/>
      <c r="S1172" s="59"/>
      <c r="T1172" s="60"/>
      <c r="U1172" s="181">
        <f t="shared" si="18"/>
        <v>0</v>
      </c>
      <c r="X1172"/>
      <c r="Y1172" s="8"/>
      <c r="Z1172" s="333"/>
    </row>
    <row r="1173" spans="2:26" ht="50.1" hidden="1" customHeight="1" x14ac:dyDescent="0.25">
      <c r="B1173" s="316" t="s">
        <v>4</v>
      </c>
      <c r="C1173" s="64" t="s">
        <v>5</v>
      </c>
      <c r="D1173" s="87">
        <v>43800</v>
      </c>
      <c r="E1173" s="56" t="s">
        <v>116</v>
      </c>
      <c r="F1173" s="57">
        <v>1668.25</v>
      </c>
      <c r="G1173" s="57">
        <v>1668.25</v>
      </c>
      <c r="H1173" s="185">
        <v>9</v>
      </c>
      <c r="I1173" s="185">
        <v>9</v>
      </c>
      <c r="J1173" s="61"/>
      <c r="K1173" s="59"/>
      <c r="L1173" s="62"/>
      <c r="M1173" s="59"/>
      <c r="N1173" s="59"/>
      <c r="O1173" s="59"/>
      <c r="P1173" s="62"/>
      <c r="Q1173" s="62"/>
      <c r="R1173" s="62"/>
      <c r="S1173" s="62"/>
      <c r="T1173" s="63"/>
      <c r="U1173" s="181">
        <f t="shared" si="18"/>
        <v>0</v>
      </c>
      <c r="X1173"/>
      <c r="Y1173" s="8"/>
      <c r="Z1173" s="333"/>
    </row>
    <row r="1174" spans="2:26" ht="50.1" hidden="1" customHeight="1" x14ac:dyDescent="0.25">
      <c r="B1174" s="316" t="s">
        <v>4</v>
      </c>
      <c r="C1174" s="64" t="s">
        <v>6</v>
      </c>
      <c r="D1174" s="87">
        <v>43800</v>
      </c>
      <c r="E1174" s="56" t="s">
        <v>116</v>
      </c>
      <c r="F1174" s="57">
        <v>621</v>
      </c>
      <c r="G1174" s="57">
        <v>621</v>
      </c>
      <c r="H1174" s="185">
        <v>5</v>
      </c>
      <c r="I1174" s="185">
        <v>5</v>
      </c>
      <c r="J1174" s="58"/>
      <c r="K1174" s="59"/>
      <c r="L1174" s="59"/>
      <c r="M1174" s="59"/>
      <c r="N1174" s="59"/>
      <c r="O1174" s="59"/>
      <c r="P1174" s="59"/>
      <c r="Q1174" s="59"/>
      <c r="R1174" s="59"/>
      <c r="S1174" s="59"/>
      <c r="T1174" s="60"/>
      <c r="U1174" s="181">
        <f t="shared" si="18"/>
        <v>0</v>
      </c>
      <c r="X1174"/>
      <c r="Y1174" s="8"/>
      <c r="Z1174" s="333"/>
    </row>
    <row r="1175" spans="2:26" ht="50.1" hidden="1" customHeight="1" x14ac:dyDescent="0.25">
      <c r="B1175" s="316" t="s">
        <v>4</v>
      </c>
      <c r="C1175" s="64" t="s">
        <v>4</v>
      </c>
      <c r="D1175" s="87">
        <v>43800</v>
      </c>
      <c r="E1175" s="56" t="s">
        <v>116</v>
      </c>
      <c r="F1175" s="57">
        <v>366</v>
      </c>
      <c r="G1175" s="57">
        <v>366</v>
      </c>
      <c r="H1175" s="185">
        <v>2</v>
      </c>
      <c r="I1175" s="185">
        <v>2</v>
      </c>
      <c r="J1175" s="61"/>
      <c r="K1175" s="59"/>
      <c r="L1175" s="62"/>
      <c r="M1175" s="59"/>
      <c r="N1175" s="59"/>
      <c r="O1175" s="59"/>
      <c r="P1175" s="62"/>
      <c r="Q1175" s="62"/>
      <c r="R1175" s="62"/>
      <c r="S1175" s="62"/>
      <c r="T1175" s="63"/>
      <c r="U1175" s="181">
        <f t="shared" si="18"/>
        <v>0</v>
      </c>
      <c r="X1175"/>
      <c r="Y1175" s="8"/>
      <c r="Z1175" s="333"/>
    </row>
    <row r="1176" spans="2:26" ht="50.1" hidden="1" customHeight="1" x14ac:dyDescent="0.25">
      <c r="B1176" s="316" t="s">
        <v>4</v>
      </c>
      <c r="C1176" s="64" t="s">
        <v>487</v>
      </c>
      <c r="D1176" s="87">
        <v>43800</v>
      </c>
      <c r="E1176" s="56" t="s">
        <v>116</v>
      </c>
      <c r="F1176" s="57">
        <v>553.5</v>
      </c>
      <c r="G1176" s="57">
        <v>553.5</v>
      </c>
      <c r="H1176" s="185">
        <v>4</v>
      </c>
      <c r="I1176" s="185">
        <v>4</v>
      </c>
      <c r="J1176" s="65"/>
      <c r="K1176" s="66"/>
      <c r="L1176" s="66"/>
      <c r="M1176" s="66"/>
      <c r="N1176" s="66"/>
      <c r="O1176" s="66"/>
      <c r="P1176" s="66"/>
      <c r="Q1176" s="66"/>
      <c r="R1176" s="59"/>
      <c r="S1176" s="59"/>
      <c r="T1176" s="60"/>
      <c r="U1176" s="181">
        <f t="shared" si="18"/>
        <v>0</v>
      </c>
      <c r="X1176"/>
      <c r="Y1176" s="8"/>
      <c r="Z1176" s="333"/>
    </row>
    <row r="1177" spans="2:26" ht="50.1" hidden="1" customHeight="1" x14ac:dyDescent="0.25">
      <c r="B1177" s="316" t="s">
        <v>4</v>
      </c>
      <c r="C1177" s="64" t="s">
        <v>853</v>
      </c>
      <c r="D1177" s="87">
        <v>43800</v>
      </c>
      <c r="E1177" s="56" t="s">
        <v>116</v>
      </c>
      <c r="F1177" s="57">
        <v>306</v>
      </c>
      <c r="G1177" s="57">
        <v>306</v>
      </c>
      <c r="H1177" s="185">
        <v>2</v>
      </c>
      <c r="I1177" s="185">
        <v>2</v>
      </c>
      <c r="J1177" s="61"/>
      <c r="K1177" s="66"/>
      <c r="L1177" s="62"/>
      <c r="M1177" s="66"/>
      <c r="N1177" s="66"/>
      <c r="O1177" s="66"/>
      <c r="P1177" s="62"/>
      <c r="Q1177" s="62"/>
      <c r="R1177" s="62"/>
      <c r="S1177" s="62"/>
      <c r="T1177" s="63"/>
      <c r="U1177" s="181">
        <f t="shared" si="18"/>
        <v>0</v>
      </c>
      <c r="X1177"/>
      <c r="Y1177" s="8"/>
      <c r="Z1177" s="333"/>
    </row>
    <row r="1178" spans="2:26" ht="50.1" hidden="1" customHeight="1" x14ac:dyDescent="0.25">
      <c r="B1178" s="316" t="s">
        <v>7</v>
      </c>
      <c r="C1178" s="64" t="s">
        <v>8</v>
      </c>
      <c r="D1178" s="87">
        <v>43800</v>
      </c>
      <c r="E1178" s="56" t="s">
        <v>116</v>
      </c>
      <c r="F1178" s="57">
        <v>1692</v>
      </c>
      <c r="G1178" s="57">
        <v>1692</v>
      </c>
      <c r="H1178" s="185">
        <v>12</v>
      </c>
      <c r="I1178" s="185">
        <v>12</v>
      </c>
      <c r="J1178" s="65"/>
      <c r="K1178" s="66"/>
      <c r="L1178" s="66"/>
      <c r="M1178" s="66"/>
      <c r="N1178" s="66"/>
      <c r="O1178" s="66"/>
      <c r="P1178" s="66"/>
      <c r="Q1178" s="66"/>
      <c r="R1178" s="59"/>
      <c r="S1178" s="59"/>
      <c r="T1178" s="60"/>
      <c r="U1178" s="181">
        <f t="shared" si="18"/>
        <v>0</v>
      </c>
      <c r="X1178"/>
      <c r="Y1178" s="8"/>
      <c r="Z1178" s="333"/>
    </row>
    <row r="1179" spans="2:26" ht="50.1" hidden="1" customHeight="1" x14ac:dyDescent="0.25">
      <c r="B1179" s="316" t="s">
        <v>7</v>
      </c>
      <c r="C1179" s="64" t="s">
        <v>9</v>
      </c>
      <c r="D1179" s="87">
        <v>43800</v>
      </c>
      <c r="E1179" s="56" t="s">
        <v>116</v>
      </c>
      <c r="F1179" s="57">
        <v>0</v>
      </c>
      <c r="G1179" s="57">
        <v>0</v>
      </c>
      <c r="H1179" s="185">
        <v>1</v>
      </c>
      <c r="I1179" s="185">
        <v>1</v>
      </c>
      <c r="J1179" s="61"/>
      <c r="K1179" s="66"/>
      <c r="L1179" s="62"/>
      <c r="M1179" s="66"/>
      <c r="N1179" s="66"/>
      <c r="O1179" s="66"/>
      <c r="P1179" s="62"/>
      <c r="Q1179" s="62"/>
      <c r="R1179" s="62"/>
      <c r="S1179" s="62"/>
      <c r="T1179" s="63"/>
      <c r="U1179" s="181">
        <f t="shared" ref="U1179:U1242" si="19">SUM(J1179:M1179)</f>
        <v>0</v>
      </c>
      <c r="X1179"/>
      <c r="Y1179" s="8"/>
      <c r="Z1179" s="333"/>
    </row>
    <row r="1180" spans="2:26" ht="50.1" hidden="1" customHeight="1" x14ac:dyDescent="0.25">
      <c r="B1180" s="316" t="s">
        <v>7</v>
      </c>
      <c r="C1180" s="64" t="s">
        <v>7</v>
      </c>
      <c r="D1180" s="87">
        <v>43800</v>
      </c>
      <c r="E1180" s="56" t="s">
        <v>116</v>
      </c>
      <c r="F1180" s="57">
        <v>1116</v>
      </c>
      <c r="G1180" s="57">
        <v>1116</v>
      </c>
      <c r="H1180" s="185">
        <v>7</v>
      </c>
      <c r="I1180" s="185">
        <v>7</v>
      </c>
      <c r="J1180" s="65"/>
      <c r="K1180" s="66"/>
      <c r="L1180" s="66"/>
      <c r="M1180" s="66"/>
      <c r="N1180" s="66"/>
      <c r="O1180" s="66"/>
      <c r="P1180" s="66"/>
      <c r="Q1180" s="66"/>
      <c r="R1180" s="59"/>
      <c r="S1180" s="59"/>
      <c r="T1180" s="60"/>
      <c r="U1180" s="181">
        <f t="shared" si="19"/>
        <v>0</v>
      </c>
      <c r="X1180"/>
      <c r="Y1180" s="8"/>
      <c r="Z1180" s="333"/>
    </row>
    <row r="1181" spans="2:26" ht="50.1" hidden="1" customHeight="1" x14ac:dyDescent="0.25">
      <c r="B1181" s="316" t="s">
        <v>7</v>
      </c>
      <c r="C1181" s="64" t="s">
        <v>10</v>
      </c>
      <c r="D1181" s="87">
        <v>43800</v>
      </c>
      <c r="E1181" s="56" t="s">
        <v>116</v>
      </c>
      <c r="F1181" s="57">
        <v>4590.25</v>
      </c>
      <c r="G1181" s="57">
        <v>4590.25</v>
      </c>
      <c r="H1181" s="185">
        <v>27</v>
      </c>
      <c r="I1181" s="185">
        <v>27</v>
      </c>
      <c r="J1181" s="61"/>
      <c r="K1181" s="66"/>
      <c r="L1181" s="62"/>
      <c r="M1181" s="66"/>
      <c r="N1181" s="66"/>
      <c r="O1181" s="66"/>
      <c r="P1181" s="62"/>
      <c r="Q1181" s="62"/>
      <c r="R1181" s="62"/>
      <c r="S1181" s="62"/>
      <c r="T1181" s="63"/>
      <c r="U1181" s="181">
        <f t="shared" si="19"/>
        <v>0</v>
      </c>
      <c r="X1181"/>
      <c r="Y1181" s="8"/>
      <c r="Z1181" s="333"/>
    </row>
    <row r="1182" spans="2:26" ht="50.1" hidden="1" customHeight="1" x14ac:dyDescent="0.25">
      <c r="B1182" s="316" t="s">
        <v>11</v>
      </c>
      <c r="C1182" s="64" t="s">
        <v>12</v>
      </c>
      <c r="D1182" s="87">
        <v>43800</v>
      </c>
      <c r="E1182" s="56" t="s">
        <v>116</v>
      </c>
      <c r="F1182" s="57">
        <v>243</v>
      </c>
      <c r="G1182" s="57">
        <v>243</v>
      </c>
      <c r="H1182" s="185">
        <v>2</v>
      </c>
      <c r="I1182" s="185">
        <v>2</v>
      </c>
      <c r="J1182" s="58"/>
      <c r="K1182" s="59"/>
      <c r="L1182" s="59"/>
      <c r="M1182" s="59"/>
      <c r="N1182" s="59"/>
      <c r="O1182" s="59"/>
      <c r="P1182" s="59"/>
      <c r="Q1182" s="59"/>
      <c r="R1182" s="59"/>
      <c r="S1182" s="59"/>
      <c r="T1182" s="60"/>
      <c r="U1182" s="181">
        <f t="shared" si="19"/>
        <v>0</v>
      </c>
      <c r="X1182"/>
      <c r="Y1182" s="8"/>
      <c r="Z1182" s="333"/>
    </row>
    <row r="1183" spans="2:26" ht="50.1" hidden="1" customHeight="1" x14ac:dyDescent="0.25">
      <c r="B1183" s="316" t="s">
        <v>11</v>
      </c>
      <c r="C1183" s="64" t="s">
        <v>13</v>
      </c>
      <c r="D1183" s="87">
        <v>43800</v>
      </c>
      <c r="E1183" s="56" t="s">
        <v>116</v>
      </c>
      <c r="F1183" s="57">
        <v>978</v>
      </c>
      <c r="G1183" s="57">
        <v>978</v>
      </c>
      <c r="H1183" s="185">
        <v>6</v>
      </c>
      <c r="I1183" s="185">
        <v>6</v>
      </c>
      <c r="J1183" s="61"/>
      <c r="K1183" s="59"/>
      <c r="L1183" s="62"/>
      <c r="M1183" s="59"/>
      <c r="N1183" s="59"/>
      <c r="O1183" s="59"/>
      <c r="P1183" s="62"/>
      <c r="Q1183" s="62"/>
      <c r="R1183" s="62"/>
      <c r="S1183" s="62"/>
      <c r="T1183" s="63"/>
      <c r="U1183" s="181">
        <f t="shared" si="19"/>
        <v>0</v>
      </c>
      <c r="X1183"/>
      <c r="Y1183" s="8"/>
      <c r="Z1183" s="333"/>
    </row>
    <row r="1184" spans="2:26" ht="50.1" hidden="1" customHeight="1" x14ac:dyDescent="0.25">
      <c r="B1184" s="316" t="s">
        <v>11</v>
      </c>
      <c r="C1184" s="64" t="s">
        <v>14</v>
      </c>
      <c r="D1184" s="87">
        <v>43800</v>
      </c>
      <c r="E1184" s="56" t="s">
        <v>116</v>
      </c>
      <c r="F1184" s="57">
        <v>1984.5</v>
      </c>
      <c r="G1184" s="57">
        <v>1984.5</v>
      </c>
      <c r="H1184" s="185">
        <v>14</v>
      </c>
      <c r="I1184" s="185">
        <v>14</v>
      </c>
      <c r="J1184" s="58"/>
      <c r="K1184" s="59"/>
      <c r="L1184" s="59"/>
      <c r="M1184" s="59"/>
      <c r="N1184" s="59"/>
      <c r="O1184" s="59"/>
      <c r="P1184" s="59"/>
      <c r="Q1184" s="59"/>
      <c r="R1184" s="59"/>
      <c r="S1184" s="59"/>
      <c r="T1184" s="60"/>
      <c r="U1184" s="181">
        <f t="shared" si="19"/>
        <v>0</v>
      </c>
      <c r="X1184"/>
      <c r="Y1184" s="8"/>
      <c r="Z1184" s="333"/>
    </row>
    <row r="1185" spans="2:26" ht="50.1" hidden="1" customHeight="1" x14ac:dyDescent="0.25">
      <c r="B1185" s="316" t="s">
        <v>11</v>
      </c>
      <c r="C1185" s="64" t="s">
        <v>11</v>
      </c>
      <c r="D1185" s="87">
        <v>43800</v>
      </c>
      <c r="E1185" s="56" t="s">
        <v>116</v>
      </c>
      <c r="F1185" s="57">
        <v>711</v>
      </c>
      <c r="G1185" s="57">
        <v>711</v>
      </c>
      <c r="H1185" s="185">
        <v>4</v>
      </c>
      <c r="I1185" s="185">
        <v>4</v>
      </c>
      <c r="J1185" s="61"/>
      <c r="K1185" s="59"/>
      <c r="L1185" s="62"/>
      <c r="M1185" s="59"/>
      <c r="N1185" s="59"/>
      <c r="O1185" s="59"/>
      <c r="P1185" s="62"/>
      <c r="Q1185" s="62"/>
      <c r="R1185" s="62"/>
      <c r="S1185" s="62"/>
      <c r="T1185" s="63"/>
      <c r="U1185" s="181">
        <f t="shared" si="19"/>
        <v>0</v>
      </c>
      <c r="X1185"/>
      <c r="Y1185" s="8"/>
      <c r="Z1185" s="333"/>
    </row>
    <row r="1186" spans="2:26" ht="50.1" hidden="1" customHeight="1" x14ac:dyDescent="0.25">
      <c r="B1186" s="316" t="s">
        <v>15</v>
      </c>
      <c r="C1186" s="64" t="s">
        <v>19</v>
      </c>
      <c r="D1186" s="87">
        <v>43800</v>
      </c>
      <c r="E1186" s="56" t="s">
        <v>116</v>
      </c>
      <c r="F1186" s="57">
        <v>36734.5</v>
      </c>
      <c r="G1186" s="57">
        <v>36734.5</v>
      </c>
      <c r="H1186" s="185">
        <v>230</v>
      </c>
      <c r="I1186" s="185">
        <v>230</v>
      </c>
      <c r="J1186" s="58"/>
      <c r="K1186" s="59"/>
      <c r="L1186" s="59"/>
      <c r="M1186" s="59"/>
      <c r="N1186" s="59"/>
      <c r="O1186" s="59">
        <v>3</v>
      </c>
      <c r="P1186" s="59"/>
      <c r="Q1186" s="59"/>
      <c r="R1186" s="59"/>
      <c r="S1186" s="59"/>
      <c r="T1186" s="60"/>
      <c r="U1186" s="181">
        <f t="shared" si="19"/>
        <v>0</v>
      </c>
      <c r="X1186"/>
      <c r="Y1186" s="8"/>
      <c r="Z1186" s="333"/>
    </row>
    <row r="1187" spans="2:26" ht="50.1" hidden="1" customHeight="1" x14ac:dyDescent="0.25">
      <c r="B1187" s="316" t="s">
        <v>15</v>
      </c>
      <c r="C1187" s="16" t="s">
        <v>178</v>
      </c>
      <c r="D1187" s="87">
        <v>43800</v>
      </c>
      <c r="E1187" s="56" t="s">
        <v>116</v>
      </c>
      <c r="F1187" s="57">
        <v>14979.25</v>
      </c>
      <c r="G1187" s="57">
        <v>14979.25</v>
      </c>
      <c r="H1187" s="185">
        <v>86</v>
      </c>
      <c r="I1187" s="185">
        <v>86</v>
      </c>
      <c r="J1187" s="61"/>
      <c r="K1187" s="59"/>
      <c r="L1187" s="62"/>
      <c r="M1187" s="59"/>
      <c r="N1187" s="59"/>
      <c r="O1187" s="59"/>
      <c r="P1187" s="62"/>
      <c r="Q1187" s="62"/>
      <c r="R1187" s="62"/>
      <c r="S1187" s="62"/>
      <c r="T1187" s="63"/>
      <c r="U1187" s="181">
        <f t="shared" si="19"/>
        <v>0</v>
      </c>
      <c r="X1187"/>
      <c r="Y1187" s="8"/>
      <c r="Z1187" s="333"/>
    </row>
    <row r="1188" spans="2:26" ht="50.1" hidden="1" customHeight="1" x14ac:dyDescent="0.25">
      <c r="B1188" s="316" t="s">
        <v>15</v>
      </c>
      <c r="C1188" s="64" t="s">
        <v>15</v>
      </c>
      <c r="D1188" s="87">
        <v>43800</v>
      </c>
      <c r="E1188" s="56" t="s">
        <v>116</v>
      </c>
      <c r="F1188" s="57">
        <v>388.5</v>
      </c>
      <c r="G1188" s="57">
        <v>388.5</v>
      </c>
      <c r="H1188" s="185">
        <v>2</v>
      </c>
      <c r="I1188" s="185">
        <v>2</v>
      </c>
      <c r="J1188" s="65"/>
      <c r="K1188" s="66"/>
      <c r="L1188" s="66"/>
      <c r="M1188" s="66"/>
      <c r="N1188" s="66"/>
      <c r="O1188" s="66"/>
      <c r="P1188" s="66"/>
      <c r="Q1188" s="66"/>
      <c r="R1188" s="59"/>
      <c r="S1188" s="59"/>
      <c r="T1188" s="60"/>
      <c r="U1188" s="181">
        <f t="shared" si="19"/>
        <v>0</v>
      </c>
      <c r="X1188"/>
      <c r="Y1188" s="8"/>
      <c r="Z1188" s="333"/>
    </row>
    <row r="1189" spans="2:26" ht="50.1" hidden="1" customHeight="1" x14ac:dyDescent="0.25">
      <c r="B1189" s="316" t="s">
        <v>15</v>
      </c>
      <c r="C1189" s="64" t="s">
        <v>513</v>
      </c>
      <c r="D1189" s="87">
        <v>43800</v>
      </c>
      <c r="E1189" s="56" t="s">
        <v>116</v>
      </c>
      <c r="F1189" s="57">
        <v>63792.75</v>
      </c>
      <c r="G1189" s="57">
        <v>63792.75</v>
      </c>
      <c r="H1189" s="185">
        <v>386</v>
      </c>
      <c r="I1189" s="185">
        <v>386</v>
      </c>
      <c r="J1189" s="61"/>
      <c r="K1189" s="66"/>
      <c r="L1189" s="62"/>
      <c r="M1189" s="66"/>
      <c r="N1189" s="66"/>
      <c r="O1189" s="66"/>
      <c r="P1189" s="62"/>
      <c r="Q1189" s="62"/>
      <c r="R1189" s="62"/>
      <c r="S1189" s="62"/>
      <c r="T1189" s="63"/>
      <c r="U1189" s="181">
        <f t="shared" si="19"/>
        <v>0</v>
      </c>
      <c r="X1189"/>
      <c r="Y1189" s="8"/>
      <c r="Z1189" s="333"/>
    </row>
    <row r="1190" spans="2:26" ht="50.1" customHeight="1" x14ac:dyDescent="0.25">
      <c r="B1190" s="316" t="s">
        <v>15</v>
      </c>
      <c r="C1190" s="64" t="s">
        <v>115</v>
      </c>
      <c r="D1190" s="87">
        <v>43800</v>
      </c>
      <c r="E1190" s="56" t="s">
        <v>116</v>
      </c>
      <c r="F1190" s="57">
        <v>151182.75</v>
      </c>
      <c r="G1190" s="57">
        <v>151182.75</v>
      </c>
      <c r="H1190" s="185">
        <v>865</v>
      </c>
      <c r="I1190" s="185">
        <v>865</v>
      </c>
      <c r="J1190" s="65"/>
      <c r="K1190" s="66">
        <v>1</v>
      </c>
      <c r="L1190" s="66"/>
      <c r="M1190" s="66"/>
      <c r="N1190" s="66">
        <v>1</v>
      </c>
      <c r="O1190" s="66">
        <v>6</v>
      </c>
      <c r="P1190" s="66"/>
      <c r="Q1190" s="66"/>
      <c r="R1190" s="59">
        <v>12</v>
      </c>
      <c r="S1190" s="59"/>
      <c r="T1190" s="60"/>
      <c r="U1190" s="181">
        <f t="shared" si="19"/>
        <v>1</v>
      </c>
      <c r="X1190"/>
      <c r="Y1190" s="8"/>
      <c r="Z1190" s="333"/>
    </row>
    <row r="1191" spans="2:26" ht="50.1" hidden="1" customHeight="1" x14ac:dyDescent="0.25">
      <c r="B1191" s="316" t="s">
        <v>20</v>
      </c>
      <c r="C1191" s="64" t="s">
        <v>20</v>
      </c>
      <c r="D1191" s="87">
        <v>43800</v>
      </c>
      <c r="E1191" s="56" t="s">
        <v>116</v>
      </c>
      <c r="F1191" s="57">
        <v>357</v>
      </c>
      <c r="G1191" s="57">
        <v>357</v>
      </c>
      <c r="H1191" s="185">
        <v>2</v>
      </c>
      <c r="I1191" s="185">
        <v>2</v>
      </c>
      <c r="J1191" s="318"/>
      <c r="K1191" s="319"/>
      <c r="L1191" s="319"/>
      <c r="M1191" s="319"/>
      <c r="N1191" s="319"/>
      <c r="O1191" s="319"/>
      <c r="P1191" s="319"/>
      <c r="Q1191" s="319"/>
      <c r="R1191" s="320"/>
      <c r="S1191" s="320"/>
      <c r="T1191" s="321"/>
      <c r="U1191" s="181">
        <f t="shared" si="19"/>
        <v>0</v>
      </c>
      <c r="X1191"/>
      <c r="Y1191" s="8"/>
      <c r="Z1191" s="333"/>
    </row>
    <row r="1192" spans="2:26" ht="50.1" hidden="1" customHeight="1" x14ac:dyDescent="0.25">
      <c r="B1192" s="316" t="s">
        <v>20</v>
      </c>
      <c r="C1192" s="64" t="s">
        <v>514</v>
      </c>
      <c r="D1192" s="87">
        <v>43800</v>
      </c>
      <c r="E1192" s="56" t="s">
        <v>116</v>
      </c>
      <c r="F1192" s="57">
        <v>643.5</v>
      </c>
      <c r="G1192" s="57">
        <v>643.5</v>
      </c>
      <c r="H1192" s="185">
        <v>4</v>
      </c>
      <c r="I1192" s="185">
        <v>4</v>
      </c>
      <c r="J1192" s="65"/>
      <c r="K1192" s="66"/>
      <c r="L1192" s="66"/>
      <c r="M1192" s="66"/>
      <c r="N1192" s="66"/>
      <c r="O1192" s="66"/>
      <c r="P1192" s="66"/>
      <c r="Q1192" s="66"/>
      <c r="R1192" s="59"/>
      <c r="S1192" s="59"/>
      <c r="T1192" s="60"/>
      <c r="U1192" s="181">
        <f t="shared" si="19"/>
        <v>0</v>
      </c>
      <c r="X1192"/>
      <c r="Y1192" s="8"/>
      <c r="Z1192" s="333"/>
    </row>
    <row r="1193" spans="2:26" ht="50.1" hidden="1" customHeight="1" x14ac:dyDescent="0.25">
      <c r="B1193" s="316" t="s">
        <v>20</v>
      </c>
      <c r="C1193" s="64" t="s">
        <v>854</v>
      </c>
      <c r="D1193" s="87">
        <v>43800</v>
      </c>
      <c r="E1193" s="56" t="s">
        <v>116</v>
      </c>
      <c r="F1193" s="57">
        <v>1039.5</v>
      </c>
      <c r="G1193" s="57">
        <v>1039.5</v>
      </c>
      <c r="H1193" s="185">
        <v>5</v>
      </c>
      <c r="I1193" s="185">
        <v>5</v>
      </c>
      <c r="J1193" s="65"/>
      <c r="K1193" s="66"/>
      <c r="L1193" s="66"/>
      <c r="M1193" s="66"/>
      <c r="N1193" s="66"/>
      <c r="O1193" s="66"/>
      <c r="P1193" s="66"/>
      <c r="Q1193" s="66"/>
      <c r="R1193" s="59"/>
      <c r="S1193" s="59"/>
      <c r="T1193" s="60"/>
      <c r="U1193" s="181">
        <f t="shared" si="19"/>
        <v>0</v>
      </c>
      <c r="X1193"/>
      <c r="Y1193" s="8"/>
      <c r="Z1193" s="333"/>
    </row>
    <row r="1194" spans="2:26" ht="50.1" hidden="1" customHeight="1" x14ac:dyDescent="0.25">
      <c r="B1194" s="316" t="s">
        <v>20</v>
      </c>
      <c r="C1194" s="64" t="s">
        <v>855</v>
      </c>
      <c r="D1194" s="87">
        <v>43800</v>
      </c>
      <c r="E1194" s="56" t="s">
        <v>116</v>
      </c>
      <c r="F1194" s="57">
        <v>1743</v>
      </c>
      <c r="G1194" s="57">
        <v>1743</v>
      </c>
      <c r="H1194" s="185">
        <v>11</v>
      </c>
      <c r="I1194" s="185">
        <v>11</v>
      </c>
      <c r="J1194" s="65"/>
      <c r="K1194" s="66"/>
      <c r="L1194" s="66"/>
      <c r="M1194" s="66"/>
      <c r="N1194" s="66"/>
      <c r="O1194" s="66"/>
      <c r="P1194" s="66"/>
      <c r="Q1194" s="66"/>
      <c r="R1194" s="59"/>
      <c r="S1194" s="59"/>
      <c r="T1194" s="60"/>
      <c r="U1194" s="181">
        <f t="shared" si="19"/>
        <v>0</v>
      </c>
      <c r="X1194"/>
      <c r="Y1194" s="8"/>
      <c r="Z1194" s="333"/>
    </row>
    <row r="1195" spans="2:26" ht="50.1" hidden="1" customHeight="1" x14ac:dyDescent="0.25">
      <c r="B1195" s="316" t="s">
        <v>20</v>
      </c>
      <c r="C1195" s="64" t="s">
        <v>856</v>
      </c>
      <c r="D1195" s="87">
        <v>43800</v>
      </c>
      <c r="E1195" s="56" t="s">
        <v>116</v>
      </c>
      <c r="F1195" s="57">
        <v>556.5</v>
      </c>
      <c r="G1195" s="57">
        <v>556.5</v>
      </c>
      <c r="H1195" s="185">
        <v>3</v>
      </c>
      <c r="I1195" s="185">
        <v>3</v>
      </c>
      <c r="J1195" s="65"/>
      <c r="K1195" s="66"/>
      <c r="L1195" s="66"/>
      <c r="M1195" s="66"/>
      <c r="N1195" s="66"/>
      <c r="O1195" s="66"/>
      <c r="P1195" s="66"/>
      <c r="Q1195" s="66"/>
      <c r="R1195" s="59"/>
      <c r="S1195" s="59"/>
      <c r="T1195" s="60"/>
      <c r="U1195" s="181">
        <f t="shared" si="19"/>
        <v>0</v>
      </c>
      <c r="X1195"/>
      <c r="Y1195" s="8"/>
      <c r="Z1195" s="333"/>
    </row>
    <row r="1196" spans="2:26" ht="50.1" hidden="1" customHeight="1" x14ac:dyDescent="0.25">
      <c r="B1196" s="316" t="s">
        <v>20</v>
      </c>
      <c r="C1196" s="64" t="s">
        <v>929</v>
      </c>
      <c r="D1196" s="87">
        <v>43800</v>
      </c>
      <c r="E1196" s="56" t="s">
        <v>116</v>
      </c>
      <c r="F1196" s="57">
        <v>1281</v>
      </c>
      <c r="G1196" s="57">
        <v>1281</v>
      </c>
      <c r="H1196" s="185">
        <v>6</v>
      </c>
      <c r="I1196" s="185">
        <v>6</v>
      </c>
      <c r="J1196" s="65"/>
      <c r="K1196" s="66"/>
      <c r="L1196" s="66"/>
      <c r="M1196" s="66"/>
      <c r="N1196" s="66"/>
      <c r="O1196" s="66"/>
      <c r="P1196" s="66"/>
      <c r="Q1196" s="66"/>
      <c r="R1196" s="59"/>
      <c r="S1196" s="59"/>
      <c r="T1196" s="60"/>
      <c r="U1196" s="181">
        <f t="shared" si="19"/>
        <v>0</v>
      </c>
      <c r="X1196"/>
      <c r="Y1196" s="8"/>
      <c r="Z1196" s="333"/>
    </row>
    <row r="1197" spans="2:26" ht="50.1" hidden="1" customHeight="1" x14ac:dyDescent="0.25">
      <c r="B1197" s="316" t="s">
        <v>21</v>
      </c>
      <c r="C1197" s="64" t="s">
        <v>22</v>
      </c>
      <c r="D1197" s="87">
        <v>43800</v>
      </c>
      <c r="E1197" s="56" t="s">
        <v>116</v>
      </c>
      <c r="F1197" s="57">
        <v>1713</v>
      </c>
      <c r="G1197" s="57">
        <v>1713</v>
      </c>
      <c r="H1197" s="185">
        <v>12</v>
      </c>
      <c r="I1197" s="185">
        <v>12</v>
      </c>
      <c r="J1197" s="65"/>
      <c r="K1197" s="66"/>
      <c r="L1197" s="66"/>
      <c r="M1197" s="66"/>
      <c r="N1197" s="66"/>
      <c r="O1197" s="66"/>
      <c r="P1197" s="66"/>
      <c r="Q1197" s="66"/>
      <c r="R1197" s="59"/>
      <c r="S1197" s="59"/>
      <c r="T1197" s="60"/>
      <c r="U1197" s="181">
        <f t="shared" si="19"/>
        <v>0</v>
      </c>
      <c r="X1197"/>
      <c r="Y1197" s="8"/>
      <c r="Z1197" s="333"/>
    </row>
    <row r="1198" spans="2:26" ht="50.1" hidden="1" customHeight="1" x14ac:dyDescent="0.25">
      <c r="B1198" s="316" t="s">
        <v>21</v>
      </c>
      <c r="C1198" s="64" t="s">
        <v>21</v>
      </c>
      <c r="D1198" s="87">
        <v>43800</v>
      </c>
      <c r="E1198" s="56" t="s">
        <v>116</v>
      </c>
      <c r="F1198" s="57">
        <v>603</v>
      </c>
      <c r="G1198" s="57">
        <v>603</v>
      </c>
      <c r="H1198" s="185">
        <v>5</v>
      </c>
      <c r="I1198" s="185">
        <v>5</v>
      </c>
      <c r="J1198" s="65"/>
      <c r="K1198" s="66"/>
      <c r="L1198" s="66"/>
      <c r="M1198" s="66"/>
      <c r="N1198" s="66"/>
      <c r="O1198" s="66"/>
      <c r="P1198" s="66"/>
      <c r="Q1198" s="66"/>
      <c r="R1198" s="59"/>
      <c r="S1198" s="59"/>
      <c r="T1198" s="60"/>
      <c r="U1198" s="181">
        <f t="shared" si="19"/>
        <v>0</v>
      </c>
      <c r="X1198"/>
      <c r="Y1198" s="8"/>
      <c r="Z1198" s="333"/>
    </row>
    <row r="1199" spans="2:26" ht="50.1" hidden="1" customHeight="1" x14ac:dyDescent="0.25">
      <c r="B1199" s="316" t="s">
        <v>21</v>
      </c>
      <c r="C1199" s="64" t="s">
        <v>23</v>
      </c>
      <c r="D1199" s="87">
        <v>43800</v>
      </c>
      <c r="E1199" s="56" t="s">
        <v>116</v>
      </c>
      <c r="F1199" s="57">
        <v>1222.5</v>
      </c>
      <c r="G1199" s="57">
        <v>1222.5</v>
      </c>
      <c r="H1199" s="185">
        <v>10</v>
      </c>
      <c r="I1199" s="185">
        <v>10</v>
      </c>
      <c r="J1199" s="65"/>
      <c r="K1199" s="66"/>
      <c r="L1199" s="66"/>
      <c r="M1199" s="66"/>
      <c r="N1199" s="66"/>
      <c r="O1199" s="66"/>
      <c r="P1199" s="66"/>
      <c r="Q1199" s="66"/>
      <c r="R1199" s="59"/>
      <c r="S1199" s="59"/>
      <c r="T1199" s="60"/>
      <c r="U1199" s="181">
        <f t="shared" si="19"/>
        <v>0</v>
      </c>
      <c r="X1199"/>
      <c r="Y1199" s="8"/>
      <c r="Z1199" s="333"/>
    </row>
    <row r="1200" spans="2:26" ht="50.1" hidden="1" customHeight="1" x14ac:dyDescent="0.25">
      <c r="B1200" s="316" t="s">
        <v>24</v>
      </c>
      <c r="C1200" s="64" t="s">
        <v>25</v>
      </c>
      <c r="D1200" s="87">
        <v>43800</v>
      </c>
      <c r="E1200" s="56" t="s">
        <v>116</v>
      </c>
      <c r="F1200" s="57">
        <v>4428.5</v>
      </c>
      <c r="G1200" s="57">
        <v>4428.5</v>
      </c>
      <c r="H1200" s="185">
        <v>26</v>
      </c>
      <c r="I1200" s="185">
        <v>26</v>
      </c>
      <c r="J1200" s="65"/>
      <c r="K1200" s="66"/>
      <c r="L1200" s="66"/>
      <c r="M1200" s="66"/>
      <c r="N1200" s="66"/>
      <c r="O1200" s="66"/>
      <c r="P1200" s="66"/>
      <c r="Q1200" s="66"/>
      <c r="R1200" s="59"/>
      <c r="S1200" s="59"/>
      <c r="T1200" s="60"/>
      <c r="U1200" s="181">
        <f t="shared" si="19"/>
        <v>0</v>
      </c>
      <c r="X1200"/>
      <c r="Y1200" s="8"/>
      <c r="Z1200" s="333"/>
    </row>
    <row r="1201" spans="2:26" ht="50.1" hidden="1" customHeight="1" x14ac:dyDescent="0.25">
      <c r="B1201" s="316" t="s">
        <v>24</v>
      </c>
      <c r="C1201" s="64" t="s">
        <v>26</v>
      </c>
      <c r="D1201" s="87">
        <v>43800</v>
      </c>
      <c r="E1201" s="56" t="s">
        <v>116</v>
      </c>
      <c r="F1201" s="57">
        <v>5103</v>
      </c>
      <c r="G1201" s="57">
        <v>5103</v>
      </c>
      <c r="H1201" s="185">
        <v>31</v>
      </c>
      <c r="I1201" s="185">
        <v>31</v>
      </c>
      <c r="J1201" s="65"/>
      <c r="K1201" s="66"/>
      <c r="L1201" s="66"/>
      <c r="M1201" s="66"/>
      <c r="N1201" s="66"/>
      <c r="O1201" s="66"/>
      <c r="P1201" s="66"/>
      <c r="Q1201" s="66"/>
      <c r="R1201" s="59"/>
      <c r="S1201" s="59"/>
      <c r="T1201" s="60"/>
      <c r="U1201" s="181">
        <f t="shared" si="19"/>
        <v>0</v>
      </c>
      <c r="X1201"/>
      <c r="Y1201" s="8"/>
      <c r="Z1201" s="333"/>
    </row>
    <row r="1202" spans="2:26" ht="50.1" hidden="1" customHeight="1" x14ac:dyDescent="0.25">
      <c r="B1202" s="316" t="s">
        <v>24</v>
      </c>
      <c r="C1202" s="64" t="s">
        <v>24</v>
      </c>
      <c r="D1202" s="87">
        <v>43800</v>
      </c>
      <c r="E1202" s="56" t="s">
        <v>116</v>
      </c>
      <c r="F1202" s="57">
        <v>310.5</v>
      </c>
      <c r="G1202" s="57">
        <v>310.5</v>
      </c>
      <c r="H1202" s="185">
        <v>2</v>
      </c>
      <c r="I1202" s="185">
        <v>2</v>
      </c>
      <c r="J1202" s="65"/>
      <c r="K1202" s="66"/>
      <c r="L1202" s="66"/>
      <c r="M1202" s="66"/>
      <c r="N1202" s="66"/>
      <c r="O1202" s="66"/>
      <c r="P1202" s="66"/>
      <c r="Q1202" s="66"/>
      <c r="R1202" s="59"/>
      <c r="S1202" s="59"/>
      <c r="T1202" s="60"/>
      <c r="U1202" s="181">
        <f t="shared" si="19"/>
        <v>0</v>
      </c>
      <c r="X1202"/>
      <c r="Y1202" s="8"/>
      <c r="Z1202" s="333"/>
    </row>
    <row r="1203" spans="2:26" ht="50.1" hidden="1" customHeight="1" x14ac:dyDescent="0.25">
      <c r="B1203" s="316" t="s">
        <v>27</v>
      </c>
      <c r="C1203" s="64" t="s">
        <v>43</v>
      </c>
      <c r="D1203" s="87">
        <v>43800</v>
      </c>
      <c r="E1203" s="56" t="s">
        <v>116</v>
      </c>
      <c r="F1203" s="57">
        <v>966</v>
      </c>
      <c r="G1203" s="57">
        <v>966</v>
      </c>
      <c r="H1203" s="185">
        <v>7</v>
      </c>
      <c r="I1203" s="185">
        <v>7</v>
      </c>
      <c r="J1203" s="65"/>
      <c r="K1203" s="66"/>
      <c r="L1203" s="66"/>
      <c r="M1203" s="66"/>
      <c r="N1203" s="66"/>
      <c r="O1203" s="66"/>
      <c r="P1203" s="66"/>
      <c r="Q1203" s="66"/>
      <c r="R1203" s="59"/>
      <c r="S1203" s="59"/>
      <c r="T1203" s="60"/>
      <c r="U1203" s="181">
        <f t="shared" si="19"/>
        <v>0</v>
      </c>
      <c r="X1203"/>
      <c r="Y1203" s="8"/>
      <c r="Z1203" s="333"/>
    </row>
    <row r="1204" spans="2:26" ht="50.1" hidden="1" customHeight="1" x14ac:dyDescent="0.25">
      <c r="B1204" s="316" t="s">
        <v>27</v>
      </c>
      <c r="C1204" s="64" t="s">
        <v>28</v>
      </c>
      <c r="D1204" s="87">
        <v>43800</v>
      </c>
      <c r="E1204" s="56" t="s">
        <v>116</v>
      </c>
      <c r="F1204" s="57">
        <v>816</v>
      </c>
      <c r="G1204" s="57">
        <v>816</v>
      </c>
      <c r="H1204" s="185">
        <v>5</v>
      </c>
      <c r="I1204" s="185">
        <v>5</v>
      </c>
      <c r="J1204" s="65"/>
      <c r="K1204" s="66"/>
      <c r="L1204" s="66"/>
      <c r="M1204" s="66"/>
      <c r="N1204" s="66"/>
      <c r="O1204" s="66"/>
      <c r="P1204" s="66"/>
      <c r="Q1204" s="66"/>
      <c r="R1204" s="59"/>
      <c r="S1204" s="59"/>
      <c r="T1204" s="60"/>
      <c r="U1204" s="181">
        <f t="shared" si="19"/>
        <v>0</v>
      </c>
      <c r="X1204"/>
      <c r="Y1204" s="8"/>
      <c r="Z1204" s="333"/>
    </row>
    <row r="1205" spans="2:26" ht="50.1" hidden="1" customHeight="1" x14ac:dyDescent="0.25">
      <c r="B1205" s="316" t="s">
        <v>27</v>
      </c>
      <c r="C1205" s="64" t="s">
        <v>27</v>
      </c>
      <c r="D1205" s="87">
        <v>43800</v>
      </c>
      <c r="E1205" s="56" t="s">
        <v>116</v>
      </c>
      <c r="F1205" s="57">
        <v>819</v>
      </c>
      <c r="G1205" s="57">
        <v>819</v>
      </c>
      <c r="H1205" s="185">
        <v>5</v>
      </c>
      <c r="I1205" s="185">
        <v>5</v>
      </c>
      <c r="J1205" s="65"/>
      <c r="K1205" s="66"/>
      <c r="L1205" s="66"/>
      <c r="M1205" s="66"/>
      <c r="N1205" s="66"/>
      <c r="O1205" s="66"/>
      <c r="P1205" s="66"/>
      <c r="Q1205" s="66"/>
      <c r="R1205" s="59"/>
      <c r="S1205" s="59"/>
      <c r="T1205" s="60"/>
      <c r="U1205" s="181">
        <f t="shared" si="19"/>
        <v>0</v>
      </c>
      <c r="X1205"/>
      <c r="Y1205" s="8"/>
      <c r="Z1205" s="333"/>
    </row>
    <row r="1206" spans="2:26" ht="50.1" hidden="1" customHeight="1" x14ac:dyDescent="0.25">
      <c r="B1206" s="316" t="s">
        <v>29</v>
      </c>
      <c r="C1206" s="64" t="s">
        <v>30</v>
      </c>
      <c r="D1206" s="87">
        <v>43800</v>
      </c>
      <c r="E1206" s="56" t="s">
        <v>116</v>
      </c>
      <c r="F1206" s="57">
        <v>685.5</v>
      </c>
      <c r="G1206" s="57">
        <v>685.5</v>
      </c>
      <c r="H1206" s="185">
        <v>6</v>
      </c>
      <c r="I1206" s="185">
        <v>6</v>
      </c>
      <c r="J1206" s="65"/>
      <c r="K1206" s="66"/>
      <c r="L1206" s="66"/>
      <c r="M1206" s="66"/>
      <c r="N1206" s="66"/>
      <c r="O1206" s="66"/>
      <c r="P1206" s="66"/>
      <c r="Q1206" s="66"/>
      <c r="R1206" s="59"/>
      <c r="S1206" s="59"/>
      <c r="T1206" s="60"/>
      <c r="U1206" s="181">
        <f t="shared" si="19"/>
        <v>0</v>
      </c>
      <c r="X1206"/>
      <c r="Y1206" s="8"/>
      <c r="Z1206" s="333"/>
    </row>
    <row r="1207" spans="2:26" ht="50.1" hidden="1" customHeight="1" x14ac:dyDescent="0.25">
      <c r="B1207" s="316" t="s">
        <v>29</v>
      </c>
      <c r="C1207" s="64" t="s">
        <v>31</v>
      </c>
      <c r="D1207" s="87">
        <v>43800</v>
      </c>
      <c r="E1207" s="56" t="s">
        <v>116</v>
      </c>
      <c r="F1207" s="57">
        <v>6464.75</v>
      </c>
      <c r="G1207" s="57">
        <v>6464.75</v>
      </c>
      <c r="H1207" s="185">
        <v>36</v>
      </c>
      <c r="I1207" s="185">
        <v>36</v>
      </c>
      <c r="J1207" s="65"/>
      <c r="K1207" s="66"/>
      <c r="L1207" s="66"/>
      <c r="M1207" s="66"/>
      <c r="N1207" s="66"/>
      <c r="O1207" s="66">
        <v>1</v>
      </c>
      <c r="P1207" s="66"/>
      <c r="Q1207" s="66"/>
      <c r="R1207" s="59"/>
      <c r="S1207" s="59"/>
      <c r="T1207" s="60"/>
      <c r="U1207" s="181">
        <f t="shared" si="19"/>
        <v>0</v>
      </c>
      <c r="X1207"/>
      <c r="Y1207" s="8"/>
      <c r="Z1207" s="333"/>
    </row>
    <row r="1208" spans="2:26" ht="50.1" hidden="1" customHeight="1" x14ac:dyDescent="0.25">
      <c r="B1208" s="316" t="s">
        <v>29</v>
      </c>
      <c r="C1208" s="64" t="s">
        <v>32</v>
      </c>
      <c r="D1208" s="87">
        <v>43800</v>
      </c>
      <c r="E1208" s="56" t="s">
        <v>116</v>
      </c>
      <c r="F1208" s="57">
        <v>1534.5</v>
      </c>
      <c r="G1208" s="57">
        <v>1534.5</v>
      </c>
      <c r="H1208" s="185">
        <v>10</v>
      </c>
      <c r="I1208" s="185">
        <v>10</v>
      </c>
      <c r="J1208" s="65"/>
      <c r="K1208" s="66"/>
      <c r="L1208" s="66"/>
      <c r="M1208" s="66"/>
      <c r="N1208" s="66"/>
      <c r="O1208" s="66"/>
      <c r="P1208" s="66"/>
      <c r="Q1208" s="66"/>
      <c r="R1208" s="59"/>
      <c r="S1208" s="59"/>
      <c r="T1208" s="60"/>
      <c r="U1208" s="181">
        <f t="shared" si="19"/>
        <v>0</v>
      </c>
      <c r="X1208"/>
      <c r="Y1208" s="8"/>
      <c r="Z1208" s="333"/>
    </row>
    <row r="1209" spans="2:26" ht="50.1" hidden="1" customHeight="1" x14ac:dyDescent="0.25">
      <c r="B1209" s="316" t="s">
        <v>29</v>
      </c>
      <c r="C1209" s="64" t="s">
        <v>16</v>
      </c>
      <c r="D1209" s="87">
        <v>43800</v>
      </c>
      <c r="E1209" s="56" t="s">
        <v>116</v>
      </c>
      <c r="F1209" s="57">
        <v>1612.5</v>
      </c>
      <c r="G1209" s="57">
        <v>1612.5</v>
      </c>
      <c r="H1209" s="185">
        <v>11</v>
      </c>
      <c r="I1209" s="185">
        <v>11</v>
      </c>
      <c r="J1209" s="65"/>
      <c r="K1209" s="66"/>
      <c r="L1209" s="66"/>
      <c r="M1209" s="66"/>
      <c r="N1209" s="66"/>
      <c r="O1209" s="66"/>
      <c r="P1209" s="66"/>
      <c r="Q1209" s="66"/>
      <c r="R1209" s="59"/>
      <c r="S1209" s="59"/>
      <c r="T1209" s="60"/>
      <c r="U1209" s="181">
        <f t="shared" si="19"/>
        <v>0</v>
      </c>
      <c r="X1209"/>
      <c r="Y1209" s="8"/>
      <c r="Z1209" s="333"/>
    </row>
    <row r="1210" spans="2:26" ht="50.1" hidden="1" customHeight="1" x14ac:dyDescent="0.25">
      <c r="B1210" s="316" t="s">
        <v>29</v>
      </c>
      <c r="C1210" s="64" t="s">
        <v>33</v>
      </c>
      <c r="D1210" s="87">
        <v>43800</v>
      </c>
      <c r="E1210" s="56" t="s">
        <v>116</v>
      </c>
      <c r="F1210" s="57">
        <v>1356</v>
      </c>
      <c r="G1210" s="57">
        <v>1356</v>
      </c>
      <c r="H1210" s="185">
        <v>7</v>
      </c>
      <c r="I1210" s="185">
        <v>7</v>
      </c>
      <c r="J1210" s="65"/>
      <c r="K1210" s="66"/>
      <c r="L1210" s="66"/>
      <c r="M1210" s="66"/>
      <c r="N1210" s="66"/>
      <c r="O1210" s="66"/>
      <c r="P1210" s="66"/>
      <c r="Q1210" s="66"/>
      <c r="R1210" s="59"/>
      <c r="S1210" s="59"/>
      <c r="T1210" s="60"/>
      <c r="U1210" s="181">
        <f t="shared" si="19"/>
        <v>0</v>
      </c>
      <c r="X1210"/>
      <c r="Y1210" s="8"/>
      <c r="Z1210" s="333"/>
    </row>
    <row r="1211" spans="2:26" ht="50.1" hidden="1" customHeight="1" x14ac:dyDescent="0.25">
      <c r="B1211" s="316" t="s">
        <v>29</v>
      </c>
      <c r="C1211" s="64" t="s">
        <v>34</v>
      </c>
      <c r="D1211" s="87">
        <v>43800</v>
      </c>
      <c r="E1211" s="56" t="s">
        <v>116</v>
      </c>
      <c r="F1211" s="57">
        <v>198</v>
      </c>
      <c r="G1211" s="57">
        <v>198</v>
      </c>
      <c r="H1211" s="185">
        <v>1</v>
      </c>
      <c r="I1211" s="185">
        <v>1</v>
      </c>
      <c r="J1211" s="65"/>
      <c r="K1211" s="66"/>
      <c r="L1211" s="66"/>
      <c r="M1211" s="66"/>
      <c r="N1211" s="66"/>
      <c r="O1211" s="66"/>
      <c r="P1211" s="66"/>
      <c r="Q1211" s="66"/>
      <c r="R1211" s="59"/>
      <c r="S1211" s="59"/>
      <c r="T1211" s="60"/>
      <c r="U1211" s="181">
        <f t="shared" si="19"/>
        <v>0</v>
      </c>
      <c r="X1211"/>
      <c r="Y1211" s="8"/>
      <c r="Z1211" s="333"/>
    </row>
    <row r="1212" spans="2:26" ht="50.1" hidden="1" customHeight="1" x14ac:dyDescent="0.25">
      <c r="B1212" s="316" t="s">
        <v>29</v>
      </c>
      <c r="C1212" s="16" t="s">
        <v>35</v>
      </c>
      <c r="D1212" s="87">
        <v>43800</v>
      </c>
      <c r="E1212" s="56" t="s">
        <v>116</v>
      </c>
      <c r="F1212" s="57">
        <v>1890</v>
      </c>
      <c r="G1212" s="57">
        <v>1890</v>
      </c>
      <c r="H1212" s="185">
        <v>13</v>
      </c>
      <c r="I1212" s="185">
        <v>13</v>
      </c>
      <c r="J1212" s="65"/>
      <c r="K1212" s="66"/>
      <c r="L1212" s="66"/>
      <c r="M1212" s="66"/>
      <c r="N1212" s="66"/>
      <c r="O1212" s="66"/>
      <c r="P1212" s="66"/>
      <c r="Q1212" s="66"/>
      <c r="R1212" s="59"/>
      <c r="S1212" s="59"/>
      <c r="T1212" s="60"/>
      <c r="U1212" s="181">
        <f t="shared" si="19"/>
        <v>0</v>
      </c>
      <c r="X1212"/>
      <c r="Y1212" s="8"/>
      <c r="Z1212" s="333"/>
    </row>
    <row r="1213" spans="2:26" ht="50.1" hidden="1" customHeight="1" x14ac:dyDescent="0.25">
      <c r="B1213" s="316" t="s">
        <v>29</v>
      </c>
      <c r="C1213" s="64" t="s">
        <v>29</v>
      </c>
      <c r="D1213" s="87">
        <v>43800</v>
      </c>
      <c r="E1213" s="56" t="s">
        <v>116</v>
      </c>
      <c r="F1213" s="57">
        <v>279</v>
      </c>
      <c r="G1213" s="57">
        <v>279</v>
      </c>
      <c r="H1213" s="185">
        <v>2</v>
      </c>
      <c r="I1213" s="185">
        <v>2</v>
      </c>
      <c r="J1213" s="65"/>
      <c r="K1213" s="66"/>
      <c r="L1213" s="66"/>
      <c r="M1213" s="66"/>
      <c r="N1213" s="66"/>
      <c r="O1213" s="66"/>
      <c r="P1213" s="66"/>
      <c r="Q1213" s="66"/>
      <c r="R1213" s="59"/>
      <c r="S1213" s="59"/>
      <c r="T1213" s="60"/>
      <c r="U1213" s="181">
        <f t="shared" si="19"/>
        <v>0</v>
      </c>
      <c r="X1213"/>
      <c r="Y1213" s="8"/>
      <c r="Z1213" s="333"/>
    </row>
    <row r="1214" spans="2:26" ht="50.1" hidden="1" customHeight="1" x14ac:dyDescent="0.25">
      <c r="B1214" s="316" t="s">
        <v>29</v>
      </c>
      <c r="C1214" s="64" t="s">
        <v>489</v>
      </c>
      <c r="D1214" s="87">
        <v>43800</v>
      </c>
      <c r="E1214" s="56" t="s">
        <v>116</v>
      </c>
      <c r="F1214" s="57">
        <v>3274.5</v>
      </c>
      <c r="G1214" s="57">
        <v>3274.5</v>
      </c>
      <c r="H1214" s="185">
        <v>20</v>
      </c>
      <c r="I1214" s="185">
        <v>20</v>
      </c>
      <c r="J1214" s="65"/>
      <c r="K1214" s="66"/>
      <c r="L1214" s="66"/>
      <c r="M1214" s="66"/>
      <c r="N1214" s="66"/>
      <c r="O1214" s="66"/>
      <c r="P1214" s="66"/>
      <c r="Q1214" s="66"/>
      <c r="R1214" s="59"/>
      <c r="S1214" s="59"/>
      <c r="T1214" s="60"/>
      <c r="U1214" s="181">
        <f t="shared" si="19"/>
        <v>0</v>
      </c>
      <c r="X1214"/>
      <c r="Y1214" s="8"/>
      <c r="Z1214" s="333"/>
    </row>
    <row r="1215" spans="2:26" ht="50.1" hidden="1" customHeight="1" x14ac:dyDescent="0.25">
      <c r="B1215" s="316" t="s">
        <v>36</v>
      </c>
      <c r="C1215" s="64" t="s">
        <v>36</v>
      </c>
      <c r="D1215" s="87">
        <v>43800</v>
      </c>
      <c r="E1215" s="56" t="s">
        <v>116</v>
      </c>
      <c r="F1215" s="57">
        <v>336</v>
      </c>
      <c r="G1215" s="57">
        <v>336</v>
      </c>
      <c r="H1215" s="185">
        <v>3</v>
      </c>
      <c r="I1215" s="185">
        <v>3</v>
      </c>
      <c r="J1215" s="65"/>
      <c r="K1215" s="66"/>
      <c r="L1215" s="66"/>
      <c r="M1215" s="66"/>
      <c r="N1215" s="66"/>
      <c r="O1215" s="66"/>
      <c r="P1215" s="66"/>
      <c r="Q1215" s="66"/>
      <c r="R1215" s="59"/>
      <c r="S1215" s="59"/>
      <c r="T1215" s="60"/>
      <c r="U1215" s="181">
        <f t="shared" si="19"/>
        <v>0</v>
      </c>
      <c r="X1215"/>
      <c r="Y1215" s="8"/>
      <c r="Z1215" s="333"/>
    </row>
    <row r="1216" spans="2:26" ht="50.1" hidden="1" customHeight="1" x14ac:dyDescent="0.25">
      <c r="B1216" s="316" t="s">
        <v>36</v>
      </c>
      <c r="C1216" s="64" t="s">
        <v>48</v>
      </c>
      <c r="D1216" s="87">
        <v>43800</v>
      </c>
      <c r="E1216" s="56" t="s">
        <v>116</v>
      </c>
      <c r="F1216" s="57">
        <v>777</v>
      </c>
      <c r="G1216" s="57">
        <v>777</v>
      </c>
      <c r="H1216" s="185">
        <v>7</v>
      </c>
      <c r="I1216" s="185">
        <v>7</v>
      </c>
      <c r="J1216" s="65"/>
      <c r="K1216" s="66"/>
      <c r="L1216" s="66"/>
      <c r="M1216" s="66"/>
      <c r="N1216" s="66"/>
      <c r="O1216" s="66"/>
      <c r="P1216" s="66"/>
      <c r="Q1216" s="66"/>
      <c r="R1216" s="59"/>
      <c r="S1216" s="59"/>
      <c r="T1216" s="60"/>
      <c r="U1216" s="181">
        <f t="shared" si="19"/>
        <v>0</v>
      </c>
      <c r="X1216"/>
      <c r="Y1216" s="8"/>
      <c r="Z1216" s="333"/>
    </row>
    <row r="1217" spans="2:26" ht="50.1" hidden="1" customHeight="1" x14ac:dyDescent="0.25">
      <c r="B1217" s="316" t="s">
        <v>36</v>
      </c>
      <c r="C1217" s="64" t="s">
        <v>49</v>
      </c>
      <c r="D1217" s="87">
        <v>43800</v>
      </c>
      <c r="E1217" s="56" t="s">
        <v>116</v>
      </c>
      <c r="F1217" s="57">
        <v>198</v>
      </c>
      <c r="G1217" s="57">
        <v>198</v>
      </c>
      <c r="H1217" s="185">
        <v>1</v>
      </c>
      <c r="I1217" s="185">
        <v>1</v>
      </c>
      <c r="J1217" s="65"/>
      <c r="K1217" s="66"/>
      <c r="L1217" s="66"/>
      <c r="M1217" s="66"/>
      <c r="N1217" s="66"/>
      <c r="O1217" s="66"/>
      <c r="P1217" s="66"/>
      <c r="Q1217" s="66"/>
      <c r="R1217" s="59"/>
      <c r="S1217" s="59"/>
      <c r="T1217" s="60"/>
      <c r="U1217" s="181">
        <f t="shared" si="19"/>
        <v>0</v>
      </c>
      <c r="X1217"/>
      <c r="Y1217" s="8"/>
      <c r="Z1217" s="333"/>
    </row>
    <row r="1218" spans="2:26" ht="50.1" hidden="1" customHeight="1" x14ac:dyDescent="0.25">
      <c r="B1218" s="316" t="s">
        <v>36</v>
      </c>
      <c r="C1218" s="64" t="s">
        <v>50</v>
      </c>
      <c r="D1218" s="87">
        <v>43800</v>
      </c>
      <c r="E1218" s="56" t="s">
        <v>116</v>
      </c>
      <c r="F1218" s="57">
        <v>1110</v>
      </c>
      <c r="G1218" s="57">
        <v>1110</v>
      </c>
      <c r="H1218" s="185">
        <v>6</v>
      </c>
      <c r="I1218" s="185">
        <v>6</v>
      </c>
      <c r="J1218" s="65"/>
      <c r="K1218" s="66"/>
      <c r="L1218" s="66"/>
      <c r="M1218" s="66"/>
      <c r="N1218" s="66"/>
      <c r="O1218" s="66"/>
      <c r="P1218" s="66"/>
      <c r="Q1218" s="66"/>
      <c r="R1218" s="59"/>
      <c r="S1218" s="59"/>
      <c r="T1218" s="60"/>
      <c r="U1218" s="181">
        <f t="shared" si="19"/>
        <v>0</v>
      </c>
      <c r="X1218"/>
      <c r="Y1218" s="8"/>
      <c r="Z1218" s="333"/>
    </row>
    <row r="1219" spans="2:26" ht="50.1" hidden="1" customHeight="1" x14ac:dyDescent="0.25">
      <c r="B1219" s="316" t="s">
        <v>37</v>
      </c>
      <c r="C1219" s="64" t="s">
        <v>39</v>
      </c>
      <c r="D1219" s="87">
        <v>43800</v>
      </c>
      <c r="E1219" s="56" t="s">
        <v>116</v>
      </c>
      <c r="F1219" s="57">
        <v>3580.5</v>
      </c>
      <c r="G1219" s="57">
        <v>3580.5</v>
      </c>
      <c r="H1219" s="185">
        <v>19</v>
      </c>
      <c r="I1219" s="185">
        <v>19</v>
      </c>
      <c r="J1219" s="65"/>
      <c r="K1219" s="66"/>
      <c r="L1219" s="66"/>
      <c r="M1219" s="66"/>
      <c r="N1219" s="66"/>
      <c r="O1219" s="66">
        <v>1</v>
      </c>
      <c r="P1219" s="66"/>
      <c r="Q1219" s="66"/>
      <c r="R1219" s="59"/>
      <c r="S1219" s="59"/>
      <c r="T1219" s="60"/>
      <c r="U1219" s="181">
        <f t="shared" si="19"/>
        <v>0</v>
      </c>
      <c r="X1219"/>
      <c r="Y1219" s="8"/>
      <c r="Z1219" s="333"/>
    </row>
    <row r="1220" spans="2:26" ht="50.1" hidden="1" customHeight="1" x14ac:dyDescent="0.25">
      <c r="B1220" s="316" t="s">
        <v>37</v>
      </c>
      <c r="C1220" s="64" t="s">
        <v>38</v>
      </c>
      <c r="D1220" s="87">
        <v>43800</v>
      </c>
      <c r="E1220" s="56" t="s">
        <v>116</v>
      </c>
      <c r="F1220" s="57">
        <v>4095</v>
      </c>
      <c r="G1220" s="57">
        <v>4095</v>
      </c>
      <c r="H1220" s="185">
        <v>22</v>
      </c>
      <c r="I1220" s="185">
        <v>22</v>
      </c>
      <c r="J1220" s="65"/>
      <c r="K1220" s="66"/>
      <c r="L1220" s="66"/>
      <c r="M1220" s="66"/>
      <c r="N1220" s="66"/>
      <c r="O1220" s="66"/>
      <c r="P1220" s="66"/>
      <c r="Q1220" s="66"/>
      <c r="R1220" s="59"/>
      <c r="S1220" s="59"/>
      <c r="T1220" s="60"/>
      <c r="U1220" s="181">
        <f t="shared" si="19"/>
        <v>0</v>
      </c>
      <c r="X1220"/>
      <c r="Y1220" s="8"/>
      <c r="Z1220" s="333"/>
    </row>
    <row r="1221" spans="2:26" ht="50.1" hidden="1" customHeight="1" x14ac:dyDescent="0.25">
      <c r="B1221" s="316" t="s">
        <v>40</v>
      </c>
      <c r="C1221" s="64" t="s">
        <v>40</v>
      </c>
      <c r="D1221" s="87">
        <v>43800</v>
      </c>
      <c r="E1221" s="56" t="s">
        <v>116</v>
      </c>
      <c r="F1221" s="57">
        <v>441</v>
      </c>
      <c r="G1221" s="57">
        <v>441</v>
      </c>
      <c r="H1221" s="185">
        <v>3</v>
      </c>
      <c r="I1221" s="185">
        <v>3</v>
      </c>
      <c r="J1221" s="65"/>
      <c r="K1221" s="66"/>
      <c r="L1221" s="66"/>
      <c r="M1221" s="66"/>
      <c r="N1221" s="66"/>
      <c r="O1221" s="66"/>
      <c r="P1221" s="66"/>
      <c r="Q1221" s="66"/>
      <c r="R1221" s="59"/>
      <c r="S1221" s="59"/>
      <c r="T1221" s="60"/>
      <c r="U1221" s="181">
        <f t="shared" si="19"/>
        <v>0</v>
      </c>
      <c r="X1221"/>
      <c r="Y1221" s="8"/>
      <c r="Z1221" s="333"/>
    </row>
    <row r="1222" spans="2:26" ht="50.1" hidden="1" customHeight="1" x14ac:dyDescent="0.25">
      <c r="B1222" s="316" t="s">
        <v>41</v>
      </c>
      <c r="C1222" s="64" t="s">
        <v>41</v>
      </c>
      <c r="D1222" s="87">
        <v>43800</v>
      </c>
      <c r="E1222" s="56" t="s">
        <v>116</v>
      </c>
      <c r="F1222" s="57">
        <v>13675.25</v>
      </c>
      <c r="G1222" s="57">
        <v>13675.25</v>
      </c>
      <c r="H1222" s="185">
        <v>79</v>
      </c>
      <c r="I1222" s="185">
        <v>79</v>
      </c>
      <c r="J1222" s="65"/>
      <c r="K1222" s="66"/>
      <c r="L1222" s="66"/>
      <c r="M1222" s="66"/>
      <c r="N1222" s="66"/>
      <c r="O1222" s="66">
        <v>1</v>
      </c>
      <c r="P1222" s="66"/>
      <c r="Q1222" s="66"/>
      <c r="R1222" s="59"/>
      <c r="S1222" s="59"/>
      <c r="T1222" s="60"/>
      <c r="U1222" s="181">
        <f t="shared" si="19"/>
        <v>0</v>
      </c>
      <c r="X1222"/>
      <c r="Y1222" s="8"/>
      <c r="Z1222" s="333"/>
    </row>
    <row r="1223" spans="2:26" ht="50.1" hidden="1" customHeight="1" x14ac:dyDescent="0.25">
      <c r="B1223" s="316" t="s">
        <v>42</v>
      </c>
      <c r="C1223" s="64" t="s">
        <v>42</v>
      </c>
      <c r="D1223" s="87">
        <v>43800</v>
      </c>
      <c r="E1223" s="56" t="s">
        <v>116</v>
      </c>
      <c r="F1223" s="57">
        <v>3927</v>
      </c>
      <c r="G1223" s="57">
        <v>3927</v>
      </c>
      <c r="H1223" s="185">
        <v>22</v>
      </c>
      <c r="I1223" s="185">
        <v>22</v>
      </c>
      <c r="J1223" s="65"/>
      <c r="K1223" s="66"/>
      <c r="L1223" s="66"/>
      <c r="M1223" s="66"/>
      <c r="N1223" s="66"/>
      <c r="O1223" s="66"/>
      <c r="P1223" s="66"/>
      <c r="Q1223" s="66"/>
      <c r="R1223" s="59"/>
      <c r="S1223" s="59"/>
      <c r="T1223" s="60"/>
      <c r="U1223" s="181">
        <f t="shared" si="19"/>
        <v>0</v>
      </c>
      <c r="X1223"/>
      <c r="Y1223" s="8"/>
      <c r="Z1223" s="333"/>
    </row>
    <row r="1224" spans="2:26" ht="50.1" hidden="1" customHeight="1" x14ac:dyDescent="0.25">
      <c r="B1224" s="316" t="s">
        <v>42</v>
      </c>
      <c r="C1224" s="64" t="s">
        <v>490</v>
      </c>
      <c r="D1224" s="87">
        <v>43800</v>
      </c>
      <c r="E1224" s="56" t="s">
        <v>116</v>
      </c>
      <c r="F1224" s="57">
        <v>6245.25</v>
      </c>
      <c r="G1224" s="57">
        <v>6245.25</v>
      </c>
      <c r="H1224" s="185">
        <v>42</v>
      </c>
      <c r="I1224" s="185">
        <v>42</v>
      </c>
      <c r="J1224" s="65"/>
      <c r="K1224" s="66"/>
      <c r="L1224" s="66"/>
      <c r="M1224" s="66"/>
      <c r="N1224" s="66"/>
      <c r="O1224" s="66"/>
      <c r="P1224" s="66"/>
      <c r="Q1224" s="66"/>
      <c r="R1224" s="59"/>
      <c r="S1224" s="59"/>
      <c r="T1224" s="60"/>
      <c r="U1224" s="181">
        <f t="shared" si="19"/>
        <v>0</v>
      </c>
      <c r="X1224"/>
      <c r="Y1224" s="8"/>
      <c r="Z1224" s="333"/>
    </row>
    <row r="1225" spans="2:26" ht="50.1" hidden="1" customHeight="1" x14ac:dyDescent="0.25">
      <c r="B1225" s="316" t="s">
        <v>42</v>
      </c>
      <c r="C1225" s="64" t="s">
        <v>488</v>
      </c>
      <c r="D1225" s="87">
        <v>43800</v>
      </c>
      <c r="E1225" s="56" t="s">
        <v>116</v>
      </c>
      <c r="F1225" s="57">
        <v>4588.5</v>
      </c>
      <c r="G1225" s="57">
        <v>4588.5</v>
      </c>
      <c r="H1225" s="185">
        <v>27</v>
      </c>
      <c r="I1225" s="185">
        <v>27</v>
      </c>
      <c r="J1225" s="65"/>
      <c r="K1225" s="66"/>
      <c r="L1225" s="66"/>
      <c r="M1225" s="66"/>
      <c r="N1225" s="66"/>
      <c r="O1225" s="66"/>
      <c r="P1225" s="66"/>
      <c r="Q1225" s="66"/>
      <c r="R1225" s="59"/>
      <c r="S1225" s="59"/>
      <c r="T1225" s="60"/>
      <c r="U1225" s="181">
        <f t="shared" si="19"/>
        <v>0</v>
      </c>
      <c r="X1225"/>
      <c r="Y1225" s="8"/>
      <c r="Z1225" s="333"/>
    </row>
    <row r="1226" spans="2:26" ht="50.1" hidden="1" customHeight="1" x14ac:dyDescent="0.25">
      <c r="B1226" s="316" t="s">
        <v>42</v>
      </c>
      <c r="C1226" s="64" t="s">
        <v>515</v>
      </c>
      <c r="D1226" s="87">
        <v>43800</v>
      </c>
      <c r="E1226" s="56" t="s">
        <v>116</v>
      </c>
      <c r="F1226" s="57">
        <v>0</v>
      </c>
      <c r="G1226" s="57">
        <v>0</v>
      </c>
      <c r="H1226" s="185">
        <v>1</v>
      </c>
      <c r="I1226" s="185">
        <v>1</v>
      </c>
      <c r="J1226" s="65"/>
      <c r="K1226" s="66"/>
      <c r="L1226" s="66"/>
      <c r="M1226" s="66"/>
      <c r="N1226" s="66"/>
      <c r="O1226" s="66"/>
      <c r="P1226" s="66"/>
      <c r="Q1226" s="66"/>
      <c r="R1226" s="59"/>
      <c r="S1226" s="59"/>
      <c r="T1226" s="60"/>
      <c r="U1226" s="181">
        <f t="shared" si="19"/>
        <v>0</v>
      </c>
      <c r="X1226"/>
      <c r="Y1226" s="8"/>
      <c r="Z1226" s="333"/>
    </row>
    <row r="1227" spans="2:26" ht="50.1" hidden="1" customHeight="1" x14ac:dyDescent="0.25">
      <c r="B1227" s="316" t="s">
        <v>42</v>
      </c>
      <c r="C1227" s="64" t="s">
        <v>44</v>
      </c>
      <c r="D1227" s="87">
        <v>43800</v>
      </c>
      <c r="E1227" s="56" t="s">
        <v>116</v>
      </c>
      <c r="F1227" s="57">
        <v>556.5</v>
      </c>
      <c r="G1227" s="57">
        <v>556.5</v>
      </c>
      <c r="H1227" s="185">
        <v>3</v>
      </c>
      <c r="I1227" s="185">
        <v>3</v>
      </c>
      <c r="J1227" s="65"/>
      <c r="K1227" s="66"/>
      <c r="L1227" s="66"/>
      <c r="M1227" s="66"/>
      <c r="N1227" s="66"/>
      <c r="O1227" s="66"/>
      <c r="P1227" s="66"/>
      <c r="Q1227" s="66"/>
      <c r="R1227" s="59"/>
      <c r="S1227" s="59"/>
      <c r="T1227" s="60"/>
      <c r="U1227" s="181">
        <f t="shared" si="19"/>
        <v>0</v>
      </c>
      <c r="X1227"/>
      <c r="Y1227" s="8"/>
      <c r="Z1227" s="333"/>
    </row>
    <row r="1228" spans="2:26" ht="50.1" hidden="1" customHeight="1" x14ac:dyDescent="0.25">
      <c r="B1228" s="316" t="s">
        <v>46</v>
      </c>
      <c r="C1228" s="64" t="s">
        <v>46</v>
      </c>
      <c r="D1228" s="87">
        <v>43800</v>
      </c>
      <c r="E1228" s="56" t="s">
        <v>116</v>
      </c>
      <c r="F1228" s="57">
        <v>1140.5</v>
      </c>
      <c r="G1228" s="57">
        <v>1140.5</v>
      </c>
      <c r="H1228" s="185">
        <v>7</v>
      </c>
      <c r="I1228" s="185">
        <v>7</v>
      </c>
      <c r="J1228" s="65"/>
      <c r="K1228" s="66"/>
      <c r="L1228" s="66"/>
      <c r="M1228" s="66"/>
      <c r="N1228" s="66"/>
      <c r="O1228" s="66"/>
      <c r="P1228" s="66"/>
      <c r="Q1228" s="66"/>
      <c r="R1228" s="59"/>
      <c r="S1228" s="59"/>
      <c r="T1228" s="60"/>
      <c r="U1228" s="181">
        <f t="shared" si="19"/>
        <v>0</v>
      </c>
      <c r="X1228"/>
      <c r="Y1228" s="8"/>
      <c r="Z1228" s="333"/>
    </row>
    <row r="1229" spans="2:26" ht="50.1" hidden="1" customHeight="1" x14ac:dyDescent="0.25">
      <c r="B1229" s="316" t="s">
        <v>491</v>
      </c>
      <c r="C1229" s="64" t="s">
        <v>491</v>
      </c>
      <c r="D1229" s="87">
        <v>43800</v>
      </c>
      <c r="E1229" s="56" t="s">
        <v>116</v>
      </c>
      <c r="F1229" s="57">
        <v>495</v>
      </c>
      <c r="G1229" s="57">
        <v>495</v>
      </c>
      <c r="H1229" s="185">
        <v>3</v>
      </c>
      <c r="I1229" s="185">
        <v>3</v>
      </c>
      <c r="J1229" s="65"/>
      <c r="K1229" s="66"/>
      <c r="L1229" s="66"/>
      <c r="M1229" s="66"/>
      <c r="N1229" s="66"/>
      <c r="O1229" s="66"/>
      <c r="P1229" s="66"/>
      <c r="Q1229" s="66"/>
      <c r="R1229" s="59"/>
      <c r="S1229" s="59"/>
      <c r="T1229" s="60"/>
      <c r="U1229" s="181">
        <f t="shared" si="19"/>
        <v>0</v>
      </c>
      <c r="X1229"/>
      <c r="Y1229" s="8"/>
      <c r="Z1229" s="333"/>
    </row>
    <row r="1230" spans="2:26" ht="50.1" hidden="1" customHeight="1" x14ac:dyDescent="0.25">
      <c r="B1230" s="316" t="s">
        <v>1104</v>
      </c>
      <c r="C1230" s="316" t="s">
        <v>1104</v>
      </c>
      <c r="D1230" s="87">
        <v>43800</v>
      </c>
      <c r="E1230" s="56" t="s">
        <v>116</v>
      </c>
      <c r="F1230" s="57">
        <v>153</v>
      </c>
      <c r="G1230" s="57">
        <v>153</v>
      </c>
      <c r="H1230" s="185">
        <v>1</v>
      </c>
      <c r="I1230" s="185">
        <v>1</v>
      </c>
      <c r="J1230" s="65"/>
      <c r="K1230" s="66"/>
      <c r="L1230" s="66"/>
      <c r="M1230" s="66"/>
      <c r="N1230" s="66"/>
      <c r="O1230" s="66"/>
      <c r="P1230" s="66"/>
      <c r="Q1230" s="66"/>
      <c r="R1230" s="59"/>
      <c r="S1230" s="59"/>
      <c r="T1230" s="60"/>
      <c r="U1230" s="181">
        <f t="shared" si="19"/>
        <v>0</v>
      </c>
      <c r="X1230"/>
      <c r="Y1230" s="8"/>
      <c r="Z1230" s="333"/>
    </row>
    <row r="1231" spans="2:26" ht="50.1" hidden="1" customHeight="1" x14ac:dyDescent="0.25">
      <c r="B1231" s="316" t="s">
        <v>3</v>
      </c>
      <c r="C1231" s="64" t="s">
        <v>3</v>
      </c>
      <c r="D1231" s="87">
        <v>43800</v>
      </c>
      <c r="E1231" s="89" t="s">
        <v>479</v>
      </c>
      <c r="F1231" s="57">
        <v>0</v>
      </c>
      <c r="G1231" s="57">
        <v>0</v>
      </c>
      <c r="H1231" s="185">
        <v>0</v>
      </c>
      <c r="I1231" s="185">
        <v>0</v>
      </c>
      <c r="J1231" s="65"/>
      <c r="K1231" s="66"/>
      <c r="L1231" s="66"/>
      <c r="M1231" s="66"/>
      <c r="N1231" s="66"/>
      <c r="O1231" s="66"/>
      <c r="P1231" s="66"/>
      <c r="Q1231" s="66"/>
      <c r="R1231" s="59"/>
      <c r="S1231" s="59"/>
      <c r="T1231" s="60"/>
      <c r="U1231" s="181">
        <f t="shared" si="19"/>
        <v>0</v>
      </c>
      <c r="X1231"/>
      <c r="Y1231" s="8"/>
      <c r="Z1231" s="333"/>
    </row>
    <row r="1232" spans="2:26" ht="50.1" hidden="1" customHeight="1" x14ac:dyDescent="0.25">
      <c r="B1232" s="316" t="s">
        <v>4</v>
      </c>
      <c r="C1232" s="64" t="s">
        <v>5</v>
      </c>
      <c r="D1232" s="87">
        <v>43800</v>
      </c>
      <c r="E1232" s="89" t="s">
        <v>479</v>
      </c>
      <c r="F1232" s="57">
        <v>0</v>
      </c>
      <c r="G1232" s="57">
        <v>0</v>
      </c>
      <c r="H1232" s="185">
        <v>0</v>
      </c>
      <c r="I1232" s="185">
        <v>0</v>
      </c>
      <c r="J1232" s="65"/>
      <c r="K1232" s="66"/>
      <c r="L1232" s="66"/>
      <c r="M1232" s="66"/>
      <c r="N1232" s="66"/>
      <c r="O1232" s="66"/>
      <c r="P1232" s="66"/>
      <c r="Q1232" s="66"/>
      <c r="R1232" s="59"/>
      <c r="S1232" s="59"/>
      <c r="T1232" s="60"/>
      <c r="U1232" s="181">
        <f t="shared" si="19"/>
        <v>0</v>
      </c>
      <c r="X1232"/>
      <c r="Y1232" s="8"/>
    </row>
    <row r="1233" spans="2:30" ht="50.1" hidden="1" customHeight="1" x14ac:dyDescent="0.25">
      <c r="B1233" s="316" t="s">
        <v>4</v>
      </c>
      <c r="C1233" s="64" t="s">
        <v>6</v>
      </c>
      <c r="D1233" s="87">
        <v>43800</v>
      </c>
      <c r="E1233" s="89" t="s">
        <v>479</v>
      </c>
      <c r="F1233" s="57">
        <v>0</v>
      </c>
      <c r="G1233" s="57">
        <v>0</v>
      </c>
      <c r="H1233" s="185">
        <v>0</v>
      </c>
      <c r="I1233" s="185">
        <v>0</v>
      </c>
      <c r="J1233" s="65"/>
      <c r="K1233" s="66"/>
      <c r="L1233" s="66"/>
      <c r="M1233" s="66"/>
      <c r="N1233" s="66"/>
      <c r="O1233" s="66"/>
      <c r="P1233" s="66"/>
      <c r="Q1233" s="66"/>
      <c r="R1233" s="59"/>
      <c r="S1233" s="59"/>
      <c r="T1233" s="60"/>
      <c r="U1233" s="181">
        <f t="shared" si="19"/>
        <v>0</v>
      </c>
    </row>
    <row r="1234" spans="2:30" ht="50.1" hidden="1" customHeight="1" x14ac:dyDescent="0.25">
      <c r="B1234" s="316" t="s">
        <v>4</v>
      </c>
      <c r="C1234" s="64" t="s">
        <v>4</v>
      </c>
      <c r="D1234" s="87">
        <v>43800</v>
      </c>
      <c r="E1234" s="89" t="s">
        <v>479</v>
      </c>
      <c r="F1234" s="57">
        <v>0</v>
      </c>
      <c r="G1234" s="57">
        <v>0</v>
      </c>
      <c r="H1234" s="185">
        <v>0</v>
      </c>
      <c r="I1234" s="185">
        <v>0</v>
      </c>
      <c r="J1234" s="65"/>
      <c r="K1234" s="66"/>
      <c r="L1234" s="66"/>
      <c r="M1234" s="66"/>
      <c r="N1234" s="66"/>
      <c r="O1234" s="66"/>
      <c r="P1234" s="66"/>
      <c r="Q1234" s="66"/>
      <c r="R1234" s="59"/>
      <c r="S1234" s="59"/>
      <c r="T1234" s="60"/>
      <c r="U1234" s="181">
        <f t="shared" si="19"/>
        <v>0</v>
      </c>
    </row>
    <row r="1235" spans="2:30" ht="50.1" hidden="1" customHeight="1" x14ac:dyDescent="0.25">
      <c r="B1235" s="316" t="s">
        <v>4</v>
      </c>
      <c r="C1235" s="64" t="s">
        <v>487</v>
      </c>
      <c r="D1235" s="87">
        <v>43800</v>
      </c>
      <c r="E1235" s="89" t="s">
        <v>479</v>
      </c>
      <c r="F1235" s="57">
        <v>0</v>
      </c>
      <c r="G1235" s="57">
        <v>0</v>
      </c>
      <c r="H1235" s="185">
        <v>0</v>
      </c>
      <c r="I1235" s="185">
        <v>0</v>
      </c>
      <c r="J1235" s="65"/>
      <c r="K1235" s="66"/>
      <c r="L1235" s="66"/>
      <c r="M1235" s="66"/>
      <c r="N1235" s="66"/>
      <c r="O1235" s="66"/>
      <c r="P1235" s="66"/>
      <c r="Q1235" s="66"/>
      <c r="R1235" s="59"/>
      <c r="S1235" s="59"/>
      <c r="T1235" s="60"/>
      <c r="U1235" s="181">
        <f t="shared" si="19"/>
        <v>0</v>
      </c>
    </row>
    <row r="1236" spans="2:30" ht="50.1" hidden="1" customHeight="1" x14ac:dyDescent="0.25">
      <c r="B1236" s="316" t="s">
        <v>4</v>
      </c>
      <c r="C1236" s="64" t="s">
        <v>853</v>
      </c>
      <c r="D1236" s="87">
        <v>43800</v>
      </c>
      <c r="E1236" s="89" t="s">
        <v>479</v>
      </c>
      <c r="F1236" s="57">
        <v>0</v>
      </c>
      <c r="G1236" s="57">
        <v>0</v>
      </c>
      <c r="H1236" s="185">
        <v>0</v>
      </c>
      <c r="I1236" s="185">
        <v>0</v>
      </c>
      <c r="J1236" s="65"/>
      <c r="K1236" s="66"/>
      <c r="L1236" s="66"/>
      <c r="M1236" s="66"/>
      <c r="N1236" s="66"/>
      <c r="O1236" s="66"/>
      <c r="P1236" s="66"/>
      <c r="Q1236" s="66"/>
      <c r="R1236" s="59"/>
      <c r="S1236" s="59"/>
      <c r="T1236" s="60"/>
      <c r="U1236" s="181">
        <f t="shared" si="19"/>
        <v>0</v>
      </c>
    </row>
    <row r="1237" spans="2:30" ht="50.1" hidden="1" customHeight="1" x14ac:dyDescent="0.25">
      <c r="B1237" s="316" t="s">
        <v>7</v>
      </c>
      <c r="C1237" s="64" t="s">
        <v>8</v>
      </c>
      <c r="D1237" s="87">
        <v>43800</v>
      </c>
      <c r="E1237" s="89" t="s">
        <v>479</v>
      </c>
      <c r="F1237" s="57">
        <v>0</v>
      </c>
      <c r="G1237" s="57">
        <v>0</v>
      </c>
      <c r="H1237" s="185">
        <v>0</v>
      </c>
      <c r="I1237" s="185">
        <v>0</v>
      </c>
      <c r="J1237" s="65"/>
      <c r="K1237" s="66"/>
      <c r="L1237" s="66"/>
      <c r="M1237" s="66"/>
      <c r="N1237" s="66"/>
      <c r="O1237" s="66"/>
      <c r="P1237" s="66"/>
      <c r="Q1237" s="66"/>
      <c r="R1237" s="59"/>
      <c r="S1237" s="59"/>
      <c r="T1237" s="60"/>
      <c r="U1237" s="181">
        <f t="shared" si="19"/>
        <v>0</v>
      </c>
      <c r="X1237"/>
      <c r="Y1237"/>
      <c r="Z1237"/>
      <c r="AA1237" s="334"/>
      <c r="AB1237" s="334"/>
      <c r="AC1237" s="334"/>
      <c r="AD1237" s="334"/>
    </row>
    <row r="1238" spans="2:30" ht="50.1" hidden="1" customHeight="1" x14ac:dyDescent="0.25">
      <c r="B1238" s="316" t="s">
        <v>7</v>
      </c>
      <c r="C1238" s="64" t="s">
        <v>9</v>
      </c>
      <c r="D1238" s="87">
        <v>43800</v>
      </c>
      <c r="E1238" s="89" t="s">
        <v>479</v>
      </c>
      <c r="F1238" s="57">
        <v>0</v>
      </c>
      <c r="G1238" s="57">
        <v>0</v>
      </c>
      <c r="H1238" s="185">
        <v>0</v>
      </c>
      <c r="I1238" s="185">
        <v>0</v>
      </c>
      <c r="J1238" s="65"/>
      <c r="K1238" s="66"/>
      <c r="L1238" s="66"/>
      <c r="M1238" s="66"/>
      <c r="N1238" s="66"/>
      <c r="O1238" s="66"/>
      <c r="P1238" s="66"/>
      <c r="Q1238" s="66"/>
      <c r="R1238" s="59"/>
      <c r="S1238" s="59"/>
      <c r="T1238" s="60"/>
      <c r="U1238" s="181">
        <f t="shared" si="19"/>
        <v>0</v>
      </c>
      <c r="X1238"/>
      <c r="Y1238"/>
      <c r="Z1238"/>
    </row>
    <row r="1239" spans="2:30" ht="50.1" hidden="1" customHeight="1" x14ac:dyDescent="0.25">
      <c r="B1239" s="316" t="s">
        <v>7</v>
      </c>
      <c r="C1239" s="64" t="s">
        <v>7</v>
      </c>
      <c r="D1239" s="87">
        <v>43800</v>
      </c>
      <c r="E1239" s="89" t="s">
        <v>479</v>
      </c>
      <c r="F1239" s="57">
        <v>0</v>
      </c>
      <c r="G1239" s="57">
        <v>0</v>
      </c>
      <c r="H1239" s="185">
        <v>0</v>
      </c>
      <c r="I1239" s="185">
        <v>0</v>
      </c>
      <c r="J1239" s="65"/>
      <c r="K1239" s="66"/>
      <c r="L1239" s="66"/>
      <c r="M1239" s="66"/>
      <c r="N1239" s="66"/>
      <c r="O1239" s="66"/>
      <c r="P1239" s="66"/>
      <c r="Q1239" s="66"/>
      <c r="R1239" s="59"/>
      <c r="S1239" s="59"/>
      <c r="T1239" s="60"/>
      <c r="U1239" s="181">
        <f t="shared" si="19"/>
        <v>0</v>
      </c>
      <c r="X1239"/>
      <c r="Y1239"/>
      <c r="Z1239"/>
    </row>
    <row r="1240" spans="2:30" ht="50.1" hidden="1" customHeight="1" x14ac:dyDescent="0.25">
      <c r="B1240" s="316" t="s">
        <v>7</v>
      </c>
      <c r="C1240" s="64" t="s">
        <v>10</v>
      </c>
      <c r="D1240" s="87">
        <v>43800</v>
      </c>
      <c r="E1240" s="89" t="s">
        <v>479</v>
      </c>
      <c r="F1240" s="57">
        <v>88556</v>
      </c>
      <c r="G1240" s="57">
        <v>15243.599999999999</v>
      </c>
      <c r="H1240" s="185">
        <v>379</v>
      </c>
      <c r="I1240" s="185">
        <v>427</v>
      </c>
      <c r="J1240" s="65"/>
      <c r="K1240" s="66"/>
      <c r="L1240" s="66"/>
      <c r="M1240" s="66"/>
      <c r="N1240" s="66"/>
      <c r="O1240" s="66">
        <v>1</v>
      </c>
      <c r="P1240" s="66"/>
      <c r="Q1240" s="66"/>
      <c r="R1240" s="59"/>
      <c r="S1240" s="59"/>
      <c r="T1240" s="60"/>
      <c r="U1240" s="181">
        <f t="shared" si="19"/>
        <v>0</v>
      </c>
      <c r="X1240"/>
      <c r="Y1240"/>
      <c r="Z1240"/>
    </row>
    <row r="1241" spans="2:30" ht="50.1" hidden="1" customHeight="1" x14ac:dyDescent="0.25">
      <c r="B1241" s="316" t="s">
        <v>11</v>
      </c>
      <c r="C1241" s="64" t="s">
        <v>12</v>
      </c>
      <c r="D1241" s="87">
        <v>43800</v>
      </c>
      <c r="E1241" s="89" t="s">
        <v>479</v>
      </c>
      <c r="F1241" s="57">
        <v>0</v>
      </c>
      <c r="G1241" s="57">
        <v>0</v>
      </c>
      <c r="H1241" s="185">
        <v>0</v>
      </c>
      <c r="I1241" s="185">
        <v>0</v>
      </c>
      <c r="J1241" s="65"/>
      <c r="K1241" s="66"/>
      <c r="L1241" s="66"/>
      <c r="M1241" s="66"/>
      <c r="N1241" s="66"/>
      <c r="O1241" s="66"/>
      <c r="P1241" s="66"/>
      <c r="Q1241" s="66"/>
      <c r="R1241" s="59"/>
      <c r="S1241" s="59"/>
      <c r="T1241" s="60"/>
      <c r="U1241" s="181">
        <f t="shared" si="19"/>
        <v>0</v>
      </c>
      <c r="X1241"/>
      <c r="Y1241"/>
      <c r="Z1241"/>
    </row>
    <row r="1242" spans="2:30" ht="50.1" hidden="1" customHeight="1" x14ac:dyDescent="0.25">
      <c r="B1242" s="316" t="s">
        <v>11</v>
      </c>
      <c r="C1242" s="64" t="s">
        <v>13</v>
      </c>
      <c r="D1242" s="87">
        <v>43800</v>
      </c>
      <c r="E1242" s="89" t="s">
        <v>479</v>
      </c>
      <c r="F1242" s="57">
        <v>0</v>
      </c>
      <c r="G1242" s="57">
        <v>0</v>
      </c>
      <c r="H1242" s="185">
        <v>0</v>
      </c>
      <c r="I1242" s="185">
        <v>0</v>
      </c>
      <c r="J1242" s="65"/>
      <c r="K1242" s="66"/>
      <c r="L1242" s="66"/>
      <c r="M1242" s="66"/>
      <c r="N1242" s="66"/>
      <c r="O1242" s="66"/>
      <c r="P1242" s="66"/>
      <c r="Q1242" s="66"/>
      <c r="R1242" s="59"/>
      <c r="S1242" s="59"/>
      <c r="T1242" s="60"/>
      <c r="U1242" s="181">
        <f t="shared" si="19"/>
        <v>0</v>
      </c>
      <c r="X1242"/>
      <c r="Y1242"/>
      <c r="Z1242"/>
    </row>
    <row r="1243" spans="2:30" ht="50.1" hidden="1" customHeight="1" x14ac:dyDescent="0.25">
      <c r="B1243" s="316" t="s">
        <v>11</v>
      </c>
      <c r="C1243" s="64" t="s">
        <v>14</v>
      </c>
      <c r="D1243" s="87">
        <v>43800</v>
      </c>
      <c r="E1243" s="89" t="s">
        <v>479</v>
      </c>
      <c r="F1243" s="57">
        <v>0</v>
      </c>
      <c r="G1243" s="57">
        <v>0</v>
      </c>
      <c r="H1243" s="185">
        <v>0</v>
      </c>
      <c r="I1243" s="185">
        <v>0</v>
      </c>
      <c r="J1243" s="65"/>
      <c r="K1243" s="66"/>
      <c r="L1243" s="66"/>
      <c r="M1243" s="66"/>
      <c r="N1243" s="66"/>
      <c r="O1243" s="66"/>
      <c r="P1243" s="66"/>
      <c r="Q1243" s="66"/>
      <c r="R1243" s="59"/>
      <c r="S1243" s="59"/>
      <c r="T1243" s="60"/>
      <c r="U1243" s="181">
        <f t="shared" ref="U1243:U1306" si="20">SUM(J1243:M1243)</f>
        <v>0</v>
      </c>
      <c r="X1243"/>
      <c r="Y1243"/>
      <c r="Z1243"/>
    </row>
    <row r="1244" spans="2:30" ht="50.1" hidden="1" customHeight="1" x14ac:dyDescent="0.25">
      <c r="B1244" s="316" t="s">
        <v>11</v>
      </c>
      <c r="C1244" s="64" t="s">
        <v>11</v>
      </c>
      <c r="D1244" s="87">
        <v>43800</v>
      </c>
      <c r="E1244" s="89" t="s">
        <v>479</v>
      </c>
      <c r="F1244" s="57">
        <v>0</v>
      </c>
      <c r="G1244" s="57">
        <v>0</v>
      </c>
      <c r="H1244" s="185">
        <v>0</v>
      </c>
      <c r="I1244" s="185">
        <v>0</v>
      </c>
      <c r="J1244" s="65"/>
      <c r="K1244" s="66"/>
      <c r="L1244" s="66"/>
      <c r="M1244" s="66"/>
      <c r="N1244" s="66"/>
      <c r="O1244" s="66"/>
      <c r="P1244" s="66"/>
      <c r="Q1244" s="66"/>
      <c r="R1244" s="59"/>
      <c r="S1244" s="59"/>
      <c r="T1244" s="60"/>
      <c r="U1244" s="181">
        <f t="shared" si="20"/>
        <v>0</v>
      </c>
      <c r="X1244"/>
      <c r="Y1244"/>
      <c r="Z1244"/>
    </row>
    <row r="1245" spans="2:30" ht="50.1" hidden="1" customHeight="1" x14ac:dyDescent="0.25">
      <c r="B1245" s="316" t="s">
        <v>15</v>
      </c>
      <c r="C1245" s="64" t="s">
        <v>19</v>
      </c>
      <c r="D1245" s="87">
        <v>43800</v>
      </c>
      <c r="E1245" s="89" t="s">
        <v>479</v>
      </c>
      <c r="F1245" s="57">
        <v>7535</v>
      </c>
      <c r="G1245" s="57">
        <v>7535</v>
      </c>
      <c r="H1245" s="185">
        <v>42</v>
      </c>
      <c r="I1245" s="185">
        <v>42</v>
      </c>
      <c r="J1245" s="65"/>
      <c r="K1245" s="66"/>
      <c r="L1245" s="66"/>
      <c r="M1245" s="66"/>
      <c r="N1245" s="66"/>
      <c r="O1245" s="66"/>
      <c r="P1245" s="66"/>
      <c r="Q1245" s="66"/>
      <c r="R1245" s="59"/>
      <c r="S1245" s="59"/>
      <c r="T1245" s="60"/>
      <c r="U1245" s="181">
        <f t="shared" si="20"/>
        <v>0</v>
      </c>
      <c r="X1245"/>
      <c r="Y1245"/>
      <c r="Z1245"/>
    </row>
    <row r="1246" spans="2:30" ht="50.1" hidden="1" customHeight="1" x14ac:dyDescent="0.25">
      <c r="B1246" s="316" t="s">
        <v>15</v>
      </c>
      <c r="C1246" s="16" t="s">
        <v>178</v>
      </c>
      <c r="D1246" s="87">
        <v>43800</v>
      </c>
      <c r="E1246" s="89" t="s">
        <v>479</v>
      </c>
      <c r="F1246" s="57">
        <v>12348</v>
      </c>
      <c r="G1246" s="57">
        <v>12348</v>
      </c>
      <c r="H1246" s="185">
        <v>69</v>
      </c>
      <c r="I1246" s="185">
        <v>69</v>
      </c>
      <c r="J1246" s="65"/>
      <c r="K1246" s="66"/>
      <c r="L1246" s="66"/>
      <c r="M1246" s="66"/>
      <c r="N1246" s="66"/>
      <c r="O1246" s="66"/>
      <c r="P1246" s="66"/>
      <c r="Q1246" s="66"/>
      <c r="R1246" s="59"/>
      <c r="S1246" s="59"/>
      <c r="T1246" s="60"/>
      <c r="U1246" s="181">
        <f t="shared" si="20"/>
        <v>0</v>
      </c>
      <c r="X1246"/>
      <c r="Y1246"/>
      <c r="Z1246"/>
    </row>
    <row r="1247" spans="2:30" ht="50.1" hidden="1" customHeight="1" x14ac:dyDescent="0.25">
      <c r="B1247" s="316" t="s">
        <v>15</v>
      </c>
      <c r="C1247" s="64" t="s">
        <v>15</v>
      </c>
      <c r="D1247" s="87">
        <v>43800</v>
      </c>
      <c r="E1247" s="89" t="s">
        <v>479</v>
      </c>
      <c r="F1247" s="57">
        <v>0</v>
      </c>
      <c r="G1247" s="57">
        <v>0</v>
      </c>
      <c r="H1247" s="185">
        <v>0</v>
      </c>
      <c r="I1247" s="185">
        <v>0</v>
      </c>
      <c r="J1247" s="65"/>
      <c r="K1247" s="66"/>
      <c r="L1247" s="66"/>
      <c r="M1247" s="66"/>
      <c r="N1247" s="66"/>
      <c r="O1247" s="66"/>
      <c r="P1247" s="66"/>
      <c r="Q1247" s="66"/>
      <c r="R1247" s="59"/>
      <c r="S1247" s="59"/>
      <c r="T1247" s="60"/>
      <c r="U1247" s="181">
        <f t="shared" si="20"/>
        <v>0</v>
      </c>
      <c r="X1247"/>
      <c r="Y1247"/>
      <c r="Z1247"/>
    </row>
    <row r="1248" spans="2:30" ht="50.1" hidden="1" customHeight="1" x14ac:dyDescent="0.25">
      <c r="B1248" s="316" t="s">
        <v>15</v>
      </c>
      <c r="C1248" s="64" t="s">
        <v>513</v>
      </c>
      <c r="D1248" s="87">
        <v>43800</v>
      </c>
      <c r="E1248" s="89" t="s">
        <v>479</v>
      </c>
      <c r="F1248" s="57">
        <v>360</v>
      </c>
      <c r="G1248" s="57">
        <v>360</v>
      </c>
      <c r="H1248" s="185">
        <v>3</v>
      </c>
      <c r="I1248" s="185">
        <v>3</v>
      </c>
      <c r="J1248" s="65"/>
      <c r="K1248" s="66"/>
      <c r="L1248" s="66"/>
      <c r="M1248" s="66"/>
      <c r="N1248" s="66"/>
      <c r="O1248" s="66">
        <v>1</v>
      </c>
      <c r="P1248" s="66"/>
      <c r="Q1248" s="66"/>
      <c r="R1248" s="59"/>
      <c r="S1248" s="59"/>
      <c r="T1248" s="60"/>
      <c r="U1248" s="181">
        <f t="shared" si="20"/>
        <v>0</v>
      </c>
      <c r="X1248"/>
      <c r="Y1248"/>
      <c r="Z1248"/>
    </row>
    <row r="1249" spans="2:26" ht="50.1" hidden="1" customHeight="1" x14ac:dyDescent="0.25">
      <c r="B1249" s="316" t="s">
        <v>15</v>
      </c>
      <c r="C1249" s="64" t="s">
        <v>115</v>
      </c>
      <c r="D1249" s="87">
        <v>43800</v>
      </c>
      <c r="E1249" s="89" t="s">
        <v>479</v>
      </c>
      <c r="F1249" s="57">
        <v>175265.08000000002</v>
      </c>
      <c r="G1249" s="57">
        <v>155357.08000000002</v>
      </c>
      <c r="H1249" s="185">
        <v>789</v>
      </c>
      <c r="I1249" s="185">
        <v>711</v>
      </c>
      <c r="J1249" s="65"/>
      <c r="K1249" s="66"/>
      <c r="L1249" s="66"/>
      <c r="M1249" s="66"/>
      <c r="N1249" s="66"/>
      <c r="O1249" s="66"/>
      <c r="P1249" s="66"/>
      <c r="Q1249" s="66"/>
      <c r="R1249" s="59"/>
      <c r="S1249" s="59"/>
      <c r="T1249" s="60"/>
      <c r="U1249" s="181">
        <f t="shared" si="20"/>
        <v>0</v>
      </c>
      <c r="X1249"/>
      <c r="Y1249"/>
      <c r="Z1249"/>
    </row>
    <row r="1250" spans="2:26" ht="50.1" hidden="1" customHeight="1" x14ac:dyDescent="0.25">
      <c r="B1250" s="316" t="s">
        <v>20</v>
      </c>
      <c r="C1250" s="64" t="s">
        <v>20</v>
      </c>
      <c r="D1250" s="87">
        <v>43800</v>
      </c>
      <c r="E1250" s="89" t="s">
        <v>479</v>
      </c>
      <c r="F1250" s="57">
        <v>31429</v>
      </c>
      <c r="G1250" s="57">
        <v>31429</v>
      </c>
      <c r="H1250" s="185">
        <v>197</v>
      </c>
      <c r="I1250" s="185">
        <v>197</v>
      </c>
      <c r="J1250" s="65"/>
      <c r="K1250" s="66"/>
      <c r="L1250" s="66"/>
      <c r="M1250" s="66"/>
      <c r="N1250" s="66"/>
      <c r="O1250" s="66"/>
      <c r="P1250" s="66"/>
      <c r="Q1250" s="66"/>
      <c r="R1250" s="59"/>
      <c r="S1250" s="59"/>
      <c r="T1250" s="60">
        <v>12</v>
      </c>
      <c r="U1250" s="181">
        <f t="shared" si="20"/>
        <v>0</v>
      </c>
      <c r="X1250"/>
      <c r="Y1250"/>
      <c r="Z1250"/>
    </row>
    <row r="1251" spans="2:26" ht="50.1" hidden="1" customHeight="1" x14ac:dyDescent="0.25">
      <c r="B1251" s="316" t="s">
        <v>20</v>
      </c>
      <c r="C1251" s="64" t="s">
        <v>514</v>
      </c>
      <c r="D1251" s="87">
        <v>43800</v>
      </c>
      <c r="E1251" s="89" t="s">
        <v>479</v>
      </c>
      <c r="F1251" s="57">
        <v>100010</v>
      </c>
      <c r="G1251" s="57">
        <v>100010</v>
      </c>
      <c r="H1251" s="185">
        <v>549</v>
      </c>
      <c r="I1251" s="185">
        <v>549</v>
      </c>
      <c r="J1251" s="65"/>
      <c r="K1251" s="66"/>
      <c r="L1251" s="66"/>
      <c r="M1251" s="66">
        <v>1</v>
      </c>
      <c r="N1251" s="66"/>
      <c r="O1251" s="66"/>
      <c r="P1251" s="66"/>
      <c r="Q1251" s="66"/>
      <c r="R1251" s="59"/>
      <c r="S1251" s="59"/>
      <c r="T1251" s="60"/>
      <c r="U1251" s="181">
        <f t="shared" si="20"/>
        <v>1</v>
      </c>
      <c r="X1251"/>
      <c r="Y1251"/>
      <c r="Z1251"/>
    </row>
    <row r="1252" spans="2:26" ht="50.1" hidden="1" customHeight="1" x14ac:dyDescent="0.25">
      <c r="B1252" s="316" t="s">
        <v>20</v>
      </c>
      <c r="C1252" s="64" t="s">
        <v>854</v>
      </c>
      <c r="D1252" s="87">
        <v>43800</v>
      </c>
      <c r="E1252" s="89" t="s">
        <v>479</v>
      </c>
      <c r="F1252" s="57">
        <v>120969.5</v>
      </c>
      <c r="G1252" s="57">
        <v>127809.5</v>
      </c>
      <c r="H1252" s="185">
        <v>729</v>
      </c>
      <c r="I1252" s="185">
        <v>759</v>
      </c>
      <c r="J1252" s="65"/>
      <c r="K1252" s="66"/>
      <c r="L1252" s="66"/>
      <c r="M1252" s="66"/>
      <c r="N1252" s="66"/>
      <c r="O1252" s="66">
        <v>3</v>
      </c>
      <c r="P1252" s="66"/>
      <c r="Q1252" s="66"/>
      <c r="R1252" s="59"/>
      <c r="S1252" s="59"/>
      <c r="T1252" s="60"/>
      <c r="U1252" s="181">
        <f t="shared" si="20"/>
        <v>0</v>
      </c>
      <c r="X1252"/>
      <c r="Y1252"/>
      <c r="Z1252"/>
    </row>
    <row r="1253" spans="2:26" ht="50.1" hidden="1" customHeight="1" x14ac:dyDescent="0.25">
      <c r="B1253" s="316" t="s">
        <v>20</v>
      </c>
      <c r="C1253" s="64" t="s">
        <v>855</v>
      </c>
      <c r="D1253" s="87">
        <v>43800</v>
      </c>
      <c r="E1253" s="89" t="s">
        <v>479</v>
      </c>
      <c r="F1253" s="57">
        <v>0</v>
      </c>
      <c r="G1253" s="57">
        <v>0</v>
      </c>
      <c r="H1253" s="185">
        <v>0</v>
      </c>
      <c r="I1253" s="185">
        <v>0</v>
      </c>
      <c r="J1253" s="65"/>
      <c r="K1253" s="66"/>
      <c r="L1253" s="66"/>
      <c r="M1253" s="66"/>
      <c r="N1253" s="66"/>
      <c r="O1253" s="66"/>
      <c r="P1253" s="66"/>
      <c r="Q1253" s="66"/>
      <c r="R1253" s="59"/>
      <c r="S1253" s="59"/>
      <c r="T1253" s="60"/>
      <c r="U1253" s="181">
        <f t="shared" si="20"/>
        <v>0</v>
      </c>
      <c r="X1253"/>
      <c r="Y1253"/>
      <c r="Z1253"/>
    </row>
    <row r="1254" spans="2:26" ht="50.1" hidden="1" customHeight="1" x14ac:dyDescent="0.25">
      <c r="B1254" s="316" t="s">
        <v>20</v>
      </c>
      <c r="C1254" s="64" t="s">
        <v>856</v>
      </c>
      <c r="D1254" s="87">
        <v>43800</v>
      </c>
      <c r="E1254" s="89" t="s">
        <v>479</v>
      </c>
      <c r="F1254" s="57">
        <v>0</v>
      </c>
      <c r="G1254" s="57">
        <v>0</v>
      </c>
      <c r="H1254" s="185">
        <v>0</v>
      </c>
      <c r="I1254" s="185">
        <v>0</v>
      </c>
      <c r="J1254" s="65"/>
      <c r="K1254" s="66"/>
      <c r="L1254" s="66"/>
      <c r="M1254" s="66"/>
      <c r="N1254" s="66"/>
      <c r="O1254" s="66"/>
      <c r="P1254" s="66"/>
      <c r="Q1254" s="66"/>
      <c r="R1254" s="59"/>
      <c r="S1254" s="59"/>
      <c r="T1254" s="60"/>
      <c r="U1254" s="181">
        <f t="shared" si="20"/>
        <v>0</v>
      </c>
      <c r="X1254"/>
      <c r="Y1254"/>
      <c r="Z1254"/>
    </row>
    <row r="1255" spans="2:26" ht="50.1" hidden="1" customHeight="1" x14ac:dyDescent="0.25">
      <c r="B1255" s="316" t="s">
        <v>20</v>
      </c>
      <c r="C1255" s="64" t="s">
        <v>929</v>
      </c>
      <c r="D1255" s="87">
        <v>43800</v>
      </c>
      <c r="E1255" s="89" t="s">
        <v>479</v>
      </c>
      <c r="F1255" s="57">
        <v>105498</v>
      </c>
      <c r="G1255" s="57">
        <v>105498</v>
      </c>
      <c r="H1255" s="185">
        <v>468</v>
      </c>
      <c r="I1255" s="185">
        <v>468</v>
      </c>
      <c r="J1255" s="65"/>
      <c r="K1255" s="66"/>
      <c r="L1255" s="66"/>
      <c r="M1255" s="66"/>
      <c r="N1255" s="66"/>
      <c r="O1255" s="66">
        <v>2</v>
      </c>
      <c r="P1255" s="66"/>
      <c r="Q1255" s="66"/>
      <c r="R1255" s="59"/>
      <c r="S1255" s="59"/>
      <c r="T1255" s="60"/>
      <c r="U1255" s="181">
        <f t="shared" si="20"/>
        <v>0</v>
      </c>
    </row>
    <row r="1256" spans="2:26" ht="50.1" hidden="1" customHeight="1" x14ac:dyDescent="0.25">
      <c r="B1256" s="316" t="s">
        <v>21</v>
      </c>
      <c r="C1256" s="64" t="s">
        <v>22</v>
      </c>
      <c r="D1256" s="87">
        <v>43800</v>
      </c>
      <c r="E1256" s="89" t="s">
        <v>479</v>
      </c>
      <c r="F1256" s="57">
        <v>308</v>
      </c>
      <c r="G1256" s="57">
        <v>308</v>
      </c>
      <c r="H1256" s="185">
        <v>2</v>
      </c>
      <c r="I1256" s="185">
        <v>2</v>
      </c>
      <c r="J1256" s="65"/>
      <c r="K1256" s="66"/>
      <c r="L1256" s="66"/>
      <c r="M1256" s="66"/>
      <c r="N1256" s="66"/>
      <c r="O1256" s="66"/>
      <c r="P1256" s="66"/>
      <c r="Q1256" s="66"/>
      <c r="R1256" s="59"/>
      <c r="S1256" s="59"/>
      <c r="T1256" s="60"/>
      <c r="U1256" s="181">
        <f t="shared" si="20"/>
        <v>0</v>
      </c>
    </row>
    <row r="1257" spans="2:26" ht="50.1" hidden="1" customHeight="1" x14ac:dyDescent="0.25">
      <c r="B1257" s="316" t="s">
        <v>21</v>
      </c>
      <c r="C1257" s="64" t="s">
        <v>21</v>
      </c>
      <c r="D1257" s="87">
        <v>43800</v>
      </c>
      <c r="E1257" s="89" t="s">
        <v>479</v>
      </c>
      <c r="F1257" s="57">
        <v>0</v>
      </c>
      <c r="G1257" s="57">
        <v>0</v>
      </c>
      <c r="H1257" s="185">
        <v>0</v>
      </c>
      <c r="I1257" s="185">
        <v>0</v>
      </c>
      <c r="J1257" s="65"/>
      <c r="K1257" s="66"/>
      <c r="L1257" s="66"/>
      <c r="M1257" s="66"/>
      <c r="N1257" s="66"/>
      <c r="O1257" s="66"/>
      <c r="P1257" s="66"/>
      <c r="Q1257" s="66"/>
      <c r="R1257" s="59"/>
      <c r="S1257" s="59"/>
      <c r="T1257" s="60"/>
      <c r="U1257" s="181">
        <f t="shared" si="20"/>
        <v>0</v>
      </c>
    </row>
    <row r="1258" spans="2:26" ht="50.1" hidden="1" customHeight="1" x14ac:dyDescent="0.25">
      <c r="B1258" s="316" t="s">
        <v>21</v>
      </c>
      <c r="C1258" s="64" t="s">
        <v>23</v>
      </c>
      <c r="D1258" s="87">
        <v>43800</v>
      </c>
      <c r="E1258" s="89" t="s">
        <v>479</v>
      </c>
      <c r="F1258" s="57">
        <v>0</v>
      </c>
      <c r="G1258" s="57">
        <v>0</v>
      </c>
      <c r="H1258" s="185">
        <v>0</v>
      </c>
      <c r="I1258" s="185">
        <v>0</v>
      </c>
      <c r="J1258" s="65"/>
      <c r="K1258" s="66"/>
      <c r="L1258" s="66"/>
      <c r="M1258" s="66"/>
      <c r="N1258" s="66"/>
      <c r="O1258" s="66"/>
      <c r="P1258" s="66"/>
      <c r="Q1258" s="66"/>
      <c r="R1258" s="59"/>
      <c r="S1258" s="59"/>
      <c r="T1258" s="60"/>
      <c r="U1258" s="181">
        <f t="shared" si="20"/>
        <v>0</v>
      </c>
    </row>
    <row r="1259" spans="2:26" ht="50.1" hidden="1" customHeight="1" x14ac:dyDescent="0.25">
      <c r="B1259" s="316" t="s">
        <v>24</v>
      </c>
      <c r="C1259" s="64" t="s">
        <v>25</v>
      </c>
      <c r="D1259" s="87">
        <v>43800</v>
      </c>
      <c r="E1259" s="89" t="s">
        <v>479</v>
      </c>
      <c r="F1259" s="57">
        <v>27036</v>
      </c>
      <c r="G1259" s="57">
        <v>27036</v>
      </c>
      <c r="H1259" s="185">
        <v>135</v>
      </c>
      <c r="I1259" s="185">
        <v>135</v>
      </c>
      <c r="J1259" s="65"/>
      <c r="K1259" s="66"/>
      <c r="L1259" s="66"/>
      <c r="M1259" s="66"/>
      <c r="N1259" s="66"/>
      <c r="O1259" s="66"/>
      <c r="P1259" s="66"/>
      <c r="Q1259" s="66"/>
      <c r="R1259" s="59"/>
      <c r="S1259" s="59"/>
      <c r="T1259" s="60"/>
      <c r="U1259" s="181">
        <f t="shared" si="20"/>
        <v>0</v>
      </c>
    </row>
    <row r="1260" spans="2:26" ht="50.1" hidden="1" customHeight="1" x14ac:dyDescent="0.25">
      <c r="B1260" s="316" t="s">
        <v>24</v>
      </c>
      <c r="C1260" s="64" t="s">
        <v>26</v>
      </c>
      <c r="D1260" s="87">
        <v>43800</v>
      </c>
      <c r="E1260" s="89" t="s">
        <v>479</v>
      </c>
      <c r="F1260" s="57">
        <v>10892</v>
      </c>
      <c r="G1260" s="57">
        <v>10892</v>
      </c>
      <c r="H1260" s="185">
        <v>61</v>
      </c>
      <c r="I1260" s="185">
        <v>61</v>
      </c>
      <c r="J1260" s="65"/>
      <c r="K1260" s="66"/>
      <c r="L1260" s="66"/>
      <c r="M1260" s="66"/>
      <c r="N1260" s="66"/>
      <c r="O1260" s="66"/>
      <c r="P1260" s="66"/>
      <c r="Q1260" s="66"/>
      <c r="R1260" s="59"/>
      <c r="S1260" s="59"/>
      <c r="T1260" s="60"/>
      <c r="U1260" s="181">
        <f t="shared" si="20"/>
        <v>0</v>
      </c>
    </row>
    <row r="1261" spans="2:26" ht="50.1" hidden="1" customHeight="1" x14ac:dyDescent="0.25">
      <c r="B1261" s="316" t="s">
        <v>24</v>
      </c>
      <c r="C1261" s="64" t="s">
        <v>24</v>
      </c>
      <c r="D1261" s="87">
        <v>43800</v>
      </c>
      <c r="E1261" s="89" t="s">
        <v>479</v>
      </c>
      <c r="F1261" s="57">
        <v>0</v>
      </c>
      <c r="G1261" s="57">
        <v>0</v>
      </c>
      <c r="H1261" s="185">
        <v>0</v>
      </c>
      <c r="I1261" s="185">
        <v>0</v>
      </c>
      <c r="J1261" s="65"/>
      <c r="K1261" s="66"/>
      <c r="L1261" s="66"/>
      <c r="M1261" s="66"/>
      <c r="N1261" s="66"/>
      <c r="O1261" s="66"/>
      <c r="P1261" s="66"/>
      <c r="Q1261" s="66"/>
      <c r="R1261" s="59"/>
      <c r="S1261" s="59"/>
      <c r="T1261" s="60"/>
      <c r="U1261" s="181">
        <f t="shared" si="20"/>
        <v>0</v>
      </c>
    </row>
    <row r="1262" spans="2:26" ht="50.1" hidden="1" customHeight="1" x14ac:dyDescent="0.25">
      <c r="B1262" s="316" t="s">
        <v>27</v>
      </c>
      <c r="C1262" s="64" t="s">
        <v>43</v>
      </c>
      <c r="D1262" s="87">
        <v>43800</v>
      </c>
      <c r="E1262" s="89" t="s">
        <v>479</v>
      </c>
      <c r="F1262" s="57">
        <v>0</v>
      </c>
      <c r="G1262" s="57">
        <v>0</v>
      </c>
      <c r="H1262" s="185">
        <v>0</v>
      </c>
      <c r="I1262" s="185">
        <v>0</v>
      </c>
      <c r="J1262" s="65"/>
      <c r="K1262" s="66"/>
      <c r="L1262" s="66"/>
      <c r="M1262" s="66"/>
      <c r="N1262" s="66"/>
      <c r="O1262" s="66"/>
      <c r="P1262" s="66"/>
      <c r="Q1262" s="66"/>
      <c r="R1262" s="59"/>
      <c r="S1262" s="59"/>
      <c r="T1262" s="60"/>
      <c r="U1262" s="181">
        <f t="shared" si="20"/>
        <v>0</v>
      </c>
    </row>
    <row r="1263" spans="2:26" ht="50.1" hidden="1" customHeight="1" x14ac:dyDescent="0.25">
      <c r="B1263" s="316" t="s">
        <v>27</v>
      </c>
      <c r="C1263" s="64" t="s">
        <v>28</v>
      </c>
      <c r="D1263" s="87">
        <v>43800</v>
      </c>
      <c r="E1263" s="89" t="s">
        <v>479</v>
      </c>
      <c r="F1263" s="57">
        <v>0</v>
      </c>
      <c r="G1263" s="57">
        <v>0</v>
      </c>
      <c r="H1263" s="185">
        <v>0</v>
      </c>
      <c r="I1263" s="185">
        <v>0</v>
      </c>
      <c r="J1263" s="65"/>
      <c r="K1263" s="66"/>
      <c r="L1263" s="66"/>
      <c r="M1263" s="66"/>
      <c r="N1263" s="66"/>
      <c r="O1263" s="66"/>
      <c r="P1263" s="66"/>
      <c r="Q1263" s="66"/>
      <c r="R1263" s="59"/>
      <c r="S1263" s="59"/>
      <c r="T1263" s="60"/>
      <c r="U1263" s="181">
        <f t="shared" si="20"/>
        <v>0</v>
      </c>
    </row>
    <row r="1264" spans="2:26" ht="50.1" hidden="1" customHeight="1" x14ac:dyDescent="0.25">
      <c r="B1264" s="316" t="s">
        <v>27</v>
      </c>
      <c r="C1264" s="64" t="s">
        <v>27</v>
      </c>
      <c r="D1264" s="87">
        <v>43800</v>
      </c>
      <c r="E1264" s="89" t="s">
        <v>479</v>
      </c>
      <c r="F1264" s="57">
        <v>0</v>
      </c>
      <c r="G1264" s="57">
        <v>0</v>
      </c>
      <c r="H1264" s="185">
        <v>0</v>
      </c>
      <c r="I1264" s="185">
        <v>0</v>
      </c>
      <c r="J1264" s="65"/>
      <c r="K1264" s="66"/>
      <c r="L1264" s="66"/>
      <c r="M1264" s="66"/>
      <c r="N1264" s="66"/>
      <c r="O1264" s="66"/>
      <c r="P1264" s="66"/>
      <c r="Q1264" s="66"/>
      <c r="R1264" s="59"/>
      <c r="S1264" s="59"/>
      <c r="T1264" s="60"/>
      <c r="U1264" s="181">
        <f t="shared" si="20"/>
        <v>0</v>
      </c>
    </row>
    <row r="1265" spans="2:21" ht="50.1" hidden="1" customHeight="1" x14ac:dyDescent="0.25">
      <c r="B1265" s="316" t="s">
        <v>29</v>
      </c>
      <c r="C1265" s="64" t="s">
        <v>30</v>
      </c>
      <c r="D1265" s="87">
        <v>43800</v>
      </c>
      <c r="E1265" s="89" t="s">
        <v>479</v>
      </c>
      <c r="F1265" s="57">
        <v>0</v>
      </c>
      <c r="G1265" s="57">
        <v>0</v>
      </c>
      <c r="H1265" s="185">
        <v>0</v>
      </c>
      <c r="I1265" s="185">
        <v>0</v>
      </c>
      <c r="J1265" s="65"/>
      <c r="K1265" s="66"/>
      <c r="L1265" s="66"/>
      <c r="M1265" s="66"/>
      <c r="N1265" s="66"/>
      <c r="O1265" s="66"/>
      <c r="P1265" s="66"/>
      <c r="Q1265" s="66"/>
      <c r="R1265" s="59"/>
      <c r="S1265" s="59"/>
      <c r="T1265" s="60"/>
      <c r="U1265" s="181">
        <f t="shared" si="20"/>
        <v>0</v>
      </c>
    </row>
    <row r="1266" spans="2:21" ht="50.1" hidden="1" customHeight="1" x14ac:dyDescent="0.25">
      <c r="B1266" s="316" t="s">
        <v>29</v>
      </c>
      <c r="C1266" s="64" t="s">
        <v>31</v>
      </c>
      <c r="D1266" s="87">
        <v>43800</v>
      </c>
      <c r="E1266" s="89" t="s">
        <v>479</v>
      </c>
      <c r="F1266" s="57">
        <v>50856</v>
      </c>
      <c r="G1266" s="57">
        <v>50856</v>
      </c>
      <c r="H1266" s="185">
        <v>287</v>
      </c>
      <c r="I1266" s="185">
        <v>287</v>
      </c>
      <c r="J1266" s="65"/>
      <c r="K1266" s="66"/>
      <c r="L1266" s="66"/>
      <c r="M1266" s="66"/>
      <c r="N1266" s="66"/>
      <c r="O1266" s="66"/>
      <c r="P1266" s="66"/>
      <c r="Q1266" s="66"/>
      <c r="R1266" s="59"/>
      <c r="S1266" s="59"/>
      <c r="T1266" s="60"/>
      <c r="U1266" s="181">
        <f t="shared" si="20"/>
        <v>0</v>
      </c>
    </row>
    <row r="1267" spans="2:21" ht="50.1" hidden="1" customHeight="1" x14ac:dyDescent="0.25">
      <c r="B1267" s="316" t="s">
        <v>29</v>
      </c>
      <c r="C1267" s="64" t="s">
        <v>32</v>
      </c>
      <c r="D1267" s="87">
        <v>43800</v>
      </c>
      <c r="E1267" s="89" t="s">
        <v>479</v>
      </c>
      <c r="F1267" s="57">
        <v>0</v>
      </c>
      <c r="G1267" s="57">
        <v>0</v>
      </c>
      <c r="H1267" s="185">
        <v>0</v>
      </c>
      <c r="I1267" s="185">
        <v>0</v>
      </c>
      <c r="J1267" s="65"/>
      <c r="K1267" s="66"/>
      <c r="L1267" s="66"/>
      <c r="M1267" s="66"/>
      <c r="N1267" s="66"/>
      <c r="O1267" s="66"/>
      <c r="P1267" s="66"/>
      <c r="Q1267" s="66"/>
      <c r="R1267" s="59"/>
      <c r="S1267" s="59"/>
      <c r="T1267" s="60"/>
      <c r="U1267" s="181">
        <f t="shared" si="20"/>
        <v>0</v>
      </c>
    </row>
    <row r="1268" spans="2:21" ht="50.1" hidden="1" customHeight="1" x14ac:dyDescent="0.25">
      <c r="B1268" s="316" t="s">
        <v>29</v>
      </c>
      <c r="C1268" s="64" t="s">
        <v>16</v>
      </c>
      <c r="D1268" s="87">
        <v>43800</v>
      </c>
      <c r="E1268" s="89" t="s">
        <v>479</v>
      </c>
      <c r="F1268" s="57">
        <v>0</v>
      </c>
      <c r="G1268" s="57">
        <v>0</v>
      </c>
      <c r="H1268" s="185">
        <v>0</v>
      </c>
      <c r="I1268" s="185">
        <v>0</v>
      </c>
      <c r="J1268" s="65"/>
      <c r="K1268" s="66"/>
      <c r="L1268" s="66"/>
      <c r="M1268" s="66"/>
      <c r="N1268" s="66"/>
      <c r="O1268" s="66"/>
      <c r="P1268" s="66"/>
      <c r="Q1268" s="66"/>
      <c r="R1268" s="59"/>
      <c r="S1268" s="59"/>
      <c r="T1268" s="60"/>
      <c r="U1268" s="181">
        <f t="shared" si="20"/>
        <v>0</v>
      </c>
    </row>
    <row r="1269" spans="2:21" ht="50.1" hidden="1" customHeight="1" x14ac:dyDescent="0.25">
      <c r="B1269" s="316" t="s">
        <v>29</v>
      </c>
      <c r="C1269" s="64" t="s">
        <v>33</v>
      </c>
      <c r="D1269" s="87">
        <v>43800</v>
      </c>
      <c r="E1269" s="89" t="s">
        <v>479</v>
      </c>
      <c r="F1269" s="57">
        <v>2168</v>
      </c>
      <c r="G1269" s="57">
        <v>2168</v>
      </c>
      <c r="H1269" s="185">
        <v>27</v>
      </c>
      <c r="I1269" s="185">
        <v>27</v>
      </c>
      <c r="J1269" s="65"/>
      <c r="K1269" s="66"/>
      <c r="L1269" s="66"/>
      <c r="M1269" s="66"/>
      <c r="N1269" s="66"/>
      <c r="O1269" s="66"/>
      <c r="P1269" s="66"/>
      <c r="Q1269" s="66"/>
      <c r="R1269" s="59"/>
      <c r="S1269" s="59"/>
      <c r="T1269" s="60"/>
      <c r="U1269" s="181">
        <f t="shared" si="20"/>
        <v>0</v>
      </c>
    </row>
    <row r="1270" spans="2:21" ht="50.1" hidden="1" customHeight="1" x14ac:dyDescent="0.25">
      <c r="B1270" s="316" t="s">
        <v>29</v>
      </c>
      <c r="C1270" s="64" t="s">
        <v>34</v>
      </c>
      <c r="D1270" s="87">
        <v>43800</v>
      </c>
      <c r="E1270" s="89" t="s">
        <v>479</v>
      </c>
      <c r="F1270" s="57">
        <v>0</v>
      </c>
      <c r="G1270" s="57">
        <v>0</v>
      </c>
      <c r="H1270" s="185">
        <v>0</v>
      </c>
      <c r="I1270" s="185">
        <v>0</v>
      </c>
      <c r="J1270" s="65"/>
      <c r="K1270" s="66"/>
      <c r="L1270" s="66"/>
      <c r="M1270" s="66"/>
      <c r="N1270" s="66"/>
      <c r="O1270" s="66"/>
      <c r="P1270" s="66"/>
      <c r="Q1270" s="66"/>
      <c r="R1270" s="59"/>
      <c r="S1270" s="59"/>
      <c r="T1270" s="60"/>
      <c r="U1270" s="181">
        <f t="shared" si="20"/>
        <v>0</v>
      </c>
    </row>
    <row r="1271" spans="2:21" ht="50.1" hidden="1" customHeight="1" x14ac:dyDescent="0.25">
      <c r="B1271" s="316" t="s">
        <v>29</v>
      </c>
      <c r="C1271" s="16" t="s">
        <v>35</v>
      </c>
      <c r="D1271" s="87">
        <v>43800</v>
      </c>
      <c r="E1271" s="89" t="s">
        <v>479</v>
      </c>
      <c r="F1271" s="57">
        <v>0</v>
      </c>
      <c r="G1271" s="57">
        <v>0</v>
      </c>
      <c r="H1271" s="185">
        <v>0</v>
      </c>
      <c r="I1271" s="185">
        <v>0</v>
      </c>
      <c r="J1271" s="65"/>
      <c r="K1271" s="66"/>
      <c r="L1271" s="66"/>
      <c r="M1271" s="66"/>
      <c r="N1271" s="66"/>
      <c r="O1271" s="66"/>
      <c r="P1271" s="66"/>
      <c r="Q1271" s="66"/>
      <c r="R1271" s="59"/>
      <c r="S1271" s="59"/>
      <c r="T1271" s="60"/>
      <c r="U1271" s="181">
        <f t="shared" si="20"/>
        <v>0</v>
      </c>
    </row>
    <row r="1272" spans="2:21" ht="50.1" hidden="1" customHeight="1" x14ac:dyDescent="0.25">
      <c r="B1272" s="316" t="s">
        <v>29</v>
      </c>
      <c r="C1272" s="64" t="s">
        <v>29</v>
      </c>
      <c r="D1272" s="87">
        <v>43800</v>
      </c>
      <c r="E1272" s="89" t="s">
        <v>479</v>
      </c>
      <c r="F1272" s="57">
        <v>0</v>
      </c>
      <c r="G1272" s="57">
        <v>0</v>
      </c>
      <c r="H1272" s="185">
        <v>0</v>
      </c>
      <c r="I1272" s="185">
        <v>0</v>
      </c>
      <c r="J1272" s="65"/>
      <c r="K1272" s="66"/>
      <c r="L1272" s="66"/>
      <c r="M1272" s="66"/>
      <c r="N1272" s="66"/>
      <c r="O1272" s="66"/>
      <c r="P1272" s="66"/>
      <c r="Q1272" s="66"/>
      <c r="R1272" s="59"/>
      <c r="S1272" s="59"/>
      <c r="T1272" s="60"/>
      <c r="U1272" s="181">
        <f t="shared" si="20"/>
        <v>0</v>
      </c>
    </row>
    <row r="1273" spans="2:21" ht="50.1" hidden="1" customHeight="1" x14ac:dyDescent="0.25">
      <c r="B1273" s="316" t="s">
        <v>29</v>
      </c>
      <c r="C1273" s="64" t="s">
        <v>489</v>
      </c>
      <c r="D1273" s="87">
        <v>43800</v>
      </c>
      <c r="E1273" s="89" t="s">
        <v>479</v>
      </c>
      <c r="F1273" s="57">
        <v>0</v>
      </c>
      <c r="G1273" s="57">
        <v>0</v>
      </c>
      <c r="H1273" s="185">
        <v>0</v>
      </c>
      <c r="I1273" s="185">
        <v>0</v>
      </c>
      <c r="J1273" s="65"/>
      <c r="K1273" s="66"/>
      <c r="L1273" s="66"/>
      <c r="M1273" s="66"/>
      <c r="N1273" s="66"/>
      <c r="O1273" s="66"/>
      <c r="P1273" s="66"/>
      <c r="Q1273" s="66"/>
      <c r="R1273" s="59"/>
      <c r="S1273" s="59"/>
      <c r="T1273" s="60"/>
      <c r="U1273" s="181">
        <f t="shared" si="20"/>
        <v>0</v>
      </c>
    </row>
    <row r="1274" spans="2:21" ht="50.1" hidden="1" customHeight="1" x14ac:dyDescent="0.25">
      <c r="B1274" s="316" t="s">
        <v>36</v>
      </c>
      <c r="C1274" s="64" t="s">
        <v>36</v>
      </c>
      <c r="D1274" s="87">
        <v>43800</v>
      </c>
      <c r="E1274" s="89" t="s">
        <v>479</v>
      </c>
      <c r="F1274" s="57">
        <v>0</v>
      </c>
      <c r="G1274" s="57">
        <v>0</v>
      </c>
      <c r="H1274" s="185">
        <v>0</v>
      </c>
      <c r="I1274" s="185">
        <v>0</v>
      </c>
      <c r="J1274" s="65"/>
      <c r="K1274" s="66"/>
      <c r="L1274" s="66"/>
      <c r="M1274" s="66"/>
      <c r="N1274" s="66"/>
      <c r="O1274" s="66"/>
      <c r="P1274" s="66"/>
      <c r="Q1274" s="66"/>
      <c r="R1274" s="59"/>
      <c r="S1274" s="59"/>
      <c r="T1274" s="60"/>
      <c r="U1274" s="181">
        <f t="shared" si="20"/>
        <v>0</v>
      </c>
    </row>
    <row r="1275" spans="2:21" ht="50.1" hidden="1" customHeight="1" x14ac:dyDescent="0.25">
      <c r="B1275" s="316" t="s">
        <v>36</v>
      </c>
      <c r="C1275" s="64" t="s">
        <v>48</v>
      </c>
      <c r="D1275" s="87">
        <v>43800</v>
      </c>
      <c r="E1275" s="89" t="s">
        <v>479</v>
      </c>
      <c r="F1275" s="57">
        <v>0</v>
      </c>
      <c r="G1275" s="57">
        <v>0</v>
      </c>
      <c r="H1275" s="185">
        <v>0</v>
      </c>
      <c r="I1275" s="185">
        <v>0</v>
      </c>
      <c r="J1275" s="65"/>
      <c r="K1275" s="66"/>
      <c r="L1275" s="66"/>
      <c r="M1275" s="66"/>
      <c r="N1275" s="66"/>
      <c r="O1275" s="66"/>
      <c r="P1275" s="66"/>
      <c r="Q1275" s="66"/>
      <c r="R1275" s="59"/>
      <c r="S1275" s="59"/>
      <c r="T1275" s="60"/>
      <c r="U1275" s="181">
        <f t="shared" si="20"/>
        <v>0</v>
      </c>
    </row>
    <row r="1276" spans="2:21" ht="50.1" hidden="1" customHeight="1" x14ac:dyDescent="0.25">
      <c r="B1276" s="316" t="s">
        <v>36</v>
      </c>
      <c r="C1276" s="64" t="s">
        <v>49</v>
      </c>
      <c r="D1276" s="87">
        <v>43800</v>
      </c>
      <c r="E1276" s="89" t="s">
        <v>479</v>
      </c>
      <c r="F1276" s="57">
        <v>0</v>
      </c>
      <c r="G1276" s="57">
        <v>0</v>
      </c>
      <c r="H1276" s="185">
        <v>0</v>
      </c>
      <c r="I1276" s="185">
        <v>0</v>
      </c>
      <c r="J1276" s="65"/>
      <c r="K1276" s="66"/>
      <c r="L1276" s="66"/>
      <c r="M1276" s="66"/>
      <c r="N1276" s="66"/>
      <c r="O1276" s="66"/>
      <c r="P1276" s="66"/>
      <c r="Q1276" s="66"/>
      <c r="R1276" s="59"/>
      <c r="S1276" s="59"/>
      <c r="T1276" s="60"/>
      <c r="U1276" s="181">
        <f t="shared" si="20"/>
        <v>0</v>
      </c>
    </row>
    <row r="1277" spans="2:21" ht="50.1" hidden="1" customHeight="1" x14ac:dyDescent="0.25">
      <c r="B1277" s="316" t="s">
        <v>36</v>
      </c>
      <c r="C1277" s="64" t="s">
        <v>50</v>
      </c>
      <c r="D1277" s="87">
        <v>43800</v>
      </c>
      <c r="E1277" s="89" t="s">
        <v>479</v>
      </c>
      <c r="F1277" s="57">
        <v>0</v>
      </c>
      <c r="G1277" s="57">
        <v>0</v>
      </c>
      <c r="H1277" s="185">
        <v>0</v>
      </c>
      <c r="I1277" s="185">
        <v>0</v>
      </c>
      <c r="J1277" s="65"/>
      <c r="K1277" s="66"/>
      <c r="L1277" s="66"/>
      <c r="M1277" s="66"/>
      <c r="N1277" s="66"/>
      <c r="O1277" s="66"/>
      <c r="P1277" s="66"/>
      <c r="Q1277" s="66"/>
      <c r="R1277" s="59"/>
      <c r="S1277" s="59"/>
      <c r="T1277" s="60"/>
      <c r="U1277" s="181">
        <f t="shared" si="20"/>
        <v>0</v>
      </c>
    </row>
    <row r="1278" spans="2:21" ht="50.1" hidden="1" customHeight="1" x14ac:dyDescent="0.25">
      <c r="B1278" s="316" t="s">
        <v>37</v>
      </c>
      <c r="C1278" s="64" t="s">
        <v>39</v>
      </c>
      <c r="D1278" s="87">
        <v>43800</v>
      </c>
      <c r="E1278" s="89" t="s">
        <v>479</v>
      </c>
      <c r="F1278" s="57">
        <v>0</v>
      </c>
      <c r="G1278" s="57">
        <v>0</v>
      </c>
      <c r="H1278" s="185">
        <v>0</v>
      </c>
      <c r="I1278" s="185">
        <v>0</v>
      </c>
      <c r="J1278" s="65"/>
      <c r="K1278" s="66"/>
      <c r="L1278" s="66"/>
      <c r="M1278" s="66"/>
      <c r="N1278" s="66"/>
      <c r="O1278" s="66"/>
      <c r="P1278" s="66"/>
      <c r="Q1278" s="66"/>
      <c r="R1278" s="59"/>
      <c r="S1278" s="59"/>
      <c r="T1278" s="60"/>
      <c r="U1278" s="181">
        <f t="shared" si="20"/>
        <v>0</v>
      </c>
    </row>
    <row r="1279" spans="2:21" ht="50.1" hidden="1" customHeight="1" x14ac:dyDescent="0.25">
      <c r="B1279" s="316" t="s">
        <v>37</v>
      </c>
      <c r="C1279" s="64" t="s">
        <v>38</v>
      </c>
      <c r="D1279" s="87">
        <v>43800</v>
      </c>
      <c r="E1279" s="89" t="s">
        <v>479</v>
      </c>
      <c r="F1279" s="57">
        <v>0</v>
      </c>
      <c r="G1279" s="57">
        <v>0</v>
      </c>
      <c r="H1279" s="185">
        <v>0</v>
      </c>
      <c r="I1279" s="185">
        <v>0</v>
      </c>
      <c r="J1279" s="65"/>
      <c r="K1279" s="66"/>
      <c r="L1279" s="66"/>
      <c r="M1279" s="66"/>
      <c r="N1279" s="66"/>
      <c r="O1279" s="66"/>
      <c r="P1279" s="66"/>
      <c r="Q1279" s="66"/>
      <c r="R1279" s="59"/>
      <c r="S1279" s="59"/>
      <c r="T1279" s="60"/>
      <c r="U1279" s="181">
        <f t="shared" si="20"/>
        <v>0</v>
      </c>
    </row>
    <row r="1280" spans="2:21" ht="50.1" hidden="1" customHeight="1" x14ac:dyDescent="0.25">
      <c r="B1280" s="316" t="s">
        <v>40</v>
      </c>
      <c r="C1280" s="64" t="s">
        <v>40</v>
      </c>
      <c r="D1280" s="87">
        <v>43800</v>
      </c>
      <c r="E1280" s="89" t="s">
        <v>479</v>
      </c>
      <c r="F1280" s="57">
        <v>0</v>
      </c>
      <c r="G1280" s="57">
        <v>0</v>
      </c>
      <c r="H1280" s="185">
        <v>0</v>
      </c>
      <c r="I1280" s="185">
        <v>0</v>
      </c>
      <c r="J1280" s="65"/>
      <c r="K1280" s="66"/>
      <c r="L1280" s="66"/>
      <c r="M1280" s="66"/>
      <c r="N1280" s="66"/>
      <c r="O1280" s="66"/>
      <c r="P1280" s="66"/>
      <c r="Q1280" s="66"/>
      <c r="R1280" s="59"/>
      <c r="S1280" s="59"/>
      <c r="T1280" s="60"/>
      <c r="U1280" s="181">
        <f t="shared" si="20"/>
        <v>0</v>
      </c>
    </row>
    <row r="1281" spans="1:21" ht="50.1" hidden="1" customHeight="1" x14ac:dyDescent="0.25">
      <c r="B1281" s="316" t="s">
        <v>41</v>
      </c>
      <c r="C1281" s="64" t="s">
        <v>41</v>
      </c>
      <c r="D1281" s="87">
        <v>43800</v>
      </c>
      <c r="E1281" s="89" t="s">
        <v>479</v>
      </c>
      <c r="F1281" s="57">
        <v>206717</v>
      </c>
      <c r="G1281" s="57">
        <v>115899</v>
      </c>
      <c r="H1281" s="185">
        <v>953</v>
      </c>
      <c r="I1281" s="185">
        <v>541</v>
      </c>
      <c r="J1281" s="65"/>
      <c r="K1281" s="66"/>
      <c r="L1281" s="66"/>
      <c r="M1281" s="66"/>
      <c r="N1281" s="66">
        <v>2</v>
      </c>
      <c r="O1281" s="66">
        <v>1</v>
      </c>
      <c r="P1281" s="66"/>
      <c r="Q1281" s="66"/>
      <c r="R1281" s="59"/>
      <c r="S1281" s="59"/>
      <c r="T1281" s="60"/>
      <c r="U1281" s="181">
        <f t="shared" si="20"/>
        <v>0</v>
      </c>
    </row>
    <row r="1282" spans="1:21" ht="50.1" hidden="1" customHeight="1" x14ac:dyDescent="0.25">
      <c r="B1282" s="316" t="s">
        <v>42</v>
      </c>
      <c r="C1282" s="64" t="s">
        <v>42</v>
      </c>
      <c r="D1282" s="87">
        <v>43800</v>
      </c>
      <c r="E1282" s="89" t="s">
        <v>479</v>
      </c>
      <c r="F1282" s="57">
        <v>0</v>
      </c>
      <c r="G1282" s="57">
        <v>0</v>
      </c>
      <c r="H1282" s="185">
        <v>0</v>
      </c>
      <c r="I1282" s="185">
        <v>0</v>
      </c>
      <c r="J1282" s="65"/>
      <c r="K1282" s="66"/>
      <c r="L1282" s="66"/>
      <c r="M1282" s="66"/>
      <c r="N1282" s="66"/>
      <c r="O1282" s="66"/>
      <c r="P1282" s="66"/>
      <c r="Q1282" s="66"/>
      <c r="R1282" s="59"/>
      <c r="S1282" s="59"/>
      <c r="T1282" s="60"/>
      <c r="U1282" s="181">
        <f t="shared" si="20"/>
        <v>0</v>
      </c>
    </row>
    <row r="1283" spans="1:21" ht="50.1" hidden="1" customHeight="1" x14ac:dyDescent="0.25">
      <c r="B1283" s="316" t="s">
        <v>42</v>
      </c>
      <c r="C1283" s="64" t="s">
        <v>490</v>
      </c>
      <c r="D1283" s="87">
        <v>43800</v>
      </c>
      <c r="E1283" s="89" t="s">
        <v>479</v>
      </c>
      <c r="F1283" s="57">
        <v>0</v>
      </c>
      <c r="G1283" s="57">
        <v>0</v>
      </c>
      <c r="H1283" s="185">
        <v>0</v>
      </c>
      <c r="I1283" s="185">
        <v>0</v>
      </c>
      <c r="J1283" s="65"/>
      <c r="K1283" s="66"/>
      <c r="L1283" s="66"/>
      <c r="M1283" s="66"/>
      <c r="N1283" s="66"/>
      <c r="O1283" s="66"/>
      <c r="P1283" s="66"/>
      <c r="Q1283" s="66"/>
      <c r="R1283" s="59"/>
      <c r="S1283" s="59"/>
      <c r="T1283" s="60"/>
      <c r="U1283" s="181">
        <f t="shared" si="20"/>
        <v>0</v>
      </c>
    </row>
    <row r="1284" spans="1:21" ht="50.1" hidden="1" customHeight="1" x14ac:dyDescent="0.25">
      <c r="B1284" s="316" t="s">
        <v>42</v>
      </c>
      <c r="C1284" s="64" t="s">
        <v>488</v>
      </c>
      <c r="D1284" s="87">
        <v>43800</v>
      </c>
      <c r="E1284" s="89" t="s">
        <v>479</v>
      </c>
      <c r="F1284" s="57">
        <v>0</v>
      </c>
      <c r="G1284" s="57">
        <v>0</v>
      </c>
      <c r="H1284" s="185">
        <v>0</v>
      </c>
      <c r="I1284" s="185">
        <v>0</v>
      </c>
      <c r="J1284" s="65"/>
      <c r="K1284" s="66"/>
      <c r="L1284" s="66"/>
      <c r="M1284" s="66"/>
      <c r="N1284" s="66"/>
      <c r="O1284" s="66"/>
      <c r="P1284" s="66"/>
      <c r="Q1284" s="66"/>
      <c r="R1284" s="59"/>
      <c r="S1284" s="59"/>
      <c r="T1284" s="60"/>
      <c r="U1284" s="181">
        <f t="shared" si="20"/>
        <v>0</v>
      </c>
    </row>
    <row r="1285" spans="1:21" ht="50.1" hidden="1" customHeight="1" x14ac:dyDescent="0.25">
      <c r="B1285" s="316" t="s">
        <v>42</v>
      </c>
      <c r="C1285" s="64" t="s">
        <v>515</v>
      </c>
      <c r="D1285" s="87">
        <v>43800</v>
      </c>
      <c r="E1285" s="89" t="s">
        <v>479</v>
      </c>
      <c r="F1285" s="57">
        <v>0</v>
      </c>
      <c r="G1285" s="57">
        <v>0</v>
      </c>
      <c r="H1285" s="185">
        <v>0</v>
      </c>
      <c r="I1285" s="185">
        <v>0</v>
      </c>
      <c r="J1285" s="65"/>
      <c r="K1285" s="66"/>
      <c r="L1285" s="66"/>
      <c r="M1285" s="66"/>
      <c r="N1285" s="66"/>
      <c r="O1285" s="66"/>
      <c r="P1285" s="66"/>
      <c r="Q1285" s="66"/>
      <c r="R1285" s="59"/>
      <c r="S1285" s="59"/>
      <c r="T1285" s="60"/>
      <c r="U1285" s="181">
        <f t="shared" si="20"/>
        <v>0</v>
      </c>
    </row>
    <row r="1286" spans="1:21" ht="50.1" hidden="1" customHeight="1" x14ac:dyDescent="0.25">
      <c r="B1286" s="316" t="s">
        <v>46</v>
      </c>
      <c r="C1286" s="64" t="s">
        <v>46</v>
      </c>
      <c r="D1286" s="87">
        <v>43800</v>
      </c>
      <c r="E1286" s="89" t="s">
        <v>479</v>
      </c>
      <c r="F1286" s="57">
        <v>2136</v>
      </c>
      <c r="G1286" s="57">
        <v>2136</v>
      </c>
      <c r="H1286" s="185">
        <v>13</v>
      </c>
      <c r="I1286" s="185">
        <v>13</v>
      </c>
      <c r="J1286" s="65"/>
      <c r="K1286" s="66"/>
      <c r="L1286" s="66"/>
      <c r="M1286" s="66"/>
      <c r="N1286" s="66"/>
      <c r="O1286" s="66"/>
      <c r="P1286" s="66"/>
      <c r="Q1286" s="66"/>
      <c r="R1286" s="59"/>
      <c r="S1286" s="59"/>
      <c r="T1286" s="60"/>
      <c r="U1286" s="181">
        <f t="shared" si="20"/>
        <v>0</v>
      </c>
    </row>
    <row r="1287" spans="1:21" ht="50.1" hidden="1" customHeight="1" x14ac:dyDescent="0.25">
      <c r="B1287" s="316" t="s">
        <v>491</v>
      </c>
      <c r="C1287" s="64" t="s">
        <v>491</v>
      </c>
      <c r="D1287" s="87">
        <v>43800</v>
      </c>
      <c r="E1287" s="89" t="s">
        <v>479</v>
      </c>
      <c r="F1287" s="57">
        <v>0</v>
      </c>
      <c r="G1287" s="57">
        <v>0</v>
      </c>
      <c r="H1287" s="185">
        <v>0</v>
      </c>
      <c r="I1287" s="185">
        <v>0</v>
      </c>
      <c r="J1287" s="65"/>
      <c r="K1287" s="66"/>
      <c r="L1287" s="66"/>
      <c r="M1287" s="66"/>
      <c r="N1287" s="66"/>
      <c r="O1287" s="66"/>
      <c r="P1287" s="66"/>
      <c r="Q1287" s="66"/>
      <c r="R1287" s="59"/>
      <c r="S1287" s="59"/>
      <c r="T1287" s="60"/>
      <c r="U1287" s="181">
        <f t="shared" si="20"/>
        <v>0</v>
      </c>
    </row>
    <row r="1288" spans="1:21" ht="50.1" hidden="1" customHeight="1" x14ac:dyDescent="0.25">
      <c r="A1288" s="67">
        <v>33</v>
      </c>
      <c r="B1288" s="215" t="s">
        <v>3</v>
      </c>
      <c r="C1288" s="64" t="s">
        <v>3</v>
      </c>
      <c r="D1288" s="87">
        <v>43831</v>
      </c>
      <c r="E1288" s="56" t="s">
        <v>116</v>
      </c>
      <c r="F1288" s="57">
        <v>435</v>
      </c>
      <c r="G1288" s="57">
        <v>435</v>
      </c>
      <c r="H1288" s="185">
        <v>2</v>
      </c>
      <c r="I1288" s="185">
        <v>2</v>
      </c>
      <c r="J1288" s="58"/>
      <c r="K1288" s="59"/>
      <c r="L1288" s="59"/>
      <c r="M1288" s="59"/>
      <c r="N1288" s="59"/>
      <c r="O1288" s="59"/>
      <c r="P1288" s="59"/>
      <c r="Q1288" s="59"/>
      <c r="R1288" s="59"/>
      <c r="S1288" s="59"/>
      <c r="T1288" s="60"/>
      <c r="U1288" s="181">
        <f t="shared" si="20"/>
        <v>0</v>
      </c>
    </row>
    <row r="1289" spans="1:21" ht="50.1" hidden="1" customHeight="1" x14ac:dyDescent="0.25">
      <c r="B1289" s="215" t="s">
        <v>4</v>
      </c>
      <c r="C1289" s="64" t="s">
        <v>1292</v>
      </c>
      <c r="D1289" s="87">
        <v>43831</v>
      </c>
      <c r="E1289" s="56" t="s">
        <v>116</v>
      </c>
      <c r="F1289" s="57">
        <v>576</v>
      </c>
      <c r="G1289" s="57">
        <v>576</v>
      </c>
      <c r="H1289" s="185">
        <v>3</v>
      </c>
      <c r="I1289" s="185">
        <v>3</v>
      </c>
      <c r="J1289" s="61"/>
      <c r="K1289" s="59"/>
      <c r="L1289" s="62"/>
      <c r="M1289" s="59"/>
      <c r="N1289" s="59"/>
      <c r="O1289" s="59"/>
      <c r="P1289" s="62"/>
      <c r="Q1289" s="62"/>
      <c r="R1289" s="62"/>
      <c r="S1289" s="62"/>
      <c r="T1289" s="63"/>
      <c r="U1289" s="181">
        <f t="shared" si="20"/>
        <v>0</v>
      </c>
    </row>
    <row r="1290" spans="1:21" ht="50.1" hidden="1" customHeight="1" x14ac:dyDescent="0.25">
      <c r="B1290" s="215" t="s">
        <v>4</v>
      </c>
      <c r="C1290" s="64" t="s">
        <v>39</v>
      </c>
      <c r="D1290" s="87">
        <v>43831</v>
      </c>
      <c r="E1290" s="56" t="s">
        <v>116</v>
      </c>
      <c r="F1290" s="57">
        <v>3477</v>
      </c>
      <c r="G1290" s="57">
        <v>3477</v>
      </c>
      <c r="H1290" s="185">
        <v>18</v>
      </c>
      <c r="I1290" s="185">
        <v>18</v>
      </c>
      <c r="J1290" s="58"/>
      <c r="K1290" s="59"/>
      <c r="L1290" s="59"/>
      <c r="M1290" s="59"/>
      <c r="N1290" s="59"/>
      <c r="O1290" s="59"/>
      <c r="P1290" s="59"/>
      <c r="Q1290" s="59"/>
      <c r="R1290" s="59"/>
      <c r="S1290" s="59"/>
      <c r="T1290" s="60"/>
      <c r="U1290" s="181">
        <f t="shared" si="20"/>
        <v>0</v>
      </c>
    </row>
    <row r="1291" spans="1:21" ht="50.1" hidden="1" customHeight="1" x14ac:dyDescent="0.25">
      <c r="B1291" s="215" t="s">
        <v>4</v>
      </c>
      <c r="C1291" s="64" t="s">
        <v>38</v>
      </c>
      <c r="D1291" s="87">
        <v>43831</v>
      </c>
      <c r="E1291" s="56" t="s">
        <v>116</v>
      </c>
      <c r="F1291" s="57">
        <v>4394.97</v>
      </c>
      <c r="G1291" s="57">
        <v>4394.97</v>
      </c>
      <c r="H1291" s="185">
        <v>22</v>
      </c>
      <c r="I1291" s="185">
        <v>22</v>
      </c>
      <c r="J1291" s="61"/>
      <c r="K1291" s="59"/>
      <c r="L1291" s="62"/>
      <c r="M1291" s="59"/>
      <c r="N1291" s="59"/>
      <c r="O1291" s="59"/>
      <c r="P1291" s="62"/>
      <c r="Q1291" s="62"/>
      <c r="R1291" s="62"/>
      <c r="S1291" s="62"/>
      <c r="T1291" s="63"/>
      <c r="U1291" s="181">
        <f t="shared" si="20"/>
        <v>0</v>
      </c>
    </row>
    <row r="1292" spans="1:21" ht="50.1" hidden="1" customHeight="1" x14ac:dyDescent="0.25">
      <c r="B1292" s="215" t="s">
        <v>4</v>
      </c>
      <c r="C1292" s="64" t="s">
        <v>46</v>
      </c>
      <c r="D1292" s="87">
        <v>43831</v>
      </c>
      <c r="E1292" s="56" t="s">
        <v>116</v>
      </c>
      <c r="F1292" s="57">
        <v>3013.5</v>
      </c>
      <c r="G1292" s="57">
        <v>3013.5</v>
      </c>
      <c r="H1292" s="185">
        <v>16</v>
      </c>
      <c r="I1292" s="185">
        <v>16</v>
      </c>
      <c r="J1292" s="65"/>
      <c r="K1292" s="66"/>
      <c r="L1292" s="66"/>
      <c r="M1292" s="66"/>
      <c r="N1292" s="66"/>
      <c r="O1292" s="66"/>
      <c r="P1292" s="66"/>
      <c r="Q1292" s="66"/>
      <c r="R1292" s="59"/>
      <c r="S1292" s="59"/>
      <c r="T1292" s="60"/>
      <c r="U1292" s="181">
        <f t="shared" si="20"/>
        <v>0</v>
      </c>
    </row>
    <row r="1293" spans="1:21" ht="50.1" hidden="1" customHeight="1" x14ac:dyDescent="0.25">
      <c r="B1293" s="215" t="s">
        <v>4</v>
      </c>
      <c r="C1293" s="64" t="s">
        <v>491</v>
      </c>
      <c r="D1293" s="87">
        <v>43831</v>
      </c>
      <c r="E1293" s="56" t="s">
        <v>116</v>
      </c>
      <c r="F1293" s="57">
        <v>613.5</v>
      </c>
      <c r="G1293" s="57">
        <v>613.5</v>
      </c>
      <c r="H1293" s="185">
        <v>3</v>
      </c>
      <c r="I1293" s="185">
        <v>3</v>
      </c>
      <c r="J1293" s="61"/>
      <c r="K1293" s="66"/>
      <c r="L1293" s="62"/>
      <c r="M1293" s="66"/>
      <c r="N1293" s="66"/>
      <c r="O1293" s="66"/>
      <c r="P1293" s="62"/>
      <c r="Q1293" s="62"/>
      <c r="R1293" s="62"/>
      <c r="S1293" s="62"/>
      <c r="T1293" s="63"/>
      <c r="U1293" s="181">
        <f t="shared" si="20"/>
        <v>0</v>
      </c>
    </row>
    <row r="1294" spans="1:21" ht="50.1" hidden="1" customHeight="1" x14ac:dyDescent="0.25">
      <c r="B1294" s="215" t="s">
        <v>7</v>
      </c>
      <c r="C1294" s="64" t="s">
        <v>1191</v>
      </c>
      <c r="D1294" s="87">
        <v>43831</v>
      </c>
      <c r="E1294" s="56" t="s">
        <v>116</v>
      </c>
      <c r="F1294" s="57">
        <v>8992.25</v>
      </c>
      <c r="G1294" s="57">
        <v>8992.25</v>
      </c>
      <c r="H1294" s="185">
        <v>46</v>
      </c>
      <c r="I1294" s="185">
        <v>46</v>
      </c>
      <c r="J1294" s="65"/>
      <c r="K1294" s="66"/>
      <c r="L1294" s="66"/>
      <c r="M1294" s="66"/>
      <c r="N1294" s="66"/>
      <c r="O1294" s="66"/>
      <c r="P1294" s="66"/>
      <c r="Q1294" s="66"/>
      <c r="R1294" s="59"/>
      <c r="S1294" s="59"/>
      <c r="T1294" s="60"/>
      <c r="U1294" s="181">
        <f t="shared" si="20"/>
        <v>0</v>
      </c>
    </row>
    <row r="1295" spans="1:21" ht="50.1" hidden="1" customHeight="1" x14ac:dyDescent="0.25">
      <c r="B1295" s="215" t="s">
        <v>7</v>
      </c>
      <c r="C1295" s="64" t="s">
        <v>1289</v>
      </c>
      <c r="D1295" s="87">
        <v>43831</v>
      </c>
      <c r="E1295" s="56" t="s">
        <v>116</v>
      </c>
      <c r="F1295" s="57">
        <v>13111.5</v>
      </c>
      <c r="G1295" s="57">
        <v>13111.5</v>
      </c>
      <c r="H1295" s="185">
        <v>71</v>
      </c>
      <c r="I1295" s="185">
        <v>71</v>
      </c>
      <c r="J1295" s="61"/>
      <c r="K1295" s="66"/>
      <c r="L1295" s="62"/>
      <c r="M1295" s="66"/>
      <c r="N1295" s="66"/>
      <c r="O1295" s="66"/>
      <c r="P1295" s="62"/>
      <c r="Q1295" s="62"/>
      <c r="R1295" s="62"/>
      <c r="S1295" s="62"/>
      <c r="T1295" s="63"/>
      <c r="U1295" s="181">
        <f t="shared" si="20"/>
        <v>0</v>
      </c>
    </row>
    <row r="1296" spans="1:21" ht="50.1" hidden="1" customHeight="1" x14ac:dyDescent="0.25">
      <c r="B1296" s="215" t="s">
        <v>7</v>
      </c>
      <c r="C1296" s="64" t="s">
        <v>45</v>
      </c>
      <c r="D1296" s="87">
        <v>43831</v>
      </c>
      <c r="E1296" s="56" t="s">
        <v>116</v>
      </c>
      <c r="F1296" s="57">
        <v>14719.891304347826</v>
      </c>
      <c r="G1296" s="57">
        <v>14719.891304347826</v>
      </c>
      <c r="H1296" s="185">
        <v>83</v>
      </c>
      <c r="I1296" s="185">
        <v>83</v>
      </c>
      <c r="J1296" s="65"/>
      <c r="K1296" s="66"/>
      <c r="L1296" s="66"/>
      <c r="M1296" s="66"/>
      <c r="N1296" s="66"/>
      <c r="O1296" s="66"/>
      <c r="P1296" s="66"/>
      <c r="Q1296" s="66"/>
      <c r="R1296" s="59"/>
      <c r="S1296" s="59"/>
      <c r="T1296" s="60"/>
      <c r="U1296" s="181">
        <f t="shared" si="20"/>
        <v>0</v>
      </c>
    </row>
    <row r="1297" spans="2:21" ht="50.1" hidden="1" customHeight="1" x14ac:dyDescent="0.25">
      <c r="B1297" s="215" t="s">
        <v>7</v>
      </c>
      <c r="C1297" s="64" t="s">
        <v>1287</v>
      </c>
      <c r="D1297" s="87">
        <v>43831</v>
      </c>
      <c r="E1297" s="56" t="s">
        <v>116</v>
      </c>
      <c r="F1297" s="57">
        <v>8344</v>
      </c>
      <c r="G1297" s="57">
        <v>8344</v>
      </c>
      <c r="H1297" s="185">
        <v>47</v>
      </c>
      <c r="I1297" s="185">
        <v>47</v>
      </c>
      <c r="J1297" s="61"/>
      <c r="K1297" s="66"/>
      <c r="L1297" s="62"/>
      <c r="M1297" s="66"/>
      <c r="N1297" s="66"/>
      <c r="O1297" s="66"/>
      <c r="P1297" s="62"/>
      <c r="Q1297" s="62"/>
      <c r="R1297" s="62"/>
      <c r="S1297" s="62"/>
      <c r="T1297" s="63"/>
      <c r="U1297" s="181">
        <f t="shared" si="20"/>
        <v>0</v>
      </c>
    </row>
    <row r="1298" spans="2:21" ht="50.1" hidden="1" customHeight="1" x14ac:dyDescent="0.25">
      <c r="B1298" s="215" t="s">
        <v>11</v>
      </c>
      <c r="C1298" s="64" t="s">
        <v>1293</v>
      </c>
      <c r="D1298" s="87">
        <v>43831</v>
      </c>
      <c r="E1298" s="56" t="s">
        <v>116</v>
      </c>
      <c r="F1298" s="57">
        <v>3291</v>
      </c>
      <c r="G1298" s="57">
        <v>3291</v>
      </c>
      <c r="H1298" s="185">
        <v>16</v>
      </c>
      <c r="I1298" s="185">
        <v>16</v>
      </c>
      <c r="J1298" s="58"/>
      <c r="K1298" s="59"/>
      <c r="L1298" s="59"/>
      <c r="M1298" s="59"/>
      <c r="N1298" s="59"/>
      <c r="O1298" s="59"/>
      <c r="P1298" s="59"/>
      <c r="Q1298" s="59"/>
      <c r="R1298" s="59"/>
      <c r="S1298" s="59"/>
      <c r="T1298" s="60"/>
      <c r="U1298" s="181">
        <f t="shared" si="20"/>
        <v>0</v>
      </c>
    </row>
    <row r="1299" spans="2:21" ht="50.1" hidden="1" customHeight="1" x14ac:dyDescent="0.25">
      <c r="B1299" s="215" t="s">
        <v>11</v>
      </c>
      <c r="C1299" s="64" t="s">
        <v>1294</v>
      </c>
      <c r="D1299" s="87">
        <v>43831</v>
      </c>
      <c r="E1299" s="56" t="s">
        <v>116</v>
      </c>
      <c r="F1299" s="57">
        <v>756</v>
      </c>
      <c r="G1299" s="57">
        <v>756</v>
      </c>
      <c r="H1299" s="185">
        <v>4</v>
      </c>
      <c r="I1299" s="185">
        <v>4</v>
      </c>
      <c r="J1299" s="61"/>
      <c r="K1299" s="59"/>
      <c r="L1299" s="62"/>
      <c r="M1299" s="59"/>
      <c r="N1299" s="59"/>
      <c r="O1299" s="59"/>
      <c r="P1299" s="62"/>
      <c r="Q1299" s="62"/>
      <c r="R1299" s="62"/>
      <c r="S1299" s="62"/>
      <c r="T1299" s="63"/>
      <c r="U1299" s="181">
        <f t="shared" si="20"/>
        <v>0</v>
      </c>
    </row>
    <row r="1300" spans="2:21" ht="50.1" hidden="1" customHeight="1" x14ac:dyDescent="0.25">
      <c r="B1300" s="215" t="s">
        <v>11</v>
      </c>
      <c r="C1300" s="64" t="s">
        <v>1295</v>
      </c>
      <c r="D1300" s="87">
        <v>43831</v>
      </c>
      <c r="E1300" s="56" t="s">
        <v>116</v>
      </c>
      <c r="F1300" s="57">
        <v>3607.5</v>
      </c>
      <c r="G1300" s="57">
        <v>3607.5</v>
      </c>
      <c r="H1300" s="185">
        <v>19</v>
      </c>
      <c r="I1300" s="185">
        <v>19</v>
      </c>
      <c r="J1300" s="58"/>
      <c r="K1300" s="59"/>
      <c r="L1300" s="59"/>
      <c r="M1300" s="59"/>
      <c r="N1300" s="59"/>
      <c r="O1300" s="59"/>
      <c r="P1300" s="59"/>
      <c r="Q1300" s="59"/>
      <c r="R1300" s="59"/>
      <c r="S1300" s="59"/>
      <c r="T1300" s="60"/>
      <c r="U1300" s="181">
        <f t="shared" si="20"/>
        <v>0</v>
      </c>
    </row>
    <row r="1301" spans="2:21" ht="50.1" hidden="1" customHeight="1" x14ac:dyDescent="0.25">
      <c r="B1301" s="215" t="s">
        <v>11</v>
      </c>
      <c r="C1301" s="64" t="s">
        <v>31</v>
      </c>
      <c r="D1301" s="87">
        <v>43831</v>
      </c>
      <c r="E1301" s="56" t="s">
        <v>116</v>
      </c>
      <c r="F1301" s="57">
        <v>5993</v>
      </c>
      <c r="G1301" s="57">
        <v>5993</v>
      </c>
      <c r="H1301" s="185">
        <v>34</v>
      </c>
      <c r="I1301" s="185">
        <v>34</v>
      </c>
      <c r="J1301" s="61"/>
      <c r="K1301" s="59"/>
      <c r="L1301" s="62"/>
      <c r="M1301" s="59"/>
      <c r="N1301" s="59"/>
      <c r="O1301" s="59"/>
      <c r="P1301" s="62"/>
      <c r="Q1301" s="62"/>
      <c r="R1301" s="62"/>
      <c r="S1301" s="62"/>
      <c r="T1301" s="63"/>
      <c r="U1301" s="181">
        <f t="shared" si="20"/>
        <v>0</v>
      </c>
    </row>
    <row r="1302" spans="2:21" ht="50.1" hidden="1" customHeight="1" x14ac:dyDescent="0.25">
      <c r="B1302" s="215" t="s">
        <v>15</v>
      </c>
      <c r="C1302" s="64" t="s">
        <v>19</v>
      </c>
      <c r="D1302" s="87">
        <v>43831</v>
      </c>
      <c r="E1302" s="56" t="s">
        <v>116</v>
      </c>
      <c r="F1302" s="57">
        <v>36960.75</v>
      </c>
      <c r="G1302" s="57">
        <v>36960.75</v>
      </c>
      <c r="H1302" s="185">
        <v>218</v>
      </c>
      <c r="I1302" s="185">
        <v>218</v>
      </c>
      <c r="J1302" s="58"/>
      <c r="K1302" s="59"/>
      <c r="L1302" s="59"/>
      <c r="M1302" s="59"/>
      <c r="N1302" s="59"/>
      <c r="O1302" s="59">
        <v>2</v>
      </c>
      <c r="P1302" s="59"/>
      <c r="Q1302" s="59"/>
      <c r="R1302" s="59"/>
      <c r="S1302" s="59"/>
      <c r="T1302" s="60"/>
      <c r="U1302" s="181">
        <f t="shared" si="20"/>
        <v>0</v>
      </c>
    </row>
    <row r="1303" spans="2:21" ht="50.1" hidden="1" customHeight="1" x14ac:dyDescent="0.25">
      <c r="B1303" s="215" t="s">
        <v>15</v>
      </c>
      <c r="C1303" s="16" t="s">
        <v>178</v>
      </c>
      <c r="D1303" s="87">
        <v>43831</v>
      </c>
      <c r="E1303" s="56" t="s">
        <v>116</v>
      </c>
      <c r="F1303" s="57">
        <v>15096.75</v>
      </c>
      <c r="G1303" s="57">
        <v>15096.75</v>
      </c>
      <c r="H1303" s="185">
        <v>84</v>
      </c>
      <c r="I1303" s="185">
        <v>84</v>
      </c>
      <c r="J1303" s="61"/>
      <c r="K1303" s="59"/>
      <c r="L1303" s="62"/>
      <c r="M1303" s="59"/>
      <c r="N1303" s="59"/>
      <c r="O1303" s="59">
        <v>1</v>
      </c>
      <c r="P1303" s="62"/>
      <c r="Q1303" s="62"/>
      <c r="R1303" s="62"/>
      <c r="S1303" s="62"/>
      <c r="T1303" s="63"/>
      <c r="U1303" s="181">
        <f t="shared" si="20"/>
        <v>0</v>
      </c>
    </row>
    <row r="1304" spans="2:21" ht="50.1" hidden="1" customHeight="1" x14ac:dyDescent="0.25">
      <c r="B1304" s="215" t="s">
        <v>15</v>
      </c>
      <c r="C1304" s="64" t="s">
        <v>1304</v>
      </c>
      <c r="D1304" s="87">
        <v>43831</v>
      </c>
      <c r="E1304" s="56" t="s">
        <v>116</v>
      </c>
      <c r="F1304" s="57">
        <v>462</v>
      </c>
      <c r="G1304" s="57">
        <v>462</v>
      </c>
      <c r="H1304" s="185">
        <v>2</v>
      </c>
      <c r="I1304" s="185">
        <v>2</v>
      </c>
      <c r="J1304" s="65"/>
      <c r="K1304" s="66"/>
      <c r="L1304" s="66"/>
      <c r="M1304" s="66"/>
      <c r="N1304" s="66"/>
      <c r="O1304" s="66"/>
      <c r="P1304" s="66"/>
      <c r="Q1304" s="66"/>
      <c r="R1304" s="59"/>
      <c r="S1304" s="59"/>
      <c r="T1304" s="60"/>
      <c r="U1304" s="181">
        <f t="shared" si="20"/>
        <v>0</v>
      </c>
    </row>
    <row r="1305" spans="2:21" ht="50.1" hidden="1" customHeight="1" x14ac:dyDescent="0.25">
      <c r="B1305" s="215" t="s">
        <v>15</v>
      </c>
      <c r="C1305" s="64" t="s">
        <v>513</v>
      </c>
      <c r="D1305" s="87">
        <v>43831</v>
      </c>
      <c r="E1305" s="56" t="s">
        <v>116</v>
      </c>
      <c r="F1305" s="57">
        <v>63740.5</v>
      </c>
      <c r="G1305" s="57">
        <v>63740.5</v>
      </c>
      <c r="H1305" s="185">
        <v>379</v>
      </c>
      <c r="I1305" s="185">
        <v>379</v>
      </c>
      <c r="J1305" s="61"/>
      <c r="K1305" s="66"/>
      <c r="L1305" s="62"/>
      <c r="M1305" s="66"/>
      <c r="N1305" s="66">
        <v>1</v>
      </c>
      <c r="O1305" s="66"/>
      <c r="P1305" s="62"/>
      <c r="Q1305" s="62"/>
      <c r="R1305" s="62"/>
      <c r="S1305" s="62"/>
      <c r="T1305" s="63"/>
      <c r="U1305" s="181">
        <f t="shared" si="20"/>
        <v>0</v>
      </c>
    </row>
    <row r="1306" spans="2:21" ht="50.1" hidden="1" customHeight="1" x14ac:dyDescent="0.25">
      <c r="B1306" s="215" t="s">
        <v>15</v>
      </c>
      <c r="C1306" s="64" t="s">
        <v>115</v>
      </c>
      <c r="D1306" s="87">
        <v>43831</v>
      </c>
      <c r="E1306" s="56" t="s">
        <v>116</v>
      </c>
      <c r="F1306" s="57">
        <v>149899.82142857142</v>
      </c>
      <c r="G1306" s="57">
        <v>149899.82142857142</v>
      </c>
      <c r="H1306" s="185">
        <v>863</v>
      </c>
      <c r="I1306" s="185">
        <v>863</v>
      </c>
      <c r="J1306" s="65"/>
      <c r="K1306" s="66"/>
      <c r="L1306" s="66">
        <v>1</v>
      </c>
      <c r="M1306" s="66"/>
      <c r="N1306" s="66"/>
      <c r="O1306" s="66"/>
      <c r="P1306" s="66"/>
      <c r="Q1306" s="66"/>
      <c r="R1306" s="59"/>
      <c r="S1306" s="59"/>
      <c r="T1306" s="60">
        <v>19</v>
      </c>
      <c r="U1306" s="181">
        <f t="shared" si="20"/>
        <v>1</v>
      </c>
    </row>
    <row r="1307" spans="2:21" ht="50.1" hidden="1" customHeight="1" x14ac:dyDescent="0.25">
      <c r="B1307" s="215" t="s">
        <v>20</v>
      </c>
      <c r="C1307" s="64" t="s">
        <v>32</v>
      </c>
      <c r="D1307" s="87">
        <v>43831</v>
      </c>
      <c r="E1307" s="56" t="s">
        <v>116</v>
      </c>
      <c r="F1307" s="57">
        <v>1179</v>
      </c>
      <c r="G1307" s="57">
        <v>1179</v>
      </c>
      <c r="H1307" s="185">
        <v>6</v>
      </c>
      <c r="I1307" s="185">
        <v>6</v>
      </c>
      <c r="J1307" s="318"/>
      <c r="K1307" s="319"/>
      <c r="L1307" s="319"/>
      <c r="M1307" s="319"/>
      <c r="N1307" s="319"/>
      <c r="O1307" s="319"/>
      <c r="P1307" s="319"/>
      <c r="Q1307" s="319"/>
      <c r="R1307" s="320"/>
      <c r="S1307" s="320"/>
      <c r="T1307" s="321"/>
      <c r="U1307" s="181">
        <f t="shared" ref="U1307:U1333" si="21">SUM(J1307:M1307)</f>
        <v>0</v>
      </c>
    </row>
    <row r="1308" spans="2:21" ht="50.1" hidden="1" customHeight="1" x14ac:dyDescent="0.25">
      <c r="B1308" s="215" t="s">
        <v>20</v>
      </c>
      <c r="C1308" s="64" t="s">
        <v>1288</v>
      </c>
      <c r="D1308" s="87">
        <v>43831</v>
      </c>
      <c r="E1308" s="56" t="s">
        <v>116</v>
      </c>
      <c r="F1308" s="57">
        <v>5037</v>
      </c>
      <c r="G1308" s="57">
        <v>5037</v>
      </c>
      <c r="H1308" s="185">
        <v>26</v>
      </c>
      <c r="I1308" s="185">
        <v>26</v>
      </c>
      <c r="J1308" s="65"/>
      <c r="K1308" s="66"/>
      <c r="L1308" s="66"/>
      <c r="M1308" s="66"/>
      <c r="N1308" s="66"/>
      <c r="O1308" s="66"/>
      <c r="P1308" s="66"/>
      <c r="Q1308" s="66"/>
      <c r="R1308" s="59"/>
      <c r="S1308" s="59"/>
      <c r="T1308" s="60"/>
      <c r="U1308" s="181">
        <f t="shared" si="21"/>
        <v>0</v>
      </c>
    </row>
    <row r="1309" spans="2:21" ht="50.1" hidden="1" customHeight="1" x14ac:dyDescent="0.25">
      <c r="B1309" s="215" t="s">
        <v>20</v>
      </c>
      <c r="C1309" s="64" t="s">
        <v>1296</v>
      </c>
      <c r="D1309" s="87">
        <v>43831</v>
      </c>
      <c r="E1309" s="56" t="s">
        <v>116</v>
      </c>
      <c r="F1309" s="57">
        <v>1474.5</v>
      </c>
      <c r="G1309" s="57">
        <v>1474.5</v>
      </c>
      <c r="H1309" s="185">
        <v>7</v>
      </c>
      <c r="I1309" s="185">
        <v>7</v>
      </c>
      <c r="J1309" s="65"/>
      <c r="K1309" s="66"/>
      <c r="L1309" s="66"/>
      <c r="M1309" s="66"/>
      <c r="N1309" s="66"/>
      <c r="O1309" s="66"/>
      <c r="P1309" s="66"/>
      <c r="Q1309" s="66"/>
      <c r="R1309" s="59"/>
      <c r="S1309" s="59"/>
      <c r="T1309" s="60"/>
      <c r="U1309" s="181">
        <f t="shared" si="21"/>
        <v>0</v>
      </c>
    </row>
    <row r="1310" spans="2:21" ht="50.1" hidden="1" customHeight="1" x14ac:dyDescent="0.25">
      <c r="B1310" s="215" t="s">
        <v>20</v>
      </c>
      <c r="C1310" s="64" t="s">
        <v>1297</v>
      </c>
      <c r="D1310" s="87">
        <v>43831</v>
      </c>
      <c r="E1310" s="56" t="s">
        <v>116</v>
      </c>
      <c r="F1310" s="57">
        <v>297</v>
      </c>
      <c r="G1310" s="57">
        <v>297</v>
      </c>
      <c r="H1310" s="185">
        <v>2</v>
      </c>
      <c r="I1310" s="185">
        <v>2</v>
      </c>
      <c r="J1310" s="65"/>
      <c r="K1310" s="66"/>
      <c r="L1310" s="66"/>
      <c r="M1310" s="66"/>
      <c r="N1310" s="66"/>
      <c r="O1310" s="66"/>
      <c r="P1310" s="66"/>
      <c r="Q1310" s="66"/>
      <c r="R1310" s="59"/>
      <c r="S1310" s="59"/>
      <c r="T1310" s="60"/>
      <c r="U1310" s="181">
        <f t="shared" si="21"/>
        <v>0</v>
      </c>
    </row>
    <row r="1311" spans="2:21" ht="50.1" hidden="1" customHeight="1" x14ac:dyDescent="0.25">
      <c r="B1311" s="215" t="s">
        <v>20</v>
      </c>
      <c r="C1311" s="64" t="s">
        <v>1298</v>
      </c>
      <c r="D1311" s="87">
        <v>43831</v>
      </c>
      <c r="E1311" s="56" t="s">
        <v>116</v>
      </c>
      <c r="F1311" s="57">
        <v>369</v>
      </c>
      <c r="G1311" s="57">
        <v>369</v>
      </c>
      <c r="H1311" s="185">
        <v>2</v>
      </c>
      <c r="I1311" s="185">
        <v>2</v>
      </c>
      <c r="J1311" s="65"/>
      <c r="K1311" s="66"/>
      <c r="L1311" s="66"/>
      <c r="M1311" s="66"/>
      <c r="N1311" s="66"/>
      <c r="O1311" s="66"/>
      <c r="P1311" s="66"/>
      <c r="Q1311" s="66"/>
      <c r="R1311" s="59"/>
      <c r="S1311" s="59"/>
      <c r="T1311" s="60"/>
      <c r="U1311" s="181">
        <f t="shared" si="21"/>
        <v>0</v>
      </c>
    </row>
    <row r="1312" spans="2:21" ht="50.1" hidden="1" customHeight="1" x14ac:dyDescent="0.25">
      <c r="B1312" s="215" t="s">
        <v>20</v>
      </c>
      <c r="C1312" s="64" t="s">
        <v>316</v>
      </c>
      <c r="D1312" s="87">
        <v>43831</v>
      </c>
      <c r="E1312" s="56" t="s">
        <v>116</v>
      </c>
      <c r="F1312" s="57">
        <v>5484</v>
      </c>
      <c r="G1312" s="57">
        <v>5484</v>
      </c>
      <c r="H1312" s="185">
        <v>29</v>
      </c>
      <c r="I1312" s="185">
        <v>29</v>
      </c>
      <c r="J1312" s="65"/>
      <c r="K1312" s="66"/>
      <c r="L1312" s="66"/>
      <c r="M1312" s="66"/>
      <c r="N1312" s="66"/>
      <c r="O1312" s="66"/>
      <c r="P1312" s="66"/>
      <c r="Q1312" s="66"/>
      <c r="R1312" s="59"/>
      <c r="S1312" s="59"/>
      <c r="T1312" s="60"/>
      <c r="U1312" s="181">
        <f t="shared" si="21"/>
        <v>0</v>
      </c>
    </row>
    <row r="1313" spans="2:26" ht="50.1" hidden="1" customHeight="1" x14ac:dyDescent="0.25">
      <c r="B1313" s="215" t="s">
        <v>21</v>
      </c>
      <c r="C1313" s="64" t="s">
        <v>1299</v>
      </c>
      <c r="D1313" s="87">
        <v>43831</v>
      </c>
      <c r="E1313" s="56" t="s">
        <v>116</v>
      </c>
      <c r="F1313" s="57">
        <v>231</v>
      </c>
      <c r="G1313" s="57">
        <v>231</v>
      </c>
      <c r="H1313" s="185">
        <v>1</v>
      </c>
      <c r="I1313" s="185">
        <v>1</v>
      </c>
      <c r="J1313" s="65"/>
      <c r="K1313" s="66"/>
      <c r="L1313" s="66"/>
      <c r="M1313" s="66"/>
      <c r="N1313" s="66"/>
      <c r="O1313" s="66"/>
      <c r="P1313" s="66"/>
      <c r="Q1313" s="66"/>
      <c r="R1313" s="59"/>
      <c r="S1313" s="59"/>
      <c r="T1313" s="60"/>
      <c r="U1313" s="181">
        <f t="shared" si="21"/>
        <v>0</v>
      </c>
    </row>
    <row r="1314" spans="2:26" ht="50.1" hidden="1" customHeight="1" x14ac:dyDescent="0.25">
      <c r="B1314" s="215" t="s">
        <v>21</v>
      </c>
      <c r="C1314" s="64" t="s">
        <v>1300</v>
      </c>
      <c r="D1314" s="87">
        <v>43831</v>
      </c>
      <c r="E1314" s="56" t="s">
        <v>116</v>
      </c>
      <c r="F1314" s="57">
        <v>2398.5</v>
      </c>
      <c r="G1314" s="57">
        <v>2398.5</v>
      </c>
      <c r="H1314" s="185">
        <v>12</v>
      </c>
      <c r="I1314" s="185">
        <v>12</v>
      </c>
      <c r="J1314" s="65"/>
      <c r="K1314" s="66"/>
      <c r="L1314" s="66"/>
      <c r="M1314" s="66"/>
      <c r="N1314" s="66"/>
      <c r="O1314" s="66"/>
      <c r="P1314" s="66"/>
      <c r="Q1314" s="66"/>
      <c r="R1314" s="59"/>
      <c r="S1314" s="59"/>
      <c r="T1314" s="60"/>
      <c r="U1314" s="181">
        <f t="shared" si="21"/>
        <v>0</v>
      </c>
    </row>
    <row r="1315" spans="2:26" ht="50.1" hidden="1" customHeight="1" x14ac:dyDescent="0.25">
      <c r="B1315" s="215" t="s">
        <v>21</v>
      </c>
      <c r="C1315" s="64" t="s">
        <v>1301</v>
      </c>
      <c r="D1315" s="87">
        <v>43831</v>
      </c>
      <c r="E1315" s="56" t="s">
        <v>116</v>
      </c>
      <c r="F1315" s="57">
        <v>3339</v>
      </c>
      <c r="G1315" s="57">
        <v>3339</v>
      </c>
      <c r="H1315" s="185">
        <v>18</v>
      </c>
      <c r="I1315" s="185">
        <v>18</v>
      </c>
      <c r="J1315" s="65"/>
      <c r="K1315" s="66"/>
      <c r="L1315" s="66"/>
      <c r="M1315" s="66"/>
      <c r="N1315" s="66"/>
      <c r="O1315" s="66"/>
      <c r="P1315" s="66"/>
      <c r="Q1315" s="66"/>
      <c r="R1315" s="59"/>
      <c r="S1315" s="59"/>
      <c r="T1315" s="60"/>
      <c r="U1315" s="181">
        <f t="shared" si="21"/>
        <v>0</v>
      </c>
    </row>
    <row r="1316" spans="2:26" ht="50.1" hidden="1" customHeight="1" x14ac:dyDescent="0.25">
      <c r="B1316" s="215" t="s">
        <v>24</v>
      </c>
      <c r="C1316" s="64" t="s">
        <v>1302</v>
      </c>
      <c r="D1316" s="87">
        <v>43831</v>
      </c>
      <c r="E1316" s="56" t="s">
        <v>116</v>
      </c>
      <c r="F1316" s="57">
        <v>189</v>
      </c>
      <c r="G1316" s="57">
        <v>189</v>
      </c>
      <c r="H1316" s="185">
        <v>1</v>
      </c>
      <c r="I1316" s="185">
        <v>1</v>
      </c>
      <c r="J1316" s="65"/>
      <c r="K1316" s="66"/>
      <c r="L1316" s="66"/>
      <c r="M1316" s="66"/>
      <c r="N1316" s="66"/>
      <c r="O1316" s="66"/>
      <c r="P1316" s="66"/>
      <c r="Q1316" s="66"/>
      <c r="R1316" s="59"/>
      <c r="S1316" s="59"/>
      <c r="T1316" s="60"/>
      <c r="U1316" s="181">
        <f t="shared" si="21"/>
        <v>0</v>
      </c>
    </row>
    <row r="1317" spans="2:26" ht="50.1" hidden="1" customHeight="1" x14ac:dyDescent="0.25">
      <c r="B1317" s="215" t="s">
        <v>24</v>
      </c>
      <c r="C1317" s="64" t="s">
        <v>22</v>
      </c>
      <c r="D1317" s="87">
        <v>43831</v>
      </c>
      <c r="E1317" s="56" t="s">
        <v>116</v>
      </c>
      <c r="F1317" s="57">
        <v>4078.5</v>
      </c>
      <c r="G1317" s="57">
        <v>4078.5</v>
      </c>
      <c r="H1317" s="185">
        <v>22</v>
      </c>
      <c r="I1317" s="185">
        <v>22</v>
      </c>
      <c r="J1317" s="65"/>
      <c r="K1317" s="66"/>
      <c r="L1317" s="66"/>
      <c r="M1317" s="66"/>
      <c r="N1317" s="66"/>
      <c r="O1317" s="66"/>
      <c r="P1317" s="66"/>
      <c r="Q1317" s="66"/>
      <c r="R1317" s="59"/>
      <c r="S1317" s="59"/>
      <c r="T1317" s="60"/>
      <c r="U1317" s="181">
        <f t="shared" si="21"/>
        <v>0</v>
      </c>
    </row>
    <row r="1318" spans="2:26" ht="50.1" hidden="1" customHeight="1" x14ac:dyDescent="0.25">
      <c r="B1318" s="215" t="s">
        <v>24</v>
      </c>
      <c r="C1318" s="64" t="s">
        <v>1291</v>
      </c>
      <c r="D1318" s="87">
        <v>43831</v>
      </c>
      <c r="E1318" s="56" t="s">
        <v>116</v>
      </c>
      <c r="F1318" s="57">
        <v>1320</v>
      </c>
      <c r="G1318" s="57">
        <v>1320</v>
      </c>
      <c r="H1318" s="185">
        <v>8</v>
      </c>
      <c r="I1318" s="185">
        <v>8</v>
      </c>
      <c r="J1318" s="65"/>
      <c r="K1318" s="66"/>
      <c r="L1318" s="66"/>
      <c r="M1318" s="66"/>
      <c r="N1318" s="66"/>
      <c r="O1318" s="66"/>
      <c r="P1318" s="66"/>
      <c r="Q1318" s="66"/>
      <c r="R1318" s="59"/>
      <c r="S1318" s="59"/>
      <c r="T1318" s="60"/>
      <c r="U1318" s="181">
        <f t="shared" si="21"/>
        <v>0</v>
      </c>
    </row>
    <row r="1319" spans="2:26" ht="50.1" hidden="1" customHeight="1" x14ac:dyDescent="0.25">
      <c r="B1319" s="215" t="s">
        <v>27</v>
      </c>
      <c r="C1319" s="64" t="s">
        <v>1303</v>
      </c>
      <c r="D1319" s="87">
        <v>43831</v>
      </c>
      <c r="E1319" s="56" t="s">
        <v>116</v>
      </c>
      <c r="F1319" s="57">
        <v>2386</v>
      </c>
      <c r="G1319" s="57">
        <v>2386</v>
      </c>
      <c r="H1319" s="185">
        <v>12</v>
      </c>
      <c r="I1319" s="185">
        <v>12</v>
      </c>
      <c r="J1319" s="65"/>
      <c r="K1319" s="66"/>
      <c r="L1319" s="66"/>
      <c r="M1319" s="66"/>
      <c r="N1319" s="66"/>
      <c r="O1319" s="66"/>
      <c r="P1319" s="66"/>
      <c r="Q1319" s="66"/>
      <c r="R1319" s="59"/>
      <c r="S1319" s="59"/>
      <c r="T1319" s="60"/>
      <c r="U1319" s="181">
        <f t="shared" si="21"/>
        <v>0</v>
      </c>
    </row>
    <row r="1320" spans="2:26" ht="50.1" hidden="1" customHeight="1" x14ac:dyDescent="0.25">
      <c r="B1320" s="215" t="s">
        <v>27</v>
      </c>
      <c r="C1320" s="64" t="s">
        <v>1290</v>
      </c>
      <c r="D1320" s="87">
        <v>43831</v>
      </c>
      <c r="E1320" s="56" t="s">
        <v>116</v>
      </c>
      <c r="F1320" s="57">
        <v>171</v>
      </c>
      <c r="G1320" s="57">
        <v>171</v>
      </c>
      <c r="H1320" s="185">
        <v>1</v>
      </c>
      <c r="I1320" s="185">
        <v>1</v>
      </c>
      <c r="J1320" s="65"/>
      <c r="K1320" s="66"/>
      <c r="L1320" s="66"/>
      <c r="M1320" s="66"/>
      <c r="N1320" s="66"/>
      <c r="O1320" s="66"/>
      <c r="P1320" s="66"/>
      <c r="Q1320" s="66"/>
      <c r="R1320" s="59"/>
      <c r="S1320" s="59"/>
      <c r="T1320" s="60"/>
      <c r="U1320" s="181">
        <f t="shared" si="21"/>
        <v>0</v>
      </c>
    </row>
    <row r="1321" spans="2:26" ht="50.1" hidden="1" customHeight="1" x14ac:dyDescent="0.25">
      <c r="B1321" s="335" t="s">
        <v>3</v>
      </c>
      <c r="C1321" s="64" t="s">
        <v>3</v>
      </c>
      <c r="D1321" s="87">
        <v>43831</v>
      </c>
      <c r="E1321" s="89" t="s">
        <v>479</v>
      </c>
      <c r="F1321" s="57">
        <v>0</v>
      </c>
      <c r="G1321" s="57">
        <v>0</v>
      </c>
      <c r="H1321" s="185">
        <v>0</v>
      </c>
      <c r="I1321" s="185">
        <v>0</v>
      </c>
      <c r="J1321" s="65"/>
      <c r="K1321" s="66"/>
      <c r="L1321" s="66"/>
      <c r="M1321" s="66"/>
      <c r="N1321" s="66"/>
      <c r="O1321" s="66"/>
      <c r="P1321" s="66"/>
      <c r="Q1321" s="66"/>
      <c r="R1321" s="59"/>
      <c r="S1321" s="59"/>
      <c r="T1321" s="60"/>
      <c r="U1321" s="181">
        <f t="shared" si="21"/>
        <v>0</v>
      </c>
    </row>
    <row r="1322" spans="2:26" ht="50.1" hidden="1" customHeight="1" x14ac:dyDescent="0.25">
      <c r="B1322" s="335" t="s">
        <v>4</v>
      </c>
      <c r="C1322" s="64" t="s">
        <v>1290</v>
      </c>
      <c r="D1322" s="87">
        <v>43831</v>
      </c>
      <c r="E1322" s="89" t="s">
        <v>479</v>
      </c>
      <c r="F1322" s="57">
        <v>0</v>
      </c>
      <c r="G1322" s="57">
        <v>0</v>
      </c>
      <c r="H1322" s="185">
        <v>0</v>
      </c>
      <c r="I1322" s="185">
        <v>0</v>
      </c>
      <c r="J1322" s="65"/>
      <c r="K1322" s="66"/>
      <c r="L1322" s="66"/>
      <c r="M1322" s="66"/>
      <c r="N1322" s="66"/>
      <c r="O1322" s="66"/>
      <c r="P1322" s="66"/>
      <c r="Q1322" s="66"/>
      <c r="R1322" s="59"/>
      <c r="S1322" s="59"/>
      <c r="T1322" s="60"/>
      <c r="U1322" s="181">
        <f t="shared" si="21"/>
        <v>0</v>
      </c>
    </row>
    <row r="1323" spans="2:26" ht="50.1" hidden="1" customHeight="1" x14ac:dyDescent="0.25">
      <c r="B1323" s="335" t="s">
        <v>4</v>
      </c>
      <c r="C1323" s="64" t="s">
        <v>1291</v>
      </c>
      <c r="D1323" s="87">
        <v>43831</v>
      </c>
      <c r="E1323" s="89" t="s">
        <v>479</v>
      </c>
      <c r="F1323" s="57">
        <v>0</v>
      </c>
      <c r="G1323" s="57">
        <v>0</v>
      </c>
      <c r="H1323" s="185">
        <v>0</v>
      </c>
      <c r="I1323" s="185">
        <v>0</v>
      </c>
      <c r="J1323" s="65"/>
      <c r="K1323" s="66"/>
      <c r="L1323" s="66"/>
      <c r="M1323" s="66"/>
      <c r="N1323" s="66"/>
      <c r="O1323" s="66"/>
      <c r="P1323" s="66"/>
      <c r="Q1323" s="66"/>
      <c r="R1323" s="59"/>
      <c r="S1323" s="59"/>
      <c r="T1323" s="60"/>
      <c r="U1323" s="181">
        <f t="shared" si="21"/>
        <v>0</v>
      </c>
      <c r="X1323" s="23"/>
      <c r="Y1323" s="23"/>
      <c r="Z1323" s="23"/>
    </row>
    <row r="1324" spans="2:26" ht="50.1" hidden="1" customHeight="1" x14ac:dyDescent="0.25">
      <c r="B1324" s="335" t="s">
        <v>4</v>
      </c>
      <c r="C1324" s="64" t="s">
        <v>1290</v>
      </c>
      <c r="D1324" s="87">
        <v>43831</v>
      </c>
      <c r="E1324" s="89" t="s">
        <v>479</v>
      </c>
      <c r="F1324" s="57">
        <v>0</v>
      </c>
      <c r="G1324" s="57">
        <v>0</v>
      </c>
      <c r="H1324" s="185">
        <v>0</v>
      </c>
      <c r="I1324" s="185">
        <v>0</v>
      </c>
      <c r="J1324" s="65"/>
      <c r="K1324" s="66"/>
      <c r="L1324" s="66"/>
      <c r="M1324" s="66"/>
      <c r="N1324" s="66"/>
      <c r="O1324" s="66"/>
      <c r="P1324" s="66"/>
      <c r="Q1324" s="66"/>
      <c r="R1324" s="59"/>
      <c r="S1324" s="59"/>
      <c r="T1324" s="60"/>
      <c r="U1324" s="181">
        <f t="shared" si="21"/>
        <v>0</v>
      </c>
      <c r="X1324" s="25"/>
      <c r="Y1324" s="8"/>
      <c r="Z1324" s="8"/>
    </row>
    <row r="1325" spans="2:26" ht="50.1" hidden="1" customHeight="1" x14ac:dyDescent="0.25">
      <c r="B1325" s="335" t="s">
        <v>4</v>
      </c>
      <c r="C1325" s="64" t="s">
        <v>1303</v>
      </c>
      <c r="D1325" s="87">
        <v>43831</v>
      </c>
      <c r="E1325" s="89" t="s">
        <v>479</v>
      </c>
      <c r="F1325" s="57">
        <v>0</v>
      </c>
      <c r="G1325" s="57">
        <v>0</v>
      </c>
      <c r="H1325" s="185">
        <v>0</v>
      </c>
      <c r="I1325" s="185">
        <v>0</v>
      </c>
      <c r="J1325" s="65"/>
      <c r="K1325" s="66"/>
      <c r="L1325" s="66"/>
      <c r="M1325" s="66"/>
      <c r="N1325" s="66"/>
      <c r="O1325" s="66"/>
      <c r="P1325" s="66"/>
      <c r="Q1325" s="66"/>
      <c r="R1325" s="59"/>
      <c r="S1325" s="59"/>
      <c r="T1325" s="60"/>
      <c r="U1325" s="181">
        <f t="shared" si="21"/>
        <v>0</v>
      </c>
      <c r="X1325" s="25"/>
      <c r="Y1325" s="8"/>
      <c r="Z1325" s="8"/>
    </row>
    <row r="1326" spans="2:26" ht="50.1" hidden="1" customHeight="1" x14ac:dyDescent="0.25">
      <c r="B1326" s="335" t="s">
        <v>7</v>
      </c>
      <c r="C1326" s="64" t="s">
        <v>9</v>
      </c>
      <c r="D1326" s="87">
        <v>43831</v>
      </c>
      <c r="E1326" s="89" t="s">
        <v>479</v>
      </c>
      <c r="F1326" s="57">
        <v>93497</v>
      </c>
      <c r="G1326" s="57">
        <v>93497</v>
      </c>
      <c r="H1326" s="185">
        <v>401</v>
      </c>
      <c r="I1326" s="185">
        <v>401</v>
      </c>
      <c r="J1326" s="65"/>
      <c r="K1326" s="66"/>
      <c r="L1326" s="66"/>
      <c r="M1326" s="66"/>
      <c r="N1326" s="66"/>
      <c r="O1326" s="66"/>
      <c r="P1326" s="66"/>
      <c r="Q1326" s="66"/>
      <c r="R1326" s="59"/>
      <c r="S1326" s="59"/>
      <c r="T1326" s="60"/>
      <c r="U1326" s="181">
        <f t="shared" si="21"/>
        <v>0</v>
      </c>
      <c r="X1326" s="25"/>
      <c r="Y1326" s="8"/>
      <c r="Z1326" s="8"/>
    </row>
    <row r="1327" spans="2:26" ht="50.1" hidden="1" customHeight="1" x14ac:dyDescent="0.25">
      <c r="B1327" s="335" t="s">
        <v>7</v>
      </c>
      <c r="C1327" s="64" t="s">
        <v>1287</v>
      </c>
      <c r="D1327" s="87">
        <v>43831</v>
      </c>
      <c r="E1327" s="89" t="s">
        <v>479</v>
      </c>
      <c r="F1327" s="57">
        <v>90848</v>
      </c>
      <c r="G1327" s="57">
        <v>22460.400000000001</v>
      </c>
      <c r="H1327" s="185">
        <v>443</v>
      </c>
      <c r="I1327" s="185">
        <v>443</v>
      </c>
      <c r="J1327" s="65"/>
      <c r="K1327" s="66"/>
      <c r="L1327" s="66"/>
      <c r="M1327" s="66"/>
      <c r="N1327" s="66"/>
      <c r="O1327" s="66"/>
      <c r="P1327" s="66"/>
      <c r="Q1327" s="66"/>
      <c r="R1327" s="59"/>
      <c r="S1327" s="59"/>
      <c r="T1327" s="60"/>
      <c r="U1327" s="181">
        <f t="shared" si="21"/>
        <v>0</v>
      </c>
      <c r="X1327" s="25"/>
      <c r="Y1327" s="8"/>
      <c r="Z1327" s="8"/>
    </row>
    <row r="1328" spans="2:26" ht="50.1" hidden="1" customHeight="1" x14ac:dyDescent="0.25">
      <c r="B1328" s="335" t="s">
        <v>15</v>
      </c>
      <c r="C1328" s="64" t="s">
        <v>19</v>
      </c>
      <c r="D1328" s="87">
        <v>43831</v>
      </c>
      <c r="E1328" s="89" t="s">
        <v>479</v>
      </c>
      <c r="F1328" s="57">
        <v>10586</v>
      </c>
      <c r="G1328" s="57">
        <v>7847</v>
      </c>
      <c r="H1328" s="185">
        <v>62</v>
      </c>
      <c r="I1328" s="185">
        <v>49</v>
      </c>
      <c r="J1328" s="65"/>
      <c r="K1328" s="66"/>
      <c r="L1328" s="66"/>
      <c r="M1328" s="66"/>
      <c r="N1328" s="66">
        <v>1</v>
      </c>
      <c r="O1328" s="66"/>
      <c r="P1328" s="66"/>
      <c r="Q1328" s="66"/>
      <c r="R1328" s="59"/>
      <c r="S1328" s="59"/>
      <c r="T1328" s="60"/>
      <c r="U1328" s="181">
        <f t="shared" si="21"/>
        <v>0</v>
      </c>
      <c r="X1328" s="25"/>
      <c r="Y1328" s="8"/>
      <c r="Z1328" s="8"/>
    </row>
    <row r="1329" spans="1:26" ht="50.1" hidden="1" customHeight="1" x14ac:dyDescent="0.25">
      <c r="B1329" s="335" t="s">
        <v>15</v>
      </c>
      <c r="C1329" s="16" t="s">
        <v>178</v>
      </c>
      <c r="D1329" s="87">
        <v>43831</v>
      </c>
      <c r="E1329" s="89" t="s">
        <v>479</v>
      </c>
      <c r="F1329" s="57">
        <v>20538</v>
      </c>
      <c r="G1329" s="57">
        <v>20538</v>
      </c>
      <c r="H1329" s="185">
        <v>87</v>
      </c>
      <c r="I1329" s="185">
        <v>87</v>
      </c>
      <c r="J1329" s="65"/>
      <c r="K1329" s="66"/>
      <c r="L1329" s="66"/>
      <c r="M1329" s="66"/>
      <c r="N1329" s="66"/>
      <c r="O1329" s="66"/>
      <c r="P1329" s="66"/>
      <c r="Q1329" s="66"/>
      <c r="R1329" s="59"/>
      <c r="S1329" s="59">
        <f ca="1">IF(DAY(TODAY())&gt;13,13,DAY(TODAY()))</f>
        <v>12</v>
      </c>
      <c r="T1329" s="60"/>
      <c r="U1329" s="181">
        <f t="shared" si="21"/>
        <v>0</v>
      </c>
      <c r="X1329" s="25"/>
      <c r="Y1329" s="8"/>
      <c r="Z1329" s="8"/>
    </row>
    <row r="1330" spans="1:26" ht="50.1" hidden="1" customHeight="1" x14ac:dyDescent="0.25">
      <c r="B1330" s="335" t="s">
        <v>15</v>
      </c>
      <c r="C1330" s="64" t="s">
        <v>513</v>
      </c>
      <c r="D1330" s="87">
        <v>43831</v>
      </c>
      <c r="E1330" s="89" t="s">
        <v>479</v>
      </c>
      <c r="F1330" s="57">
        <v>95823</v>
      </c>
      <c r="G1330" s="57">
        <v>93364.800000000003</v>
      </c>
      <c r="H1330" s="185">
        <v>638</v>
      </c>
      <c r="I1330" s="185">
        <v>638</v>
      </c>
      <c r="J1330" s="65"/>
      <c r="K1330" s="66"/>
      <c r="L1330" s="66"/>
      <c r="M1330" s="66"/>
      <c r="N1330" s="66"/>
      <c r="O1330" s="66">
        <v>4</v>
      </c>
      <c r="P1330" s="66"/>
      <c r="Q1330" s="66"/>
      <c r="R1330" s="59"/>
      <c r="S1330" s="59"/>
      <c r="T1330" s="60"/>
      <c r="U1330" s="181">
        <f t="shared" si="21"/>
        <v>0</v>
      </c>
      <c r="X1330" s="25"/>
      <c r="Y1330" s="8"/>
      <c r="Z1330" s="8"/>
    </row>
    <row r="1331" spans="1:26" ht="50.1" hidden="1" customHeight="1" x14ac:dyDescent="0.25">
      <c r="B1331" s="335" t="s">
        <v>15</v>
      </c>
      <c r="C1331" s="64" t="s">
        <v>115</v>
      </c>
      <c r="D1331" s="87">
        <v>43831</v>
      </c>
      <c r="E1331" s="89" t="s">
        <v>479</v>
      </c>
      <c r="F1331" s="57">
        <v>144439</v>
      </c>
      <c r="G1331" s="57">
        <v>144439</v>
      </c>
      <c r="H1331" s="185">
        <v>648</v>
      </c>
      <c r="I1331" s="185">
        <v>648</v>
      </c>
      <c r="J1331" s="65"/>
      <c r="K1331" s="66"/>
      <c r="L1331" s="66"/>
      <c r="M1331" s="66"/>
      <c r="N1331" s="66">
        <v>1</v>
      </c>
      <c r="O1331" s="66">
        <v>1</v>
      </c>
      <c r="P1331" s="66"/>
      <c r="Q1331" s="66"/>
      <c r="R1331" s="59"/>
      <c r="S1331" s="59"/>
      <c r="T1331" s="60"/>
      <c r="U1331" s="181">
        <f t="shared" si="21"/>
        <v>0</v>
      </c>
      <c r="X1331" s="25"/>
      <c r="Y1331" s="8"/>
      <c r="Z1331" s="8"/>
    </row>
    <row r="1332" spans="1:26" ht="50.1" hidden="1" customHeight="1" x14ac:dyDescent="0.25">
      <c r="B1332" s="335" t="s">
        <v>20</v>
      </c>
      <c r="C1332" s="64" t="s">
        <v>514</v>
      </c>
      <c r="D1332" s="87">
        <v>43831</v>
      </c>
      <c r="E1332" s="89" t="s">
        <v>479</v>
      </c>
      <c r="F1332" s="57">
        <v>119141</v>
      </c>
      <c r="G1332" s="57">
        <v>119141</v>
      </c>
      <c r="H1332" s="185">
        <v>635</v>
      </c>
      <c r="I1332" s="185">
        <v>635</v>
      </c>
      <c r="J1332" s="65"/>
      <c r="K1332" s="66"/>
      <c r="L1332" s="66"/>
      <c r="M1332" s="66"/>
      <c r="N1332" s="66"/>
      <c r="O1332" s="66"/>
      <c r="P1332" s="66"/>
      <c r="Q1332" s="66"/>
      <c r="R1332" s="59"/>
      <c r="S1332" s="59"/>
      <c r="T1332" s="60"/>
      <c r="U1332" s="181">
        <f t="shared" si="21"/>
        <v>0</v>
      </c>
    </row>
    <row r="1333" spans="1:26" ht="50.1" hidden="1" customHeight="1" x14ac:dyDescent="0.25">
      <c r="B1333" s="335" t="s">
        <v>20</v>
      </c>
      <c r="C1333" s="64" t="s">
        <v>854</v>
      </c>
      <c r="D1333" s="87">
        <v>43831</v>
      </c>
      <c r="E1333" s="89" t="s">
        <v>479</v>
      </c>
      <c r="F1333" s="57">
        <v>133240.5</v>
      </c>
      <c r="G1333" s="57">
        <v>133240.5</v>
      </c>
      <c r="H1333" s="185">
        <v>833</v>
      </c>
      <c r="I1333" s="185">
        <v>833</v>
      </c>
      <c r="J1333" s="65"/>
      <c r="K1333" s="66"/>
      <c r="L1333" s="66"/>
      <c r="M1333" s="66"/>
      <c r="N1333" s="66"/>
      <c r="O1333" s="66">
        <v>3</v>
      </c>
      <c r="P1333" s="66"/>
      <c r="Q1333" s="66"/>
      <c r="R1333" s="59"/>
      <c r="S1333" s="59">
        <v>3</v>
      </c>
      <c r="T1333" s="60"/>
      <c r="U1333" s="181">
        <f t="shared" si="21"/>
        <v>0</v>
      </c>
    </row>
    <row r="1334" spans="1:26" ht="50.1" hidden="1" customHeight="1" x14ac:dyDescent="0.25">
      <c r="B1334" s="335" t="s">
        <v>20</v>
      </c>
      <c r="C1334" s="64" t="s">
        <v>316</v>
      </c>
      <c r="D1334" s="87">
        <v>43831</v>
      </c>
      <c r="E1334" s="89" t="s">
        <v>479</v>
      </c>
      <c r="F1334" s="57">
        <v>0</v>
      </c>
      <c r="G1334" s="57">
        <v>0</v>
      </c>
      <c r="H1334" s="185">
        <v>0</v>
      </c>
      <c r="I1334" s="185">
        <v>0</v>
      </c>
      <c r="J1334" s="65"/>
      <c r="K1334" s="66"/>
      <c r="L1334" s="66"/>
      <c r="M1334" s="66"/>
      <c r="N1334" s="66">
        <v>3</v>
      </c>
      <c r="O1334" s="66"/>
      <c r="P1334" s="66"/>
      <c r="Q1334" s="66"/>
      <c r="R1334" s="59"/>
      <c r="S1334" s="59"/>
      <c r="T1334" s="60"/>
      <c r="U1334" s="181">
        <f t="shared" ref="U1334:U1343" si="22">SUM(J1334:M1334)</f>
        <v>0</v>
      </c>
    </row>
    <row r="1335" spans="1:26" ht="50.1" hidden="1" customHeight="1" x14ac:dyDescent="0.25">
      <c r="B1335" s="335" t="s">
        <v>21</v>
      </c>
      <c r="C1335" s="64" t="s">
        <v>22</v>
      </c>
      <c r="D1335" s="87">
        <v>43831</v>
      </c>
      <c r="E1335" s="89" t="s">
        <v>479</v>
      </c>
      <c r="F1335" s="57">
        <v>409.5</v>
      </c>
      <c r="G1335" s="57">
        <v>409.5</v>
      </c>
      <c r="H1335" s="185">
        <v>2</v>
      </c>
      <c r="I1335" s="185">
        <v>2</v>
      </c>
      <c r="J1335" s="65"/>
      <c r="K1335" s="66"/>
      <c r="L1335" s="66"/>
      <c r="M1335" s="66"/>
      <c r="N1335" s="66"/>
      <c r="O1335" s="66"/>
      <c r="P1335" s="66"/>
      <c r="Q1335" s="66"/>
      <c r="R1335" s="59"/>
      <c r="S1335" s="59"/>
      <c r="T1335" s="60"/>
      <c r="U1335" s="181">
        <f t="shared" si="22"/>
        <v>0</v>
      </c>
    </row>
    <row r="1336" spans="1:26" ht="50.1" hidden="1" customHeight="1" x14ac:dyDescent="0.25">
      <c r="B1336" s="335" t="s">
        <v>24</v>
      </c>
      <c r="C1336" s="64" t="s">
        <v>1191</v>
      </c>
      <c r="D1336" s="87">
        <v>43831</v>
      </c>
      <c r="E1336" s="89" t="s">
        <v>479</v>
      </c>
      <c r="F1336" s="57">
        <v>10224</v>
      </c>
      <c r="G1336" s="57">
        <v>10224</v>
      </c>
      <c r="H1336" s="185">
        <v>56</v>
      </c>
      <c r="I1336" s="185">
        <v>56</v>
      </c>
      <c r="J1336" s="65"/>
      <c r="K1336" s="66"/>
      <c r="L1336" s="66"/>
      <c r="M1336" s="66"/>
      <c r="N1336" s="66"/>
      <c r="O1336" s="66">
        <v>1</v>
      </c>
      <c r="P1336" s="66"/>
      <c r="Q1336" s="66"/>
      <c r="R1336" s="59"/>
      <c r="S1336" s="59"/>
      <c r="T1336" s="60"/>
      <c r="U1336" s="181">
        <f t="shared" si="22"/>
        <v>0</v>
      </c>
    </row>
    <row r="1337" spans="1:26" ht="50.1" hidden="1" customHeight="1" x14ac:dyDescent="0.25">
      <c r="B1337" s="335" t="s">
        <v>29</v>
      </c>
      <c r="C1337" s="64" t="s">
        <v>1288</v>
      </c>
      <c r="D1337" s="87">
        <v>43831</v>
      </c>
      <c r="E1337" s="89" t="s">
        <v>479</v>
      </c>
      <c r="F1337" s="57">
        <v>9576</v>
      </c>
      <c r="G1337" s="57">
        <v>9576</v>
      </c>
      <c r="H1337" s="185">
        <v>53</v>
      </c>
      <c r="I1337" s="185">
        <v>53</v>
      </c>
      <c r="J1337" s="65"/>
      <c r="K1337" s="66"/>
      <c r="L1337" s="66"/>
      <c r="M1337" s="66"/>
      <c r="N1337" s="66"/>
      <c r="O1337" s="66"/>
      <c r="P1337" s="66"/>
      <c r="Q1337" s="66"/>
      <c r="R1337" s="59"/>
      <c r="S1337" s="59"/>
      <c r="T1337" s="60"/>
      <c r="U1337" s="181">
        <f t="shared" si="22"/>
        <v>0</v>
      </c>
    </row>
    <row r="1338" spans="1:26" ht="50.1" hidden="1" customHeight="1" x14ac:dyDescent="0.25">
      <c r="B1338" s="335" t="s">
        <v>29</v>
      </c>
      <c r="C1338" s="64" t="s">
        <v>31</v>
      </c>
      <c r="D1338" s="87">
        <v>43831</v>
      </c>
      <c r="E1338" s="89" t="s">
        <v>479</v>
      </c>
      <c r="F1338" s="57">
        <v>44808</v>
      </c>
      <c r="G1338" s="57">
        <v>44808</v>
      </c>
      <c r="H1338" s="185">
        <v>200</v>
      </c>
      <c r="I1338" s="185">
        <v>200</v>
      </c>
      <c r="J1338" s="65"/>
      <c r="K1338" s="66"/>
      <c r="L1338" s="66"/>
      <c r="M1338" s="66"/>
      <c r="N1338" s="66"/>
      <c r="O1338" s="66"/>
      <c r="P1338" s="66"/>
      <c r="Q1338" s="66"/>
      <c r="R1338" s="59"/>
      <c r="S1338" s="59"/>
      <c r="T1338" s="60"/>
      <c r="U1338" s="181">
        <f t="shared" si="22"/>
        <v>0</v>
      </c>
    </row>
    <row r="1339" spans="1:26" ht="50.1" hidden="1" customHeight="1" x14ac:dyDescent="0.25">
      <c r="B1339" s="335" t="s">
        <v>29</v>
      </c>
      <c r="C1339" s="64" t="s">
        <v>32</v>
      </c>
      <c r="D1339" s="87">
        <v>43831</v>
      </c>
      <c r="E1339" s="89" t="s">
        <v>479</v>
      </c>
      <c r="F1339" s="57">
        <v>0</v>
      </c>
      <c r="G1339" s="57">
        <v>0</v>
      </c>
      <c r="H1339" s="185">
        <v>0</v>
      </c>
      <c r="I1339" s="185">
        <v>0</v>
      </c>
      <c r="J1339" s="65"/>
      <c r="K1339" s="66"/>
      <c r="L1339" s="66"/>
      <c r="M1339" s="66"/>
      <c r="N1339" s="66"/>
      <c r="O1339" s="66"/>
      <c r="P1339" s="66"/>
      <c r="Q1339" s="66"/>
      <c r="R1339" s="59"/>
      <c r="S1339" s="59"/>
      <c r="T1339" s="60"/>
      <c r="U1339" s="181">
        <f t="shared" si="22"/>
        <v>0</v>
      </c>
    </row>
    <row r="1340" spans="1:26" ht="50.1" hidden="1" customHeight="1" x14ac:dyDescent="0.25">
      <c r="B1340" s="335" t="s">
        <v>29</v>
      </c>
      <c r="C1340" s="64" t="s">
        <v>33</v>
      </c>
      <c r="D1340" s="87">
        <v>43831</v>
      </c>
      <c r="E1340" s="89" t="s">
        <v>479</v>
      </c>
      <c r="F1340" s="57">
        <v>1728</v>
      </c>
      <c r="G1340" s="57">
        <v>1728</v>
      </c>
      <c r="H1340" s="185">
        <v>10</v>
      </c>
      <c r="I1340" s="185">
        <v>10</v>
      </c>
      <c r="J1340" s="65"/>
      <c r="K1340" s="66"/>
      <c r="L1340" s="66"/>
      <c r="M1340" s="66"/>
      <c r="N1340" s="66"/>
      <c r="O1340" s="66"/>
      <c r="P1340" s="66"/>
      <c r="Q1340" s="66"/>
      <c r="R1340" s="59"/>
      <c r="S1340" s="59"/>
      <c r="T1340" s="60"/>
      <c r="U1340" s="181">
        <f t="shared" si="22"/>
        <v>0</v>
      </c>
    </row>
    <row r="1341" spans="1:26" ht="50.1" hidden="1" customHeight="1" x14ac:dyDescent="0.25">
      <c r="B1341" s="335" t="s">
        <v>37</v>
      </c>
      <c r="C1341" s="64" t="s">
        <v>38</v>
      </c>
      <c r="D1341" s="87">
        <v>43831</v>
      </c>
      <c r="E1341" s="89" t="s">
        <v>479</v>
      </c>
      <c r="F1341" s="57">
        <v>7410</v>
      </c>
      <c r="G1341" s="57">
        <v>7038</v>
      </c>
      <c r="H1341" s="185">
        <v>32</v>
      </c>
      <c r="I1341" s="185">
        <v>31</v>
      </c>
      <c r="J1341" s="65"/>
      <c r="K1341" s="66"/>
      <c r="L1341" s="66"/>
      <c r="M1341" s="66"/>
      <c r="N1341" s="66"/>
      <c r="O1341" s="66"/>
      <c r="P1341" s="66"/>
      <c r="Q1341" s="66"/>
      <c r="R1341" s="59"/>
      <c r="S1341" s="59"/>
      <c r="T1341" s="60"/>
      <c r="U1341" s="181">
        <f t="shared" si="22"/>
        <v>0</v>
      </c>
    </row>
    <row r="1342" spans="1:26" ht="50.1" hidden="1" customHeight="1" x14ac:dyDescent="0.25">
      <c r="B1342" s="335" t="s">
        <v>41</v>
      </c>
      <c r="C1342" s="64" t="s">
        <v>41</v>
      </c>
      <c r="D1342" s="87">
        <v>43831</v>
      </c>
      <c r="E1342" s="89" t="s">
        <v>479</v>
      </c>
      <c r="F1342" s="57">
        <v>364024</v>
      </c>
      <c r="G1342" s="57">
        <v>141560.4</v>
      </c>
      <c r="H1342" s="185">
        <v>1638</v>
      </c>
      <c r="I1342" s="185">
        <v>1229</v>
      </c>
      <c r="J1342" s="65"/>
      <c r="K1342" s="66"/>
      <c r="L1342" s="66"/>
      <c r="M1342" s="66"/>
      <c r="N1342" s="66"/>
      <c r="O1342" s="66">
        <v>2</v>
      </c>
      <c r="P1342" s="66"/>
      <c r="Q1342" s="66"/>
      <c r="R1342" s="59"/>
      <c r="S1342" s="59"/>
      <c r="T1342" s="60"/>
      <c r="U1342" s="181">
        <f t="shared" si="22"/>
        <v>0</v>
      </c>
    </row>
    <row r="1343" spans="1:26" ht="50.1" hidden="1" customHeight="1" x14ac:dyDescent="0.25">
      <c r="B1343" s="335" t="s">
        <v>46</v>
      </c>
      <c r="C1343" s="64" t="s">
        <v>46</v>
      </c>
      <c r="D1343" s="87">
        <v>43831</v>
      </c>
      <c r="E1343" s="89" t="s">
        <v>479</v>
      </c>
      <c r="F1343" s="57">
        <v>67907</v>
      </c>
      <c r="G1343" s="57">
        <v>67907</v>
      </c>
      <c r="H1343" s="185">
        <v>286</v>
      </c>
      <c r="I1343" s="185">
        <v>286</v>
      </c>
      <c r="J1343" s="65"/>
      <c r="K1343" s="66"/>
      <c r="L1343" s="66"/>
      <c r="M1343" s="66"/>
      <c r="N1343" s="66"/>
      <c r="O1343" s="66"/>
      <c r="P1343" s="66"/>
      <c r="Q1343" s="66"/>
      <c r="R1343" s="59"/>
      <c r="S1343" s="59"/>
      <c r="T1343" s="60"/>
      <c r="U1343" s="181">
        <f t="shared" si="22"/>
        <v>0</v>
      </c>
    </row>
    <row r="1344" spans="1:26" ht="50.1" hidden="1" customHeight="1" x14ac:dyDescent="0.25">
      <c r="A1344" s="67">
        <v>3</v>
      </c>
      <c r="B1344" s="215" t="s">
        <v>3</v>
      </c>
      <c r="C1344" s="64" t="s">
        <v>3</v>
      </c>
      <c r="D1344" s="87">
        <v>43862</v>
      </c>
      <c r="E1344" s="56" t="s">
        <v>116</v>
      </c>
      <c r="F1344" s="57">
        <f>$A$1344*F1288/31</f>
        <v>42.096774193548384</v>
      </c>
      <c r="G1344" s="57">
        <f>$A$1344*G1288/31</f>
        <v>42.096774193548384</v>
      </c>
      <c r="H1344" s="185"/>
      <c r="I1344" s="185"/>
      <c r="J1344" s="59"/>
      <c r="K1344" s="59"/>
      <c r="L1344" s="59"/>
      <c r="M1344" s="59"/>
      <c r="N1344" s="59"/>
      <c r="O1344" s="59"/>
      <c r="P1344" s="59"/>
      <c r="Q1344" s="59"/>
      <c r="R1344" s="59"/>
      <c r="S1344" s="59"/>
      <c r="T1344" s="59"/>
    </row>
    <row r="1345" spans="2:20" ht="50.1" hidden="1" customHeight="1" x14ac:dyDescent="0.25">
      <c r="B1345" s="215" t="s">
        <v>4</v>
      </c>
      <c r="C1345" s="64" t="s">
        <v>1292</v>
      </c>
      <c r="D1345" s="87">
        <v>43862</v>
      </c>
      <c r="E1345" s="56" t="s">
        <v>116</v>
      </c>
      <c r="F1345" s="57">
        <f t="shared" ref="F1345:G1345" si="23">$A$1344*F1289/31</f>
        <v>55.741935483870968</v>
      </c>
      <c r="G1345" s="57">
        <f t="shared" si="23"/>
        <v>55.741935483870968</v>
      </c>
      <c r="H1345" s="185"/>
      <c r="I1345" s="185"/>
      <c r="J1345" s="59"/>
      <c r="K1345" s="59"/>
      <c r="L1345" s="59"/>
      <c r="M1345" s="59"/>
      <c r="N1345" s="59"/>
      <c r="O1345" s="59"/>
      <c r="P1345" s="59"/>
      <c r="Q1345" s="59"/>
      <c r="R1345" s="59"/>
      <c r="S1345" s="59"/>
      <c r="T1345" s="59"/>
    </row>
    <row r="1346" spans="2:20" ht="50.1" hidden="1" customHeight="1" x14ac:dyDescent="0.25">
      <c r="B1346" s="215" t="s">
        <v>4</v>
      </c>
      <c r="C1346" s="64" t="s">
        <v>39</v>
      </c>
      <c r="D1346" s="87">
        <v>43862</v>
      </c>
      <c r="E1346" s="56" t="s">
        <v>116</v>
      </c>
      <c r="F1346" s="57">
        <f t="shared" ref="F1346:G1346" si="24">$A$1344*F1290/31</f>
        <v>336.48387096774195</v>
      </c>
      <c r="G1346" s="57">
        <f t="shared" si="24"/>
        <v>336.48387096774195</v>
      </c>
      <c r="H1346" s="185"/>
      <c r="I1346" s="185"/>
      <c r="J1346" s="59"/>
      <c r="K1346" s="59"/>
      <c r="L1346" s="59"/>
      <c r="M1346" s="59"/>
      <c r="N1346" s="59"/>
      <c r="O1346" s="59"/>
      <c r="P1346" s="59"/>
      <c r="Q1346" s="59"/>
      <c r="R1346" s="59"/>
      <c r="S1346" s="59"/>
      <c r="T1346" s="59"/>
    </row>
    <row r="1347" spans="2:20" ht="50.1" hidden="1" customHeight="1" x14ac:dyDescent="0.25">
      <c r="B1347" s="215" t="s">
        <v>4</v>
      </c>
      <c r="C1347" s="64" t="s">
        <v>38</v>
      </c>
      <c r="D1347" s="87">
        <v>43862</v>
      </c>
      <c r="E1347" s="56" t="s">
        <v>116</v>
      </c>
      <c r="F1347" s="57">
        <f t="shared" ref="F1347:G1347" si="25">$A$1344*F1291/31</f>
        <v>425.31967741935483</v>
      </c>
      <c r="G1347" s="57">
        <f t="shared" si="25"/>
        <v>425.31967741935483</v>
      </c>
      <c r="H1347" s="185"/>
      <c r="I1347" s="185"/>
      <c r="J1347" s="59"/>
      <c r="K1347" s="59"/>
      <c r="L1347" s="59"/>
      <c r="M1347" s="59"/>
      <c r="N1347" s="59"/>
      <c r="O1347" s="59"/>
      <c r="P1347" s="59"/>
      <c r="Q1347" s="59"/>
      <c r="R1347" s="59"/>
      <c r="S1347" s="59"/>
      <c r="T1347" s="59"/>
    </row>
    <row r="1348" spans="2:20" ht="50.1" hidden="1" customHeight="1" x14ac:dyDescent="0.25">
      <c r="B1348" s="215" t="s">
        <v>4</v>
      </c>
      <c r="C1348" s="64" t="s">
        <v>46</v>
      </c>
      <c r="D1348" s="87">
        <v>43862</v>
      </c>
      <c r="E1348" s="56" t="s">
        <v>116</v>
      </c>
      <c r="F1348" s="57">
        <f t="shared" ref="F1348:G1348" si="26">$A$1344*F1292/31</f>
        <v>291.62903225806451</v>
      </c>
      <c r="G1348" s="57">
        <f t="shared" si="26"/>
        <v>291.62903225806451</v>
      </c>
      <c r="H1348" s="185"/>
      <c r="I1348" s="185"/>
      <c r="J1348" s="59"/>
      <c r="K1348" s="59"/>
      <c r="L1348" s="59"/>
      <c r="M1348" s="59"/>
      <c r="N1348" s="59"/>
      <c r="O1348" s="59"/>
      <c r="P1348" s="59"/>
      <c r="Q1348" s="59"/>
      <c r="R1348" s="59"/>
      <c r="S1348" s="59"/>
      <c r="T1348" s="59"/>
    </row>
    <row r="1349" spans="2:20" ht="50.1" hidden="1" customHeight="1" x14ac:dyDescent="0.25">
      <c r="B1349" s="215" t="s">
        <v>4</v>
      </c>
      <c r="C1349" s="64" t="s">
        <v>491</v>
      </c>
      <c r="D1349" s="87">
        <v>43862</v>
      </c>
      <c r="E1349" s="56" t="s">
        <v>116</v>
      </c>
      <c r="F1349" s="57">
        <f t="shared" ref="F1349:G1349" si="27">$A$1344*F1293/31</f>
        <v>59.37096774193548</v>
      </c>
      <c r="G1349" s="57">
        <f t="shared" si="27"/>
        <v>59.37096774193548</v>
      </c>
      <c r="H1349" s="185"/>
      <c r="I1349" s="185"/>
      <c r="J1349" s="59"/>
      <c r="K1349" s="59"/>
      <c r="L1349" s="59"/>
      <c r="M1349" s="59"/>
      <c r="N1349" s="59"/>
      <c r="O1349" s="59"/>
      <c r="P1349" s="59"/>
      <c r="Q1349" s="59"/>
      <c r="R1349" s="59"/>
      <c r="S1349" s="59"/>
      <c r="T1349" s="59"/>
    </row>
    <row r="1350" spans="2:20" ht="50.1" hidden="1" customHeight="1" x14ac:dyDescent="0.25">
      <c r="B1350" s="215" t="s">
        <v>7</v>
      </c>
      <c r="C1350" s="64" t="s">
        <v>1191</v>
      </c>
      <c r="D1350" s="87">
        <v>43862</v>
      </c>
      <c r="E1350" s="56" t="s">
        <v>116</v>
      </c>
      <c r="F1350" s="57">
        <f t="shared" ref="F1350:G1350" si="28">$A$1344*F1294/31</f>
        <v>870.2177419354839</v>
      </c>
      <c r="G1350" s="57">
        <f t="shared" si="28"/>
        <v>870.2177419354839</v>
      </c>
      <c r="H1350" s="185"/>
      <c r="I1350" s="185"/>
      <c r="J1350" s="59"/>
      <c r="K1350" s="59"/>
      <c r="L1350" s="59"/>
      <c r="M1350" s="59"/>
      <c r="N1350" s="59"/>
      <c r="O1350" s="59"/>
      <c r="P1350" s="59"/>
      <c r="Q1350" s="59"/>
      <c r="R1350" s="59"/>
      <c r="S1350" s="59"/>
      <c r="T1350" s="59"/>
    </row>
    <row r="1351" spans="2:20" ht="50.1" hidden="1" customHeight="1" x14ac:dyDescent="0.25">
      <c r="B1351" s="215" t="s">
        <v>7</v>
      </c>
      <c r="C1351" s="64" t="s">
        <v>1289</v>
      </c>
      <c r="D1351" s="87">
        <v>43862</v>
      </c>
      <c r="E1351" s="56" t="s">
        <v>116</v>
      </c>
      <c r="F1351" s="57">
        <f t="shared" ref="F1351:G1351" si="29">$A$1344*F1295/31</f>
        <v>1268.8548387096773</v>
      </c>
      <c r="G1351" s="57">
        <f t="shared" si="29"/>
        <v>1268.8548387096773</v>
      </c>
      <c r="H1351" s="185"/>
      <c r="I1351" s="185"/>
      <c r="J1351" s="59"/>
      <c r="K1351" s="59"/>
      <c r="L1351" s="59"/>
      <c r="M1351" s="59"/>
      <c r="N1351" s="59"/>
      <c r="O1351" s="59"/>
      <c r="P1351" s="59"/>
      <c r="Q1351" s="59"/>
      <c r="R1351" s="59"/>
      <c r="S1351" s="59"/>
      <c r="T1351" s="59"/>
    </row>
    <row r="1352" spans="2:20" ht="50.1" hidden="1" customHeight="1" x14ac:dyDescent="0.25">
      <c r="B1352" s="215" t="s">
        <v>7</v>
      </c>
      <c r="C1352" s="64" t="s">
        <v>45</v>
      </c>
      <c r="D1352" s="87">
        <v>43862</v>
      </c>
      <c r="E1352" s="56" t="s">
        <v>116</v>
      </c>
      <c r="F1352" s="57">
        <f t="shared" ref="F1352:G1352" si="30">$A$1344*F1296/31</f>
        <v>1424.5056100981767</v>
      </c>
      <c r="G1352" s="57">
        <f t="shared" si="30"/>
        <v>1424.5056100981767</v>
      </c>
      <c r="H1352" s="185"/>
      <c r="I1352" s="185"/>
      <c r="J1352" s="59"/>
      <c r="K1352" s="59"/>
      <c r="L1352" s="59"/>
      <c r="M1352" s="59"/>
      <c r="N1352" s="59"/>
      <c r="O1352" s="59"/>
      <c r="P1352" s="59"/>
      <c r="Q1352" s="59"/>
      <c r="R1352" s="59"/>
      <c r="S1352" s="59"/>
      <c r="T1352" s="59"/>
    </row>
    <row r="1353" spans="2:20" ht="50.1" hidden="1" customHeight="1" x14ac:dyDescent="0.25">
      <c r="B1353" s="215" t="s">
        <v>7</v>
      </c>
      <c r="C1353" s="64" t="s">
        <v>1287</v>
      </c>
      <c r="D1353" s="87">
        <v>43862</v>
      </c>
      <c r="E1353" s="56" t="s">
        <v>116</v>
      </c>
      <c r="F1353" s="57">
        <f t="shared" ref="F1353:G1353" si="31">$A$1344*F1297/31</f>
        <v>807.48387096774195</v>
      </c>
      <c r="G1353" s="57">
        <f t="shared" si="31"/>
        <v>807.48387096774195</v>
      </c>
      <c r="H1353" s="185"/>
      <c r="I1353" s="185"/>
      <c r="J1353" s="59"/>
      <c r="K1353" s="59"/>
      <c r="L1353" s="59"/>
      <c r="M1353" s="59"/>
      <c r="N1353" s="59"/>
      <c r="O1353" s="59"/>
      <c r="P1353" s="59"/>
      <c r="Q1353" s="59"/>
      <c r="R1353" s="59"/>
      <c r="S1353" s="59"/>
      <c r="T1353" s="59"/>
    </row>
    <row r="1354" spans="2:20" ht="50.1" hidden="1" customHeight="1" x14ac:dyDescent="0.25">
      <c r="B1354" s="215" t="s">
        <v>11</v>
      </c>
      <c r="C1354" s="64" t="s">
        <v>1293</v>
      </c>
      <c r="D1354" s="87">
        <v>43862</v>
      </c>
      <c r="E1354" s="56" t="s">
        <v>116</v>
      </c>
      <c r="F1354" s="57">
        <f t="shared" ref="F1354:G1354" si="32">$A$1344*F1298/31</f>
        <v>318.48387096774195</v>
      </c>
      <c r="G1354" s="57">
        <f t="shared" si="32"/>
        <v>318.48387096774195</v>
      </c>
      <c r="H1354" s="185"/>
      <c r="I1354" s="185"/>
      <c r="J1354" s="59"/>
      <c r="K1354" s="59"/>
      <c r="L1354" s="59"/>
      <c r="M1354" s="59"/>
      <c r="N1354" s="59"/>
      <c r="O1354" s="59"/>
      <c r="P1354" s="59"/>
      <c r="Q1354" s="59"/>
      <c r="R1354" s="59"/>
      <c r="S1354" s="59"/>
      <c r="T1354" s="59"/>
    </row>
    <row r="1355" spans="2:20" ht="50.1" hidden="1" customHeight="1" x14ac:dyDescent="0.25">
      <c r="B1355" s="215" t="s">
        <v>11</v>
      </c>
      <c r="C1355" s="64" t="s">
        <v>1294</v>
      </c>
      <c r="D1355" s="87">
        <v>43862</v>
      </c>
      <c r="E1355" s="56" t="s">
        <v>116</v>
      </c>
      <c r="F1355" s="57">
        <f t="shared" ref="F1355:G1355" si="33">$A$1344*F1299/31</f>
        <v>73.161290322580641</v>
      </c>
      <c r="G1355" s="57">
        <f t="shared" si="33"/>
        <v>73.161290322580641</v>
      </c>
      <c r="H1355" s="185"/>
      <c r="I1355" s="185"/>
      <c r="J1355" s="59"/>
      <c r="K1355" s="59"/>
      <c r="L1355" s="59"/>
      <c r="M1355" s="59"/>
      <c r="N1355" s="59"/>
      <c r="O1355" s="59"/>
      <c r="P1355" s="59"/>
      <c r="Q1355" s="59"/>
      <c r="R1355" s="59"/>
      <c r="S1355" s="59"/>
      <c r="T1355" s="59"/>
    </row>
    <row r="1356" spans="2:20" ht="50.1" hidden="1" customHeight="1" x14ac:dyDescent="0.25">
      <c r="B1356" s="215" t="s">
        <v>11</v>
      </c>
      <c r="C1356" s="64" t="s">
        <v>1295</v>
      </c>
      <c r="D1356" s="87">
        <v>43862</v>
      </c>
      <c r="E1356" s="56" t="s">
        <v>116</v>
      </c>
      <c r="F1356" s="57">
        <f t="shared" ref="F1356:G1356" si="34">$A$1344*F1300/31</f>
        <v>349.11290322580646</v>
      </c>
      <c r="G1356" s="57">
        <f t="shared" si="34"/>
        <v>349.11290322580646</v>
      </c>
      <c r="H1356" s="185"/>
      <c r="I1356" s="185"/>
      <c r="J1356" s="59"/>
      <c r="K1356" s="59"/>
      <c r="L1356" s="59"/>
      <c r="M1356" s="59"/>
      <c r="N1356" s="59"/>
      <c r="O1356" s="59"/>
      <c r="P1356" s="59"/>
      <c r="Q1356" s="59"/>
      <c r="R1356" s="59"/>
      <c r="S1356" s="59"/>
      <c r="T1356" s="59"/>
    </row>
    <row r="1357" spans="2:20" ht="50.1" hidden="1" customHeight="1" x14ac:dyDescent="0.25">
      <c r="B1357" s="215" t="s">
        <v>11</v>
      </c>
      <c r="C1357" s="64" t="s">
        <v>31</v>
      </c>
      <c r="D1357" s="87">
        <v>43862</v>
      </c>
      <c r="E1357" s="56" t="s">
        <v>116</v>
      </c>
      <c r="F1357" s="57">
        <f t="shared" ref="F1357:G1357" si="35">$A$1344*F1301/31</f>
        <v>579.9677419354839</v>
      </c>
      <c r="G1357" s="57">
        <f t="shared" si="35"/>
        <v>579.9677419354839</v>
      </c>
      <c r="H1357" s="185"/>
      <c r="I1357" s="185"/>
      <c r="J1357" s="59"/>
      <c r="K1357" s="59"/>
      <c r="L1357" s="59"/>
      <c r="M1357" s="59"/>
      <c r="N1357" s="59"/>
      <c r="O1357" s="59"/>
      <c r="P1357" s="59"/>
      <c r="Q1357" s="59"/>
      <c r="R1357" s="59"/>
      <c r="S1357" s="59"/>
      <c r="T1357" s="59"/>
    </row>
    <row r="1358" spans="2:20" ht="50.1" hidden="1" customHeight="1" x14ac:dyDescent="0.25">
      <c r="B1358" s="215" t="s">
        <v>15</v>
      </c>
      <c r="C1358" s="64" t="s">
        <v>19</v>
      </c>
      <c r="D1358" s="87">
        <v>43862</v>
      </c>
      <c r="E1358" s="56" t="s">
        <v>116</v>
      </c>
      <c r="F1358" s="57">
        <f t="shared" ref="F1358:G1358" si="36">$A$1344*F1302/31</f>
        <v>3576.8467741935483</v>
      </c>
      <c r="G1358" s="57">
        <f t="shared" si="36"/>
        <v>3576.8467741935483</v>
      </c>
      <c r="H1358" s="185"/>
      <c r="I1358" s="185"/>
      <c r="J1358" s="59"/>
      <c r="K1358" s="59"/>
      <c r="L1358" s="59"/>
      <c r="M1358" s="59"/>
      <c r="N1358" s="59"/>
      <c r="O1358" s="59"/>
      <c r="P1358" s="59"/>
      <c r="Q1358" s="59"/>
      <c r="R1358" s="59"/>
      <c r="S1358" s="59"/>
      <c r="T1358" s="59"/>
    </row>
    <row r="1359" spans="2:20" ht="50.1" hidden="1" customHeight="1" x14ac:dyDescent="0.25">
      <c r="B1359" s="215" t="s">
        <v>15</v>
      </c>
      <c r="C1359" s="16" t="s">
        <v>178</v>
      </c>
      <c r="D1359" s="87">
        <v>43862</v>
      </c>
      <c r="E1359" s="56" t="s">
        <v>116</v>
      </c>
      <c r="F1359" s="57">
        <f t="shared" ref="F1359:G1359" si="37">$A$1344*F1303/31</f>
        <v>1460.9758064516129</v>
      </c>
      <c r="G1359" s="57">
        <f t="shared" si="37"/>
        <v>1460.9758064516129</v>
      </c>
      <c r="H1359" s="185"/>
      <c r="I1359" s="185"/>
      <c r="J1359" s="59"/>
      <c r="K1359" s="59"/>
      <c r="L1359" s="59"/>
      <c r="M1359" s="59"/>
      <c r="N1359" s="59"/>
      <c r="O1359" s="59"/>
      <c r="P1359" s="59"/>
      <c r="Q1359" s="59"/>
      <c r="R1359" s="59"/>
      <c r="S1359" s="59"/>
      <c r="T1359" s="59"/>
    </row>
    <row r="1360" spans="2:20" ht="50.1" hidden="1" customHeight="1" x14ac:dyDescent="0.25">
      <c r="B1360" s="215" t="s">
        <v>15</v>
      </c>
      <c r="C1360" s="64" t="s">
        <v>1304</v>
      </c>
      <c r="D1360" s="87">
        <v>43862</v>
      </c>
      <c r="E1360" s="56" t="s">
        <v>116</v>
      </c>
      <c r="F1360" s="57">
        <f t="shared" ref="F1360:G1360" si="38">$A$1344*F1304/31</f>
        <v>44.70967741935484</v>
      </c>
      <c r="G1360" s="57">
        <f t="shared" si="38"/>
        <v>44.70967741935484</v>
      </c>
      <c r="H1360" s="185"/>
      <c r="I1360" s="185"/>
      <c r="J1360" s="59"/>
      <c r="K1360" s="59"/>
      <c r="L1360" s="59"/>
      <c r="M1360" s="59"/>
      <c r="N1360" s="59"/>
      <c r="O1360" s="59"/>
      <c r="P1360" s="59"/>
      <c r="Q1360" s="59"/>
      <c r="R1360" s="59"/>
      <c r="S1360" s="59"/>
      <c r="T1360" s="59"/>
    </row>
    <row r="1361" spans="2:20" ht="50.1" hidden="1" customHeight="1" x14ac:dyDescent="0.25">
      <c r="B1361" s="215" t="s">
        <v>15</v>
      </c>
      <c r="C1361" s="64" t="s">
        <v>513</v>
      </c>
      <c r="D1361" s="87">
        <v>43862</v>
      </c>
      <c r="E1361" s="56" t="s">
        <v>116</v>
      </c>
      <c r="F1361" s="57">
        <f t="shared" ref="F1361:G1361" si="39">$A$1344*F1305/31</f>
        <v>6168.4354838709678</v>
      </c>
      <c r="G1361" s="57">
        <f t="shared" si="39"/>
        <v>6168.4354838709678</v>
      </c>
      <c r="H1361" s="185"/>
      <c r="I1361" s="185"/>
      <c r="J1361" s="59"/>
      <c r="K1361" s="59"/>
      <c r="L1361" s="59"/>
      <c r="M1361" s="59"/>
      <c r="N1361" s="59"/>
      <c r="O1361" s="59"/>
      <c r="P1361" s="59"/>
      <c r="Q1361" s="59"/>
      <c r="R1361" s="59"/>
      <c r="S1361" s="59"/>
      <c r="T1361" s="59"/>
    </row>
    <row r="1362" spans="2:20" ht="50.1" hidden="1" customHeight="1" x14ac:dyDescent="0.25">
      <c r="B1362" s="215" t="s">
        <v>15</v>
      </c>
      <c r="C1362" s="64" t="s">
        <v>115</v>
      </c>
      <c r="D1362" s="87">
        <v>43862</v>
      </c>
      <c r="E1362" s="56" t="s">
        <v>116</v>
      </c>
      <c r="F1362" s="57">
        <f t="shared" ref="F1362:G1362" si="40">$A$1344*F1306/31</f>
        <v>14506.434331797234</v>
      </c>
      <c r="G1362" s="57">
        <f t="shared" si="40"/>
        <v>14506.434331797234</v>
      </c>
      <c r="H1362" s="185"/>
      <c r="I1362" s="185"/>
      <c r="J1362" s="59"/>
      <c r="K1362" s="59"/>
      <c r="L1362" s="59"/>
      <c r="M1362" s="59"/>
      <c r="N1362" s="59"/>
      <c r="O1362" s="59"/>
      <c r="P1362" s="59"/>
      <c r="Q1362" s="59"/>
      <c r="R1362" s="59"/>
      <c r="S1362" s="59"/>
      <c r="T1362" s="59"/>
    </row>
    <row r="1363" spans="2:20" ht="50.1" hidden="1" customHeight="1" x14ac:dyDescent="0.25">
      <c r="B1363" s="215" t="s">
        <v>20</v>
      </c>
      <c r="C1363" s="64" t="s">
        <v>32</v>
      </c>
      <c r="D1363" s="87">
        <v>43862</v>
      </c>
      <c r="E1363" s="56" t="s">
        <v>116</v>
      </c>
      <c r="F1363" s="57">
        <f t="shared" ref="F1363:G1363" si="41">$A$1344*F1307/31</f>
        <v>114.09677419354838</v>
      </c>
      <c r="G1363" s="57">
        <f t="shared" si="41"/>
        <v>114.09677419354838</v>
      </c>
      <c r="H1363" s="185"/>
      <c r="I1363" s="185"/>
      <c r="J1363" s="59"/>
      <c r="K1363" s="59"/>
      <c r="L1363" s="59"/>
      <c r="M1363" s="59"/>
      <c r="N1363" s="59"/>
      <c r="O1363" s="59"/>
      <c r="P1363" s="59"/>
      <c r="Q1363" s="59"/>
      <c r="R1363" s="59"/>
      <c r="S1363" s="59"/>
      <c r="T1363" s="59"/>
    </row>
    <row r="1364" spans="2:20" ht="50.1" hidden="1" customHeight="1" x14ac:dyDescent="0.25">
      <c r="B1364" s="215" t="s">
        <v>20</v>
      </c>
      <c r="C1364" s="64" t="s">
        <v>1288</v>
      </c>
      <c r="D1364" s="87">
        <v>43862</v>
      </c>
      <c r="E1364" s="56" t="s">
        <v>116</v>
      </c>
      <c r="F1364" s="57">
        <f t="shared" ref="F1364:G1364" si="42">$A$1344*F1308/31</f>
        <v>487.45161290322579</v>
      </c>
      <c r="G1364" s="57">
        <f t="shared" si="42"/>
        <v>487.45161290322579</v>
      </c>
      <c r="H1364" s="185"/>
      <c r="I1364" s="185"/>
      <c r="J1364" s="59"/>
      <c r="K1364" s="59"/>
      <c r="L1364" s="59"/>
      <c r="M1364" s="59"/>
      <c r="N1364" s="59"/>
      <c r="O1364" s="59"/>
      <c r="P1364" s="59"/>
      <c r="Q1364" s="59"/>
      <c r="R1364" s="59"/>
      <c r="S1364" s="59"/>
      <c r="T1364" s="59"/>
    </row>
    <row r="1365" spans="2:20" ht="50.1" hidden="1" customHeight="1" x14ac:dyDescent="0.25">
      <c r="B1365" s="215" t="s">
        <v>20</v>
      </c>
      <c r="C1365" s="64" t="s">
        <v>1296</v>
      </c>
      <c r="D1365" s="87">
        <v>43862</v>
      </c>
      <c r="E1365" s="56" t="s">
        <v>116</v>
      </c>
      <c r="F1365" s="57">
        <f t="shared" ref="F1365:G1365" si="43">$A$1344*F1309/31</f>
        <v>142.69354838709677</v>
      </c>
      <c r="G1365" s="57">
        <f t="shared" si="43"/>
        <v>142.69354838709677</v>
      </c>
      <c r="H1365" s="185"/>
      <c r="I1365" s="185"/>
      <c r="J1365" s="59"/>
      <c r="K1365" s="59"/>
      <c r="L1365" s="59"/>
      <c r="M1365" s="59"/>
      <c r="N1365" s="59"/>
      <c r="O1365" s="59"/>
      <c r="P1365" s="59"/>
      <c r="Q1365" s="59"/>
      <c r="R1365" s="59"/>
      <c r="S1365" s="59"/>
      <c r="T1365" s="59"/>
    </row>
    <row r="1366" spans="2:20" ht="50.1" hidden="1" customHeight="1" x14ac:dyDescent="0.25">
      <c r="B1366" s="215" t="s">
        <v>20</v>
      </c>
      <c r="C1366" s="64" t="s">
        <v>1297</v>
      </c>
      <c r="D1366" s="87">
        <v>43862</v>
      </c>
      <c r="E1366" s="56" t="s">
        <v>116</v>
      </c>
      <c r="F1366" s="57">
        <f t="shared" ref="F1366:G1366" si="44">$A$1344*F1310/31</f>
        <v>28.741935483870968</v>
      </c>
      <c r="G1366" s="57">
        <f t="shared" si="44"/>
        <v>28.741935483870968</v>
      </c>
      <c r="H1366" s="185"/>
      <c r="I1366" s="185"/>
      <c r="J1366" s="59"/>
      <c r="K1366" s="59"/>
      <c r="L1366" s="59"/>
      <c r="M1366" s="59"/>
      <c r="N1366" s="59"/>
      <c r="O1366" s="59"/>
      <c r="P1366" s="59"/>
      <c r="Q1366" s="59"/>
      <c r="R1366" s="59"/>
      <c r="S1366" s="59"/>
      <c r="T1366" s="59"/>
    </row>
    <row r="1367" spans="2:20" ht="50.1" hidden="1" customHeight="1" x14ac:dyDescent="0.25">
      <c r="B1367" s="215" t="s">
        <v>20</v>
      </c>
      <c r="C1367" s="64" t="s">
        <v>1298</v>
      </c>
      <c r="D1367" s="87">
        <v>43862</v>
      </c>
      <c r="E1367" s="56" t="s">
        <v>116</v>
      </c>
      <c r="F1367" s="57">
        <f t="shared" ref="F1367:G1367" si="45">$A$1344*F1311/31</f>
        <v>35.70967741935484</v>
      </c>
      <c r="G1367" s="57">
        <f t="shared" si="45"/>
        <v>35.70967741935484</v>
      </c>
      <c r="H1367" s="185"/>
      <c r="I1367" s="185"/>
      <c r="J1367" s="59"/>
      <c r="K1367" s="59"/>
      <c r="L1367" s="59"/>
      <c r="M1367" s="59"/>
      <c r="N1367" s="59"/>
      <c r="O1367" s="59"/>
      <c r="P1367" s="59"/>
      <c r="Q1367" s="59"/>
      <c r="R1367" s="59"/>
      <c r="S1367" s="59"/>
      <c r="T1367" s="59"/>
    </row>
    <row r="1368" spans="2:20" ht="50.1" hidden="1" customHeight="1" x14ac:dyDescent="0.25">
      <c r="B1368" s="215" t="s">
        <v>20</v>
      </c>
      <c r="C1368" s="64" t="s">
        <v>316</v>
      </c>
      <c r="D1368" s="87">
        <v>43862</v>
      </c>
      <c r="E1368" s="56" t="s">
        <v>116</v>
      </c>
      <c r="F1368" s="57">
        <f t="shared" ref="F1368:G1368" si="46">$A$1344*F1312/31</f>
        <v>530.70967741935488</v>
      </c>
      <c r="G1368" s="57">
        <f t="shared" si="46"/>
        <v>530.70967741935488</v>
      </c>
      <c r="H1368" s="185"/>
      <c r="I1368" s="185"/>
      <c r="J1368" s="59"/>
      <c r="K1368" s="59"/>
      <c r="L1368" s="59"/>
      <c r="M1368" s="59"/>
      <c r="N1368" s="59"/>
      <c r="O1368" s="59"/>
      <c r="P1368" s="59"/>
      <c r="Q1368" s="59"/>
      <c r="R1368" s="59"/>
      <c r="S1368" s="59"/>
      <c r="T1368" s="59"/>
    </row>
    <row r="1369" spans="2:20" ht="50.1" hidden="1" customHeight="1" x14ac:dyDescent="0.25">
      <c r="B1369" s="215" t="s">
        <v>21</v>
      </c>
      <c r="C1369" s="64" t="s">
        <v>1299</v>
      </c>
      <c r="D1369" s="87">
        <v>43862</v>
      </c>
      <c r="E1369" s="56" t="s">
        <v>116</v>
      </c>
      <c r="F1369" s="57">
        <f t="shared" ref="F1369:G1369" si="47">$A$1344*F1313/31</f>
        <v>22.35483870967742</v>
      </c>
      <c r="G1369" s="57">
        <f t="shared" si="47"/>
        <v>22.35483870967742</v>
      </c>
      <c r="H1369" s="185"/>
      <c r="I1369" s="185"/>
      <c r="J1369" s="59"/>
      <c r="K1369" s="59"/>
      <c r="L1369" s="59"/>
      <c r="M1369" s="59"/>
      <c r="N1369" s="59"/>
      <c r="O1369" s="59"/>
      <c r="P1369" s="59"/>
      <c r="Q1369" s="59"/>
      <c r="R1369" s="59"/>
      <c r="S1369" s="59"/>
      <c r="T1369" s="59"/>
    </row>
    <row r="1370" spans="2:20" ht="50.1" hidden="1" customHeight="1" x14ac:dyDescent="0.25">
      <c r="B1370" s="215" t="s">
        <v>21</v>
      </c>
      <c r="C1370" s="64" t="s">
        <v>1300</v>
      </c>
      <c r="D1370" s="87">
        <v>43862</v>
      </c>
      <c r="E1370" s="56" t="s">
        <v>116</v>
      </c>
      <c r="F1370" s="57">
        <f t="shared" ref="F1370:G1370" si="48">$A$1344*F1314/31</f>
        <v>232.11290322580646</v>
      </c>
      <c r="G1370" s="57">
        <f t="shared" si="48"/>
        <v>232.11290322580646</v>
      </c>
      <c r="H1370" s="185"/>
      <c r="I1370" s="185"/>
      <c r="J1370" s="59"/>
      <c r="K1370" s="59"/>
      <c r="L1370" s="59"/>
      <c r="M1370" s="59"/>
      <c r="N1370" s="59"/>
      <c r="O1370" s="59"/>
      <c r="P1370" s="59"/>
      <c r="Q1370" s="59"/>
      <c r="R1370" s="59"/>
      <c r="S1370" s="59"/>
      <c r="T1370" s="59"/>
    </row>
    <row r="1371" spans="2:20" ht="50.1" hidden="1" customHeight="1" x14ac:dyDescent="0.25">
      <c r="B1371" s="215" t="s">
        <v>21</v>
      </c>
      <c r="C1371" s="64" t="s">
        <v>1301</v>
      </c>
      <c r="D1371" s="87">
        <v>43862</v>
      </c>
      <c r="E1371" s="56" t="s">
        <v>116</v>
      </c>
      <c r="F1371" s="57">
        <f t="shared" ref="F1371:G1371" si="49">$A$1344*F1315/31</f>
        <v>323.12903225806451</v>
      </c>
      <c r="G1371" s="57">
        <f t="shared" si="49"/>
        <v>323.12903225806451</v>
      </c>
      <c r="H1371" s="185"/>
      <c r="I1371" s="185"/>
      <c r="J1371" s="59"/>
      <c r="K1371" s="59"/>
      <c r="L1371" s="59"/>
      <c r="M1371" s="59"/>
      <c r="N1371" s="59"/>
      <c r="O1371" s="59"/>
      <c r="P1371" s="59"/>
      <c r="Q1371" s="59"/>
      <c r="R1371" s="59"/>
      <c r="S1371" s="59"/>
      <c r="T1371" s="59"/>
    </row>
    <row r="1372" spans="2:20" ht="50.1" hidden="1" customHeight="1" x14ac:dyDescent="0.25">
      <c r="B1372" s="215" t="s">
        <v>24</v>
      </c>
      <c r="C1372" s="64" t="s">
        <v>1302</v>
      </c>
      <c r="D1372" s="87">
        <v>43862</v>
      </c>
      <c r="E1372" s="56" t="s">
        <v>116</v>
      </c>
      <c r="F1372" s="57">
        <f t="shared" ref="F1372:G1372" si="50">$A$1344*F1316/31</f>
        <v>18.29032258064516</v>
      </c>
      <c r="G1372" s="57">
        <f t="shared" si="50"/>
        <v>18.29032258064516</v>
      </c>
      <c r="H1372" s="185"/>
      <c r="I1372" s="185"/>
      <c r="J1372" s="59"/>
      <c r="K1372" s="59"/>
      <c r="L1372" s="59"/>
      <c r="M1372" s="59"/>
      <c r="N1372" s="59"/>
      <c r="O1372" s="59"/>
      <c r="P1372" s="59"/>
      <c r="Q1372" s="59"/>
      <c r="R1372" s="59"/>
      <c r="S1372" s="59"/>
      <c r="T1372" s="59"/>
    </row>
    <row r="1373" spans="2:20" ht="50.1" hidden="1" customHeight="1" x14ac:dyDescent="0.25">
      <c r="B1373" s="215" t="s">
        <v>24</v>
      </c>
      <c r="C1373" s="64" t="s">
        <v>22</v>
      </c>
      <c r="D1373" s="87">
        <v>43862</v>
      </c>
      <c r="E1373" s="56" t="s">
        <v>116</v>
      </c>
      <c r="F1373" s="57">
        <f t="shared" ref="F1373:G1373" si="51">$A$1344*F1317/31</f>
        <v>394.69354838709677</v>
      </c>
      <c r="G1373" s="57">
        <f t="shared" si="51"/>
        <v>394.69354838709677</v>
      </c>
      <c r="H1373" s="185"/>
      <c r="I1373" s="185"/>
      <c r="J1373" s="59"/>
      <c r="K1373" s="59"/>
      <c r="L1373" s="59"/>
      <c r="M1373" s="59"/>
      <c r="N1373" s="59"/>
      <c r="O1373" s="59"/>
      <c r="P1373" s="59"/>
      <c r="Q1373" s="59"/>
      <c r="R1373" s="59"/>
      <c r="S1373" s="59"/>
      <c r="T1373" s="59"/>
    </row>
    <row r="1374" spans="2:20" ht="50.1" hidden="1" customHeight="1" x14ac:dyDescent="0.25">
      <c r="B1374" s="215" t="s">
        <v>24</v>
      </c>
      <c r="C1374" s="64" t="s">
        <v>1291</v>
      </c>
      <c r="D1374" s="87">
        <v>43862</v>
      </c>
      <c r="E1374" s="56" t="s">
        <v>116</v>
      </c>
      <c r="F1374" s="57">
        <f t="shared" ref="F1374:G1374" si="52">$A$1344*F1318/31</f>
        <v>127.74193548387096</v>
      </c>
      <c r="G1374" s="57">
        <f t="shared" si="52"/>
        <v>127.74193548387096</v>
      </c>
      <c r="H1374" s="185"/>
      <c r="I1374" s="185"/>
      <c r="J1374" s="59"/>
      <c r="K1374" s="59"/>
      <c r="L1374" s="59"/>
      <c r="M1374" s="59"/>
      <c r="N1374" s="59"/>
      <c r="O1374" s="59"/>
      <c r="P1374" s="59"/>
      <c r="Q1374" s="59"/>
      <c r="R1374" s="59"/>
      <c r="S1374" s="59"/>
      <c r="T1374" s="59"/>
    </row>
    <row r="1375" spans="2:20" ht="50.1" hidden="1" customHeight="1" x14ac:dyDescent="0.25">
      <c r="B1375" s="215" t="s">
        <v>27</v>
      </c>
      <c r="C1375" s="64" t="s">
        <v>1303</v>
      </c>
      <c r="D1375" s="87">
        <v>43862</v>
      </c>
      <c r="E1375" s="56" t="s">
        <v>116</v>
      </c>
      <c r="F1375" s="57">
        <f t="shared" ref="F1375:G1375" si="53">$A$1344*F1319/31</f>
        <v>230.90322580645162</v>
      </c>
      <c r="G1375" s="57">
        <f t="shared" si="53"/>
        <v>230.90322580645162</v>
      </c>
      <c r="H1375" s="185"/>
      <c r="I1375" s="185"/>
      <c r="J1375" s="59"/>
      <c r="K1375" s="59"/>
      <c r="L1375" s="59"/>
      <c r="M1375" s="59"/>
      <c r="N1375" s="59"/>
      <c r="O1375" s="59"/>
      <c r="P1375" s="59"/>
      <c r="Q1375" s="59"/>
      <c r="R1375" s="59"/>
      <c r="S1375" s="59"/>
      <c r="T1375" s="59"/>
    </row>
    <row r="1376" spans="2:20" ht="50.1" hidden="1" customHeight="1" x14ac:dyDescent="0.25">
      <c r="B1376" s="215" t="s">
        <v>27</v>
      </c>
      <c r="C1376" s="64" t="s">
        <v>1290</v>
      </c>
      <c r="D1376" s="87">
        <v>43862</v>
      </c>
      <c r="E1376" s="56" t="s">
        <v>116</v>
      </c>
      <c r="F1376" s="57">
        <f t="shared" ref="F1376:G1376" si="54">$A$1344*F1320/31</f>
        <v>16.548387096774192</v>
      </c>
      <c r="G1376" s="57">
        <f t="shared" si="54"/>
        <v>16.548387096774192</v>
      </c>
      <c r="H1376" s="185"/>
      <c r="I1376" s="185"/>
      <c r="J1376" s="59"/>
      <c r="K1376" s="59"/>
      <c r="L1376" s="59"/>
      <c r="M1376" s="59"/>
      <c r="N1376" s="59"/>
      <c r="O1376" s="59"/>
      <c r="P1376" s="59"/>
      <c r="Q1376" s="59"/>
      <c r="R1376" s="59"/>
      <c r="S1376" s="59"/>
      <c r="T1376" s="59"/>
    </row>
    <row r="1377" spans="2:20" ht="50.1" hidden="1" customHeight="1" x14ac:dyDescent="0.25">
      <c r="B1377" s="335" t="s">
        <v>3</v>
      </c>
      <c r="C1377" s="64" t="s">
        <v>3</v>
      </c>
      <c r="D1377" s="87">
        <v>43862</v>
      </c>
      <c r="E1377" s="89" t="s">
        <v>479</v>
      </c>
      <c r="F1377" s="57">
        <f t="shared" ref="F1377:G1377" si="55">$A$1344*F1321/31</f>
        <v>0</v>
      </c>
      <c r="G1377" s="57">
        <f t="shared" si="55"/>
        <v>0</v>
      </c>
      <c r="H1377" s="185"/>
      <c r="I1377" s="185"/>
      <c r="J1377" s="59"/>
      <c r="K1377" s="59"/>
      <c r="L1377" s="59"/>
      <c r="M1377" s="59"/>
      <c r="N1377" s="59"/>
      <c r="O1377" s="59"/>
      <c r="P1377" s="59"/>
      <c r="Q1377" s="59"/>
      <c r="R1377" s="59"/>
      <c r="S1377" s="59"/>
      <c r="T1377" s="59"/>
    </row>
    <row r="1378" spans="2:20" ht="50.1" hidden="1" customHeight="1" x14ac:dyDescent="0.25">
      <c r="B1378" s="335" t="s">
        <v>4</v>
      </c>
      <c r="C1378" s="64" t="s">
        <v>1290</v>
      </c>
      <c r="D1378" s="87">
        <v>43862</v>
      </c>
      <c r="E1378" s="89" t="s">
        <v>479</v>
      </c>
      <c r="F1378" s="57">
        <f t="shared" ref="F1378:G1378" si="56">$A$1344*F1322/31</f>
        <v>0</v>
      </c>
      <c r="G1378" s="57">
        <f t="shared" si="56"/>
        <v>0</v>
      </c>
      <c r="H1378" s="185"/>
      <c r="I1378" s="185"/>
      <c r="J1378" s="59"/>
      <c r="K1378" s="59"/>
      <c r="L1378" s="59"/>
      <c r="M1378" s="59"/>
      <c r="N1378" s="59"/>
      <c r="O1378" s="59"/>
      <c r="P1378" s="59"/>
      <c r="Q1378" s="59"/>
      <c r="R1378" s="59"/>
      <c r="S1378" s="59"/>
      <c r="T1378" s="59"/>
    </row>
    <row r="1379" spans="2:20" ht="50.1" hidden="1" customHeight="1" x14ac:dyDescent="0.25">
      <c r="B1379" s="335" t="s">
        <v>4</v>
      </c>
      <c r="C1379" s="64" t="s">
        <v>1291</v>
      </c>
      <c r="D1379" s="87">
        <v>43862</v>
      </c>
      <c r="E1379" s="89" t="s">
        <v>479</v>
      </c>
      <c r="F1379" s="57">
        <f t="shared" ref="F1379:G1379" si="57">$A$1344*F1323/31</f>
        <v>0</v>
      </c>
      <c r="G1379" s="57">
        <f t="shared" si="57"/>
        <v>0</v>
      </c>
      <c r="H1379" s="185"/>
      <c r="I1379" s="185"/>
      <c r="J1379" s="59"/>
      <c r="K1379" s="59"/>
      <c r="L1379" s="59"/>
      <c r="M1379" s="59"/>
      <c r="N1379" s="59"/>
      <c r="O1379" s="59"/>
      <c r="P1379" s="59"/>
      <c r="Q1379" s="59"/>
      <c r="R1379" s="59"/>
      <c r="S1379" s="59"/>
      <c r="T1379" s="59"/>
    </row>
    <row r="1380" spans="2:20" ht="50.1" hidden="1" customHeight="1" x14ac:dyDescent="0.25">
      <c r="B1380" s="335" t="s">
        <v>4</v>
      </c>
      <c r="C1380" s="64" t="s">
        <v>1290</v>
      </c>
      <c r="D1380" s="87">
        <v>43862</v>
      </c>
      <c r="E1380" s="89" t="s">
        <v>479</v>
      </c>
      <c r="F1380" s="57">
        <f t="shared" ref="F1380:G1380" si="58">$A$1344*F1324/31</f>
        <v>0</v>
      </c>
      <c r="G1380" s="57">
        <f t="shared" si="58"/>
        <v>0</v>
      </c>
      <c r="H1380" s="185"/>
      <c r="I1380" s="185"/>
      <c r="J1380" s="59"/>
      <c r="K1380" s="59"/>
      <c r="L1380" s="59"/>
      <c r="M1380" s="59"/>
      <c r="N1380" s="59"/>
      <c r="O1380" s="59"/>
      <c r="P1380" s="59"/>
      <c r="Q1380" s="59"/>
      <c r="R1380" s="59"/>
      <c r="S1380" s="59"/>
      <c r="T1380" s="59"/>
    </row>
    <row r="1381" spans="2:20" ht="50.1" hidden="1" customHeight="1" x14ac:dyDescent="0.25">
      <c r="B1381" s="335" t="s">
        <v>4</v>
      </c>
      <c r="C1381" s="64" t="s">
        <v>1303</v>
      </c>
      <c r="D1381" s="87">
        <v>43862</v>
      </c>
      <c r="E1381" s="89" t="s">
        <v>479</v>
      </c>
      <c r="F1381" s="57">
        <f t="shared" ref="F1381:G1381" si="59">$A$1344*F1325/31</f>
        <v>0</v>
      </c>
      <c r="G1381" s="57">
        <f t="shared" si="59"/>
        <v>0</v>
      </c>
      <c r="H1381" s="185"/>
      <c r="I1381" s="185"/>
      <c r="J1381" s="59"/>
      <c r="K1381" s="59"/>
      <c r="L1381" s="59"/>
      <c r="M1381" s="59"/>
      <c r="N1381" s="59"/>
      <c r="O1381" s="59"/>
      <c r="P1381" s="59"/>
      <c r="Q1381" s="59"/>
      <c r="R1381" s="59"/>
      <c r="S1381" s="59"/>
      <c r="T1381" s="59"/>
    </row>
    <row r="1382" spans="2:20" ht="50.1" hidden="1" customHeight="1" x14ac:dyDescent="0.25">
      <c r="B1382" s="335" t="s">
        <v>7</v>
      </c>
      <c r="C1382" s="64" t="s">
        <v>9</v>
      </c>
      <c r="D1382" s="87">
        <v>43862</v>
      </c>
      <c r="E1382" s="89" t="s">
        <v>479</v>
      </c>
      <c r="F1382" s="57">
        <f t="shared" ref="F1382:G1382" si="60">$A$1344*F1326/31</f>
        <v>9048.0967741935492</v>
      </c>
      <c r="G1382" s="57">
        <f t="shared" si="60"/>
        <v>9048.0967741935492</v>
      </c>
      <c r="H1382" s="185"/>
      <c r="I1382" s="185"/>
      <c r="J1382" s="59"/>
      <c r="K1382" s="59"/>
      <c r="L1382" s="59"/>
      <c r="M1382" s="59"/>
      <c r="N1382" s="59"/>
      <c r="O1382" s="59"/>
      <c r="P1382" s="59"/>
      <c r="Q1382" s="59"/>
      <c r="R1382" s="59"/>
      <c r="S1382" s="59"/>
      <c r="T1382" s="59"/>
    </row>
    <row r="1383" spans="2:20" ht="50.1" hidden="1" customHeight="1" x14ac:dyDescent="0.25">
      <c r="B1383" s="335" t="s">
        <v>7</v>
      </c>
      <c r="C1383" s="64" t="s">
        <v>1287</v>
      </c>
      <c r="D1383" s="87">
        <v>43862</v>
      </c>
      <c r="E1383" s="89" t="s">
        <v>479</v>
      </c>
      <c r="F1383" s="57">
        <f t="shared" ref="F1383:G1383" si="61">$A$1344*F1327/31</f>
        <v>8791.7419354838712</v>
      </c>
      <c r="G1383" s="57">
        <f t="shared" si="61"/>
        <v>2173.5870967741939</v>
      </c>
      <c r="H1383" s="185"/>
      <c r="I1383" s="185"/>
      <c r="J1383" s="59"/>
      <c r="K1383" s="59"/>
      <c r="L1383" s="59"/>
      <c r="M1383" s="59"/>
      <c r="N1383" s="59"/>
      <c r="O1383" s="59"/>
      <c r="P1383" s="59"/>
      <c r="Q1383" s="59"/>
      <c r="R1383" s="59"/>
      <c r="S1383" s="59"/>
      <c r="T1383" s="59"/>
    </row>
    <row r="1384" spans="2:20" ht="50.1" hidden="1" customHeight="1" x14ac:dyDescent="0.25">
      <c r="B1384" s="335" t="s">
        <v>15</v>
      </c>
      <c r="C1384" s="64" t="s">
        <v>19</v>
      </c>
      <c r="D1384" s="87">
        <v>43862</v>
      </c>
      <c r="E1384" s="89" t="s">
        <v>479</v>
      </c>
      <c r="F1384" s="57">
        <f t="shared" ref="F1384:G1384" si="62">$A$1344*F1328/31</f>
        <v>1024.4516129032259</v>
      </c>
      <c r="G1384" s="57">
        <f t="shared" si="62"/>
        <v>759.38709677419354</v>
      </c>
      <c r="H1384" s="185"/>
      <c r="I1384" s="185"/>
      <c r="J1384" s="59"/>
      <c r="K1384" s="59"/>
      <c r="L1384" s="59"/>
      <c r="M1384" s="59"/>
      <c r="N1384" s="59"/>
      <c r="O1384" s="59"/>
      <c r="P1384" s="59"/>
      <c r="Q1384" s="59"/>
      <c r="R1384" s="59"/>
      <c r="S1384" s="59"/>
      <c r="T1384" s="59"/>
    </row>
    <row r="1385" spans="2:20" ht="50.1" hidden="1" customHeight="1" x14ac:dyDescent="0.25">
      <c r="B1385" s="335" t="s">
        <v>15</v>
      </c>
      <c r="C1385" s="16" t="s">
        <v>178</v>
      </c>
      <c r="D1385" s="87">
        <v>43862</v>
      </c>
      <c r="E1385" s="89" t="s">
        <v>479</v>
      </c>
      <c r="F1385" s="57">
        <f t="shared" ref="F1385:G1385" si="63">$A$1344*F1329/31</f>
        <v>1987.5483870967741</v>
      </c>
      <c r="G1385" s="57">
        <f t="shared" si="63"/>
        <v>1987.5483870967741</v>
      </c>
      <c r="H1385" s="185"/>
      <c r="I1385" s="185"/>
      <c r="J1385" s="59"/>
      <c r="K1385" s="59"/>
      <c r="L1385" s="59"/>
      <c r="M1385" s="59"/>
      <c r="N1385" s="59"/>
      <c r="O1385" s="59"/>
      <c r="P1385" s="59"/>
      <c r="Q1385" s="59"/>
      <c r="R1385" s="59"/>
      <c r="S1385" s="59"/>
      <c r="T1385" s="59"/>
    </row>
    <row r="1386" spans="2:20" ht="50.1" hidden="1" customHeight="1" x14ac:dyDescent="0.25">
      <c r="B1386" s="335" t="s">
        <v>15</v>
      </c>
      <c r="C1386" s="64" t="s">
        <v>513</v>
      </c>
      <c r="D1386" s="87">
        <v>43862</v>
      </c>
      <c r="E1386" s="89" t="s">
        <v>479</v>
      </c>
      <c r="F1386" s="57">
        <f t="shared" ref="F1386:G1386" si="64">$A$1344*F1330/31</f>
        <v>9273.1935483870966</v>
      </c>
      <c r="G1386" s="57">
        <f t="shared" si="64"/>
        <v>9035.3032258064522</v>
      </c>
      <c r="H1386" s="185"/>
      <c r="I1386" s="185"/>
      <c r="J1386" s="59"/>
      <c r="K1386" s="59"/>
      <c r="L1386" s="59"/>
      <c r="M1386" s="59"/>
      <c r="N1386" s="59">
        <v>1</v>
      </c>
      <c r="O1386" s="59"/>
      <c r="P1386" s="59"/>
      <c r="Q1386" s="59"/>
      <c r="R1386" s="59"/>
      <c r="S1386" s="59"/>
      <c r="T1386" s="59"/>
    </row>
    <row r="1387" spans="2:20" ht="50.1" hidden="1" customHeight="1" x14ac:dyDescent="0.25">
      <c r="B1387" s="335" t="s">
        <v>15</v>
      </c>
      <c r="C1387" s="64" t="s">
        <v>115</v>
      </c>
      <c r="D1387" s="87">
        <v>43862</v>
      </c>
      <c r="E1387" s="89" t="s">
        <v>479</v>
      </c>
      <c r="F1387" s="57">
        <f t="shared" ref="F1387:G1387" si="65">$A$1344*F1331/31</f>
        <v>13977.967741935483</v>
      </c>
      <c r="G1387" s="57">
        <f t="shared" si="65"/>
        <v>13977.967741935483</v>
      </c>
      <c r="H1387" s="185"/>
      <c r="I1387" s="185"/>
      <c r="J1387" s="59"/>
      <c r="K1387" s="59"/>
      <c r="L1387" s="59"/>
      <c r="M1387" s="59"/>
      <c r="N1387" s="59"/>
      <c r="O1387" s="59"/>
      <c r="P1387" s="59"/>
      <c r="Q1387" s="59"/>
      <c r="R1387" s="59"/>
      <c r="S1387" s="59"/>
      <c r="T1387" s="59"/>
    </row>
    <row r="1388" spans="2:20" ht="50.1" hidden="1" customHeight="1" x14ac:dyDescent="0.25">
      <c r="B1388" s="335" t="s">
        <v>20</v>
      </c>
      <c r="C1388" s="64" t="s">
        <v>514</v>
      </c>
      <c r="D1388" s="87">
        <v>43862</v>
      </c>
      <c r="E1388" s="89" t="s">
        <v>479</v>
      </c>
      <c r="F1388" s="57">
        <f t="shared" ref="F1388:G1388" si="66">$A$1344*F1332/31</f>
        <v>11529.774193548386</v>
      </c>
      <c r="G1388" s="57">
        <f t="shared" si="66"/>
        <v>11529.774193548386</v>
      </c>
      <c r="H1388" s="185"/>
      <c r="I1388" s="185"/>
      <c r="J1388" s="59"/>
      <c r="K1388" s="59"/>
      <c r="L1388" s="59"/>
      <c r="M1388" s="59"/>
      <c r="N1388" s="59"/>
      <c r="O1388" s="59"/>
      <c r="P1388" s="59"/>
      <c r="Q1388" s="59"/>
      <c r="R1388" s="59"/>
      <c r="S1388" s="59"/>
      <c r="T1388" s="59"/>
    </row>
    <row r="1389" spans="2:20" ht="50.1" hidden="1" customHeight="1" x14ac:dyDescent="0.25">
      <c r="B1389" s="335" t="s">
        <v>20</v>
      </c>
      <c r="C1389" s="64" t="s">
        <v>854</v>
      </c>
      <c r="D1389" s="87">
        <v>43862</v>
      </c>
      <c r="E1389" s="89" t="s">
        <v>479</v>
      </c>
      <c r="F1389" s="57">
        <f t="shared" ref="F1389:G1389" si="67">$A$1344*F1333/31</f>
        <v>12894.241935483871</v>
      </c>
      <c r="G1389" s="57">
        <f t="shared" si="67"/>
        <v>12894.241935483871</v>
      </c>
      <c r="H1389" s="185"/>
      <c r="I1389" s="185"/>
      <c r="J1389" s="59"/>
      <c r="K1389" s="59"/>
      <c r="L1389" s="59"/>
      <c r="M1389" s="59"/>
      <c r="N1389" s="59"/>
      <c r="O1389" s="59"/>
      <c r="P1389" s="59"/>
      <c r="Q1389" s="59"/>
      <c r="R1389" s="59"/>
      <c r="S1389" s="59"/>
      <c r="T1389" s="59"/>
    </row>
    <row r="1390" spans="2:20" ht="50.1" hidden="1" customHeight="1" x14ac:dyDescent="0.25">
      <c r="B1390" s="335" t="s">
        <v>20</v>
      </c>
      <c r="C1390" s="64" t="s">
        <v>316</v>
      </c>
      <c r="D1390" s="87">
        <v>43862</v>
      </c>
      <c r="E1390" s="89" t="s">
        <v>479</v>
      </c>
      <c r="F1390" s="57">
        <f t="shared" ref="F1390:G1390" si="68">$A$1344*F1334/31</f>
        <v>0</v>
      </c>
      <c r="G1390" s="57">
        <f t="shared" si="68"/>
        <v>0</v>
      </c>
      <c r="H1390" s="185"/>
      <c r="I1390" s="185"/>
      <c r="J1390" s="59"/>
      <c r="K1390" s="59"/>
      <c r="L1390" s="59"/>
      <c r="M1390" s="59"/>
      <c r="N1390" s="59"/>
      <c r="O1390" s="59"/>
      <c r="P1390" s="59"/>
      <c r="Q1390" s="59"/>
      <c r="R1390" s="59"/>
      <c r="S1390" s="59"/>
      <c r="T1390" s="59"/>
    </row>
    <row r="1391" spans="2:20" ht="50.1" hidden="1" customHeight="1" x14ac:dyDescent="0.25">
      <c r="B1391" s="335" t="s">
        <v>21</v>
      </c>
      <c r="C1391" s="64" t="s">
        <v>22</v>
      </c>
      <c r="D1391" s="87">
        <v>43862</v>
      </c>
      <c r="E1391" s="89" t="s">
        <v>479</v>
      </c>
      <c r="F1391" s="57">
        <f t="shared" ref="F1391:G1391" si="69">$A$1344*F1335/31</f>
        <v>39.62903225806452</v>
      </c>
      <c r="G1391" s="57">
        <f t="shared" si="69"/>
        <v>39.62903225806452</v>
      </c>
      <c r="H1391" s="185"/>
      <c r="I1391" s="185"/>
      <c r="J1391" s="59"/>
      <c r="K1391" s="59"/>
      <c r="L1391" s="59"/>
      <c r="M1391" s="59"/>
      <c r="N1391" s="59"/>
      <c r="O1391" s="59"/>
      <c r="P1391" s="59"/>
      <c r="Q1391" s="59"/>
      <c r="R1391" s="59"/>
      <c r="S1391" s="59"/>
      <c r="T1391" s="59"/>
    </row>
    <row r="1392" spans="2:20" ht="50.1" hidden="1" customHeight="1" x14ac:dyDescent="0.25">
      <c r="B1392" s="335" t="s">
        <v>24</v>
      </c>
      <c r="C1392" s="64" t="s">
        <v>1191</v>
      </c>
      <c r="D1392" s="87">
        <v>43862</v>
      </c>
      <c r="E1392" s="89" t="s">
        <v>479</v>
      </c>
      <c r="F1392" s="57">
        <f t="shared" ref="F1392:G1392" si="70">$A$1344*F1336/31</f>
        <v>989.41935483870964</v>
      </c>
      <c r="G1392" s="57">
        <f t="shared" si="70"/>
        <v>989.41935483870964</v>
      </c>
      <c r="H1392" s="185"/>
      <c r="I1392" s="185"/>
      <c r="J1392" s="59"/>
      <c r="K1392" s="59"/>
      <c r="L1392" s="59"/>
      <c r="M1392" s="59"/>
      <c r="N1392" s="59"/>
      <c r="O1392" s="59"/>
      <c r="P1392" s="59"/>
      <c r="Q1392" s="59"/>
      <c r="R1392" s="59"/>
      <c r="S1392" s="59"/>
      <c r="T1392" s="59"/>
    </row>
    <row r="1393" spans="2:20" ht="50.1" hidden="1" customHeight="1" x14ac:dyDescent="0.25">
      <c r="B1393" s="335" t="s">
        <v>29</v>
      </c>
      <c r="C1393" s="64" t="s">
        <v>1288</v>
      </c>
      <c r="D1393" s="87">
        <v>43862</v>
      </c>
      <c r="E1393" s="89" t="s">
        <v>479</v>
      </c>
      <c r="F1393" s="57">
        <f t="shared" ref="F1393:G1393" si="71">$A$1344*F1337/31</f>
        <v>926.70967741935488</v>
      </c>
      <c r="G1393" s="57">
        <f t="shared" si="71"/>
        <v>926.70967741935488</v>
      </c>
      <c r="H1393" s="185"/>
      <c r="I1393" s="185"/>
      <c r="J1393" s="59"/>
      <c r="K1393" s="59"/>
      <c r="L1393" s="59"/>
      <c r="M1393" s="59"/>
      <c r="N1393" s="59"/>
      <c r="O1393" s="59"/>
      <c r="P1393" s="59"/>
      <c r="Q1393" s="59"/>
      <c r="R1393" s="59"/>
      <c r="S1393" s="59"/>
      <c r="T1393" s="59"/>
    </row>
    <row r="1394" spans="2:20" ht="50.1" hidden="1" customHeight="1" x14ac:dyDescent="0.25">
      <c r="B1394" s="335" t="s">
        <v>29</v>
      </c>
      <c r="C1394" s="64" t="s">
        <v>31</v>
      </c>
      <c r="D1394" s="87">
        <v>43862</v>
      </c>
      <c r="E1394" s="89" t="s">
        <v>479</v>
      </c>
      <c r="F1394" s="57">
        <f t="shared" ref="F1394:G1394" si="72">$A$1344*F1338/31</f>
        <v>4336.2580645161288</v>
      </c>
      <c r="G1394" s="57">
        <f t="shared" si="72"/>
        <v>4336.2580645161288</v>
      </c>
      <c r="H1394" s="185"/>
      <c r="I1394" s="185"/>
      <c r="J1394" s="59"/>
      <c r="K1394" s="59"/>
      <c r="L1394" s="59"/>
      <c r="M1394" s="59"/>
      <c r="N1394" s="59"/>
      <c r="O1394" s="59"/>
      <c r="P1394" s="59"/>
      <c r="Q1394" s="59"/>
      <c r="R1394" s="59"/>
      <c r="S1394" s="59"/>
      <c r="T1394" s="59"/>
    </row>
    <row r="1395" spans="2:20" ht="50.1" hidden="1" customHeight="1" x14ac:dyDescent="0.25">
      <c r="B1395" s="335" t="s">
        <v>29</v>
      </c>
      <c r="C1395" s="64" t="s">
        <v>32</v>
      </c>
      <c r="D1395" s="87">
        <v>43862</v>
      </c>
      <c r="E1395" s="89" t="s">
        <v>479</v>
      </c>
      <c r="F1395" s="57">
        <f t="shared" ref="F1395:G1395" si="73">$A$1344*F1339/31</f>
        <v>0</v>
      </c>
      <c r="G1395" s="57">
        <f t="shared" si="73"/>
        <v>0</v>
      </c>
      <c r="H1395" s="185"/>
      <c r="I1395" s="185"/>
      <c r="J1395" s="59"/>
      <c r="K1395" s="59"/>
      <c r="L1395" s="59"/>
      <c r="M1395" s="59"/>
      <c r="N1395" s="59"/>
      <c r="O1395" s="59"/>
      <c r="P1395" s="59"/>
      <c r="Q1395" s="59"/>
      <c r="R1395" s="59"/>
      <c r="S1395" s="59"/>
      <c r="T1395" s="59"/>
    </row>
    <row r="1396" spans="2:20" ht="50.1" hidden="1" customHeight="1" x14ac:dyDescent="0.25">
      <c r="B1396" s="335" t="s">
        <v>29</v>
      </c>
      <c r="C1396" s="64" t="s">
        <v>33</v>
      </c>
      <c r="D1396" s="87">
        <v>43862</v>
      </c>
      <c r="E1396" s="89" t="s">
        <v>479</v>
      </c>
      <c r="F1396" s="57">
        <f t="shared" ref="F1396:G1396" si="74">$A$1344*F1340/31</f>
        <v>167.2258064516129</v>
      </c>
      <c r="G1396" s="57">
        <f t="shared" si="74"/>
        <v>167.2258064516129</v>
      </c>
      <c r="H1396" s="185"/>
      <c r="I1396" s="185"/>
      <c r="J1396" s="59"/>
      <c r="K1396" s="59"/>
      <c r="L1396" s="59"/>
      <c r="M1396" s="59"/>
      <c r="N1396" s="59"/>
      <c r="O1396" s="59"/>
      <c r="P1396" s="59"/>
      <c r="Q1396" s="59"/>
      <c r="R1396" s="59"/>
      <c r="S1396" s="59"/>
      <c r="T1396" s="59"/>
    </row>
    <row r="1397" spans="2:20" ht="50.1" hidden="1" customHeight="1" x14ac:dyDescent="0.25">
      <c r="B1397" s="335" t="s">
        <v>37</v>
      </c>
      <c r="C1397" s="64" t="s">
        <v>38</v>
      </c>
      <c r="D1397" s="87">
        <v>43862</v>
      </c>
      <c r="E1397" s="89" t="s">
        <v>479</v>
      </c>
      <c r="F1397" s="57">
        <f t="shared" ref="F1397:G1397" si="75">$A$1344*F1341/31</f>
        <v>717.09677419354841</v>
      </c>
      <c r="G1397" s="57">
        <f t="shared" si="75"/>
        <v>681.09677419354841</v>
      </c>
      <c r="H1397" s="185"/>
      <c r="I1397" s="185"/>
      <c r="J1397" s="59"/>
      <c r="K1397" s="59"/>
      <c r="L1397" s="59"/>
      <c r="M1397" s="59"/>
      <c r="N1397" s="59"/>
      <c r="O1397" s="59"/>
      <c r="P1397" s="59"/>
      <c r="Q1397" s="59"/>
      <c r="R1397" s="59"/>
      <c r="S1397" s="59"/>
      <c r="T1397" s="59"/>
    </row>
    <row r="1398" spans="2:20" ht="50.1" hidden="1" customHeight="1" x14ac:dyDescent="0.25">
      <c r="B1398" s="335" t="s">
        <v>41</v>
      </c>
      <c r="C1398" s="64" t="s">
        <v>41</v>
      </c>
      <c r="D1398" s="87">
        <v>43862</v>
      </c>
      <c r="E1398" s="89" t="s">
        <v>479</v>
      </c>
      <c r="F1398" s="57">
        <f t="shared" ref="F1398:G1398" si="76">$A$1344*F1342/31</f>
        <v>35228.129032258068</v>
      </c>
      <c r="G1398" s="57">
        <f t="shared" si="76"/>
        <v>13699.393548387096</v>
      </c>
      <c r="H1398" s="185"/>
      <c r="I1398" s="185"/>
      <c r="J1398" s="59"/>
      <c r="K1398" s="59"/>
      <c r="L1398" s="59"/>
      <c r="M1398" s="59"/>
      <c r="N1398" s="59"/>
      <c r="O1398" s="59"/>
      <c r="P1398" s="59"/>
      <c r="Q1398" s="59"/>
      <c r="R1398" s="59"/>
      <c r="S1398" s="59"/>
      <c r="T1398" s="59"/>
    </row>
    <row r="1399" spans="2:20" ht="50.1" hidden="1" customHeight="1" x14ac:dyDescent="0.25">
      <c r="B1399" s="335" t="s">
        <v>46</v>
      </c>
      <c r="C1399" s="64" t="s">
        <v>46</v>
      </c>
      <c r="D1399" s="87">
        <v>43862</v>
      </c>
      <c r="E1399" s="89" t="s">
        <v>479</v>
      </c>
      <c r="F1399" s="57">
        <f t="shared" ref="F1399:G1399" si="77">$A$1344*F1343/31</f>
        <v>6571.6451612903229</v>
      </c>
      <c r="G1399" s="57">
        <f t="shared" si="77"/>
        <v>6571.6451612903229</v>
      </c>
      <c r="H1399" s="185"/>
      <c r="I1399" s="185"/>
      <c r="J1399" s="59"/>
      <c r="K1399" s="59"/>
      <c r="L1399" s="59"/>
      <c r="M1399" s="59"/>
      <c r="N1399" s="59"/>
      <c r="O1399" s="59"/>
      <c r="P1399" s="59"/>
      <c r="Q1399" s="59"/>
      <c r="R1399" s="59"/>
      <c r="S1399" s="59"/>
      <c r="T1399" s="59"/>
    </row>
  </sheetData>
  <sheetProtection autoFilter="0" pivotTables="0"/>
  <autoFilter ref="A1:T1399" xr:uid="{00000000-0009-0000-0000-000000000000}">
    <filterColumn colId="17">
      <customFilters>
        <customFilter operator="notEqual" val=" "/>
      </customFilters>
    </filterColumn>
  </autoFilter>
  <conditionalFormatting sqref="S498:T709 J2:T497 J830:T1190 J718:J829 K726:K1190 J710:T717 K780:T785 K787:T829 K786:M786 O786:T786 K726:T778 M780:O1190 K779:M779 O779:T779 J1307:T1343">
    <cfRule type="expression" dxfId="218" priority="14">
      <formula>J2&gt;0</formula>
    </cfRule>
  </conditionalFormatting>
  <conditionalFormatting sqref="O593:O709">
    <cfRule type="expression" dxfId="217" priority="5">
      <formula>O593&gt;0</formula>
    </cfRule>
  </conditionalFormatting>
  <conditionalFormatting sqref="J517:R709 J515:M516 O515:R516 J498:R514">
    <cfRule type="expression" dxfId="216" priority="9">
      <formula>J498&gt;0</formula>
    </cfRule>
  </conditionalFormatting>
  <conditionalFormatting sqref="K593:K709">
    <cfRule type="expression" dxfId="215" priority="8">
      <formula>K593&gt;0</formula>
    </cfRule>
  </conditionalFormatting>
  <conditionalFormatting sqref="M593:M709">
    <cfRule type="expression" dxfId="214" priority="7">
      <formula>M593&gt;0</formula>
    </cfRule>
  </conditionalFormatting>
  <conditionalFormatting sqref="N593:N709">
    <cfRule type="expression" dxfId="213" priority="6">
      <formula>N593&gt;0</formula>
    </cfRule>
  </conditionalFormatting>
  <conditionalFormatting sqref="J1191:T1287">
    <cfRule type="expression" dxfId="212" priority="4">
      <formula>J1191&gt;0</formula>
    </cfRule>
  </conditionalFormatting>
  <conditionalFormatting sqref="J1288:T1306">
    <cfRule type="expression" dxfId="211" priority="3">
      <formula>J1288&gt;0</formula>
    </cfRule>
  </conditionalFormatting>
  <conditionalFormatting sqref="J1344:T1399">
    <cfRule type="expression" dxfId="210" priority="1">
      <formula>J1344&gt;0</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pageSetUpPr fitToPage="1"/>
  </sheetPr>
  <dimension ref="A1:R1048461"/>
  <sheetViews>
    <sheetView zoomScale="85" zoomScaleNormal="85" workbookViewId="0">
      <pane ySplit="155" topLeftCell="A377" activePane="bottomLeft" state="frozen"/>
      <selection pane="bottomLeft" activeCell="C1" sqref="C1:C1048576"/>
    </sheetView>
  </sheetViews>
  <sheetFormatPr defaultRowHeight="75" customHeight="1" x14ac:dyDescent="0.25"/>
  <cols>
    <col min="1" max="1" width="14.85546875" style="108" customWidth="1"/>
    <col min="2" max="2" width="16.42578125" style="108" bestFit="1" customWidth="1"/>
    <col min="3" max="3" width="26.140625" style="309" bestFit="1" customWidth="1"/>
    <col min="4" max="4" width="22.85546875" style="309" bestFit="1" customWidth="1"/>
    <col min="5" max="5" width="101.42578125" style="309" customWidth="1"/>
    <col min="6" max="6" width="39.85546875" style="309" customWidth="1"/>
    <col min="7" max="7" width="22.140625" style="309" bestFit="1" customWidth="1"/>
    <col min="8" max="8" width="20.85546875" style="108" bestFit="1" customWidth="1"/>
    <col min="9" max="9" width="27.85546875" style="311" bestFit="1" customWidth="1"/>
    <col min="10" max="10" width="19.140625" style="309" customWidth="1"/>
    <col min="11" max="11" width="19" style="309" customWidth="1"/>
    <col min="12" max="12" width="18" style="309" bestFit="1" customWidth="1"/>
    <col min="13" max="13" width="29.28515625" style="309" customWidth="1"/>
    <col min="14" max="14" width="28.7109375" style="309" bestFit="1" customWidth="1"/>
    <col min="15" max="17" width="16.7109375" style="309" bestFit="1" customWidth="1"/>
    <col min="18" max="18" width="11.5703125" style="309" bestFit="1" customWidth="1"/>
    <col min="19" max="16384" width="9.140625" style="309"/>
  </cols>
  <sheetData>
    <row r="1" spans="1:18" ht="78" customHeight="1" thickBot="1" x14ac:dyDescent="0.3">
      <c r="A1" s="91" t="s">
        <v>118</v>
      </c>
      <c r="B1" s="91" t="s">
        <v>111</v>
      </c>
      <c r="C1" s="91" t="s">
        <v>112</v>
      </c>
      <c r="D1" s="91" t="s">
        <v>106</v>
      </c>
      <c r="E1" s="91" t="s">
        <v>113</v>
      </c>
      <c r="F1" s="91" t="s">
        <v>119</v>
      </c>
      <c r="G1" s="91" t="s">
        <v>503</v>
      </c>
      <c r="H1" s="91" t="s">
        <v>120</v>
      </c>
      <c r="I1" s="91" t="s">
        <v>200</v>
      </c>
      <c r="J1" s="91" t="s">
        <v>64</v>
      </c>
      <c r="K1" s="91" t="s">
        <v>793</v>
      </c>
      <c r="L1" s="91" t="s">
        <v>794</v>
      </c>
    </row>
    <row r="2" spans="1:18" customFormat="1" ht="99.95" hidden="1" customHeight="1" thickBot="1" x14ac:dyDescent="0.3">
      <c r="A2" s="102"/>
      <c r="B2" s="170" t="s">
        <v>271</v>
      </c>
      <c r="C2" s="103" t="s">
        <v>272</v>
      </c>
      <c r="D2" s="150" t="s">
        <v>116</v>
      </c>
      <c r="E2" s="103" t="s">
        <v>273</v>
      </c>
      <c r="F2" s="103" t="s">
        <v>274</v>
      </c>
      <c r="G2" s="103"/>
      <c r="H2" s="222" t="s">
        <v>76</v>
      </c>
      <c r="I2" s="223"/>
      <c r="J2" s="222"/>
      <c r="K2" s="222"/>
      <c r="L2" s="222"/>
    </row>
    <row r="3" spans="1:18" customFormat="1" ht="99.95" hidden="1" customHeight="1" thickBot="1" x14ac:dyDescent="0.3">
      <c r="A3" s="151">
        <v>1793140</v>
      </c>
      <c r="B3" s="171" t="s">
        <v>164</v>
      </c>
      <c r="C3" s="98" t="s">
        <v>165</v>
      </c>
      <c r="D3" s="153" t="s">
        <v>166</v>
      </c>
      <c r="E3" s="98" t="s">
        <v>167</v>
      </c>
      <c r="F3" s="154" t="s">
        <v>632</v>
      </c>
      <c r="G3" s="154"/>
      <c r="H3" s="222" t="s">
        <v>288</v>
      </c>
      <c r="I3" s="223"/>
      <c r="J3" s="222"/>
      <c r="K3" s="222"/>
      <c r="L3" s="222"/>
    </row>
    <row r="4" spans="1:18" customFormat="1" ht="99.95" hidden="1" customHeight="1" thickBot="1" x14ac:dyDescent="0.3">
      <c r="A4" s="102">
        <v>1797452</v>
      </c>
      <c r="B4" s="170" t="s">
        <v>275</v>
      </c>
      <c r="C4" s="103" t="s">
        <v>208</v>
      </c>
      <c r="D4" s="150" t="s">
        <v>259</v>
      </c>
      <c r="E4" s="103" t="s">
        <v>633</v>
      </c>
      <c r="F4" s="103" t="s">
        <v>276</v>
      </c>
      <c r="G4" s="103"/>
      <c r="H4" s="222" t="s">
        <v>75</v>
      </c>
      <c r="I4" s="223"/>
      <c r="J4" s="222"/>
      <c r="K4" s="222"/>
      <c r="L4" s="222"/>
    </row>
    <row r="5" spans="1:18" customFormat="1" ht="99.95" hidden="1" customHeight="1" thickBot="1" x14ac:dyDescent="0.3">
      <c r="A5" s="102">
        <v>1614918</v>
      </c>
      <c r="B5" s="170" t="s">
        <v>204</v>
      </c>
      <c r="C5" s="103" t="s">
        <v>205</v>
      </c>
      <c r="D5" s="150" t="s">
        <v>116</v>
      </c>
      <c r="E5" s="103" t="s">
        <v>206</v>
      </c>
      <c r="F5" s="103" t="s">
        <v>207</v>
      </c>
      <c r="G5" s="103"/>
      <c r="H5" s="222" t="s">
        <v>76</v>
      </c>
      <c r="I5" s="223"/>
      <c r="J5" s="222"/>
      <c r="K5" s="222"/>
      <c r="L5" s="222"/>
    </row>
    <row r="6" spans="1:18" s="2" customFormat="1" ht="99.95" hidden="1" customHeight="1" thickBot="1" x14ac:dyDescent="0.3">
      <c r="A6" s="151">
        <v>1611535</v>
      </c>
      <c r="B6" s="172">
        <v>43118</v>
      </c>
      <c r="C6" s="98" t="s">
        <v>442</v>
      </c>
      <c r="D6" s="155" t="s">
        <v>116</v>
      </c>
      <c r="E6" s="93" t="s">
        <v>444</v>
      </c>
      <c r="F6" s="154" t="s">
        <v>634</v>
      </c>
      <c r="G6" s="154"/>
      <c r="H6" s="222" t="s">
        <v>64</v>
      </c>
      <c r="I6" s="223"/>
      <c r="J6" s="222" t="s">
        <v>64</v>
      </c>
      <c r="K6" s="222" t="s">
        <v>289</v>
      </c>
      <c r="L6" s="222"/>
      <c r="N6"/>
      <c r="O6"/>
      <c r="P6"/>
      <c r="Q6"/>
      <c r="R6"/>
    </row>
    <row r="7" spans="1:18" s="2" customFormat="1" ht="99.95" hidden="1" customHeight="1" thickBot="1" x14ac:dyDescent="0.3">
      <c r="A7" s="102">
        <v>1614623</v>
      </c>
      <c r="B7" s="170">
        <v>43125</v>
      </c>
      <c r="C7" s="103" t="s">
        <v>135</v>
      </c>
      <c r="D7" s="150" t="s">
        <v>201</v>
      </c>
      <c r="E7" s="103" t="s">
        <v>202</v>
      </c>
      <c r="F7" s="103" t="s">
        <v>203</v>
      </c>
      <c r="G7" s="103"/>
      <c r="H7" s="222" t="s">
        <v>75</v>
      </c>
      <c r="I7" s="223"/>
      <c r="J7" s="222"/>
      <c r="K7" s="222"/>
      <c r="L7" s="222"/>
      <c r="N7"/>
    </row>
    <row r="8" spans="1:18" s="2" customFormat="1" ht="99.95" hidden="1" customHeight="1" thickBot="1" x14ac:dyDescent="0.3">
      <c r="A8" s="102">
        <v>1615662</v>
      </c>
      <c r="B8" s="170">
        <v>43127</v>
      </c>
      <c r="C8" s="103" t="s">
        <v>208</v>
      </c>
      <c r="D8" s="150" t="s">
        <v>209</v>
      </c>
      <c r="E8" s="103" t="s">
        <v>210</v>
      </c>
      <c r="F8" s="103" t="s">
        <v>211</v>
      </c>
      <c r="G8" s="103"/>
      <c r="H8" s="222" t="s">
        <v>76</v>
      </c>
      <c r="I8" s="223"/>
      <c r="J8" s="222"/>
      <c r="K8" s="222"/>
      <c r="L8" s="222"/>
      <c r="N8"/>
    </row>
    <row r="9" spans="1:18" s="2" customFormat="1" ht="99.95" hidden="1" customHeight="1" thickBot="1" x14ac:dyDescent="0.3">
      <c r="A9" s="151">
        <v>1621475</v>
      </c>
      <c r="B9" s="173">
        <v>43132</v>
      </c>
      <c r="C9" s="98" t="s">
        <v>197</v>
      </c>
      <c r="D9" s="155" t="s">
        <v>116</v>
      </c>
      <c r="E9" s="98" t="s">
        <v>445</v>
      </c>
      <c r="F9" s="154" t="s">
        <v>635</v>
      </c>
      <c r="G9" s="154"/>
      <c r="H9" s="222" t="s">
        <v>64</v>
      </c>
      <c r="I9" s="223"/>
      <c r="J9" s="222" t="s">
        <v>64</v>
      </c>
      <c r="K9" s="222"/>
      <c r="L9" s="222" t="s">
        <v>289</v>
      </c>
      <c r="N9"/>
    </row>
    <row r="10" spans="1:18" s="2" customFormat="1" ht="99.95" hidden="1" customHeight="1" thickBot="1" x14ac:dyDescent="0.3">
      <c r="A10" s="151">
        <v>1627105</v>
      </c>
      <c r="B10" s="173">
        <v>43153</v>
      </c>
      <c r="C10" s="98" t="s">
        <v>208</v>
      </c>
      <c r="D10" s="155" t="s">
        <v>334</v>
      </c>
      <c r="E10" s="93" t="s">
        <v>446</v>
      </c>
      <c r="F10" s="154" t="s">
        <v>636</v>
      </c>
      <c r="G10" s="154"/>
      <c r="H10" s="222" t="s">
        <v>64</v>
      </c>
      <c r="I10" s="223"/>
      <c r="J10" s="222" t="s">
        <v>64</v>
      </c>
      <c r="K10" s="222" t="s">
        <v>289</v>
      </c>
      <c r="L10" s="222"/>
      <c r="N10"/>
    </row>
    <row r="11" spans="1:18" s="2" customFormat="1" ht="99.95" hidden="1" customHeight="1" thickBot="1" x14ac:dyDescent="0.3">
      <c r="A11" s="102">
        <v>1627898</v>
      </c>
      <c r="B11" s="170">
        <v>43154</v>
      </c>
      <c r="C11" s="103" t="s">
        <v>197</v>
      </c>
      <c r="D11" s="150" t="s">
        <v>116</v>
      </c>
      <c r="E11" s="103" t="s">
        <v>212</v>
      </c>
      <c r="F11" s="103" t="s">
        <v>213</v>
      </c>
      <c r="G11" s="103"/>
      <c r="H11" s="222" t="s">
        <v>76</v>
      </c>
      <c r="I11" s="223"/>
      <c r="J11" s="222"/>
      <c r="K11" s="222"/>
      <c r="L11" s="222"/>
      <c r="N11"/>
    </row>
    <row r="12" spans="1:18" s="5" customFormat="1" ht="99.95" hidden="1" customHeight="1" thickBot="1" x14ac:dyDescent="0.3">
      <c r="A12" s="151"/>
      <c r="B12" s="171">
        <v>43161</v>
      </c>
      <c r="C12" s="98" t="s">
        <v>290</v>
      </c>
      <c r="D12" s="153" t="s">
        <v>116</v>
      </c>
      <c r="E12" s="98" t="s">
        <v>342</v>
      </c>
      <c r="F12" s="154" t="s">
        <v>637</v>
      </c>
      <c r="G12" s="154"/>
      <c r="H12" s="222" t="s">
        <v>288</v>
      </c>
      <c r="I12" s="223"/>
      <c r="J12" s="222"/>
      <c r="K12" s="222"/>
      <c r="L12" s="222"/>
      <c r="N12"/>
    </row>
    <row r="13" spans="1:18" s="2" customFormat="1" ht="99.95" hidden="1" customHeight="1" thickBot="1" x14ac:dyDescent="0.3">
      <c r="A13" s="151"/>
      <c r="B13" s="171">
        <v>43163</v>
      </c>
      <c r="C13" s="98" t="s">
        <v>197</v>
      </c>
      <c r="D13" s="153" t="s">
        <v>116</v>
      </c>
      <c r="E13" s="98" t="s">
        <v>343</v>
      </c>
      <c r="F13" s="154" t="s">
        <v>638</v>
      </c>
      <c r="G13" s="154"/>
      <c r="H13" s="222" t="s">
        <v>288</v>
      </c>
      <c r="I13" s="223"/>
      <c r="J13" s="222"/>
      <c r="K13" s="222"/>
      <c r="L13" s="222"/>
      <c r="N13"/>
    </row>
    <row r="14" spans="1:18" s="2" customFormat="1" ht="99.95" hidden="1" customHeight="1" thickBot="1" x14ac:dyDescent="0.3">
      <c r="A14" s="151">
        <v>1633415</v>
      </c>
      <c r="B14" s="171">
        <v>43165</v>
      </c>
      <c r="C14" s="98" t="s">
        <v>197</v>
      </c>
      <c r="D14" s="153" t="s">
        <v>116</v>
      </c>
      <c r="E14" s="98" t="s">
        <v>344</v>
      </c>
      <c r="F14" s="154" t="s">
        <v>639</v>
      </c>
      <c r="G14" s="154"/>
      <c r="H14" s="222" t="s">
        <v>288</v>
      </c>
      <c r="I14" s="223"/>
      <c r="J14" s="222"/>
      <c r="K14" s="222"/>
      <c r="L14" s="222"/>
      <c r="N14"/>
    </row>
    <row r="15" spans="1:18" s="6" customFormat="1" ht="99.95" hidden="1" customHeight="1" thickBot="1" x14ac:dyDescent="0.3">
      <c r="A15" s="151">
        <v>1633915</v>
      </c>
      <c r="B15" s="171">
        <v>43166</v>
      </c>
      <c r="C15" s="98" t="s">
        <v>291</v>
      </c>
      <c r="D15" s="153" t="s">
        <v>116</v>
      </c>
      <c r="E15" s="98" t="s">
        <v>345</v>
      </c>
      <c r="F15" s="154" t="s">
        <v>640</v>
      </c>
      <c r="G15" s="154"/>
      <c r="H15" s="222" t="s">
        <v>288</v>
      </c>
      <c r="I15" s="223"/>
      <c r="J15" s="222"/>
      <c r="K15" s="222"/>
      <c r="L15" s="222"/>
      <c r="N15"/>
    </row>
    <row r="16" spans="1:18" s="6" customFormat="1" ht="99.95" hidden="1" customHeight="1" thickBot="1" x14ac:dyDescent="0.3">
      <c r="A16" s="151">
        <v>1633915</v>
      </c>
      <c r="B16" s="174">
        <v>43166</v>
      </c>
      <c r="C16" s="98" t="s">
        <v>291</v>
      </c>
      <c r="D16" s="155" t="s">
        <v>116</v>
      </c>
      <c r="E16" s="98" t="s">
        <v>345</v>
      </c>
      <c r="F16" s="154" t="s">
        <v>641</v>
      </c>
      <c r="G16" s="154"/>
      <c r="H16" s="222" t="s">
        <v>64</v>
      </c>
      <c r="I16" s="223"/>
      <c r="J16" s="222" t="s">
        <v>64</v>
      </c>
      <c r="K16" s="222"/>
      <c r="L16" s="222" t="s">
        <v>289</v>
      </c>
      <c r="N16"/>
    </row>
    <row r="17" spans="1:14" s="6" customFormat="1" ht="99.95" hidden="1" customHeight="1" thickBot="1" x14ac:dyDescent="0.3">
      <c r="A17" s="102">
        <v>1634715</v>
      </c>
      <c r="B17" s="170">
        <v>43167</v>
      </c>
      <c r="C17" s="103" t="s">
        <v>180</v>
      </c>
      <c r="D17" s="103" t="s">
        <v>116</v>
      </c>
      <c r="E17" s="103" t="s">
        <v>214</v>
      </c>
      <c r="F17" s="103" t="s">
        <v>215</v>
      </c>
      <c r="G17" s="103"/>
      <c r="H17" s="222" t="s">
        <v>76</v>
      </c>
      <c r="I17" s="223"/>
      <c r="J17" s="222"/>
      <c r="K17" s="222"/>
      <c r="L17" s="222"/>
      <c r="N17"/>
    </row>
    <row r="18" spans="1:14" s="6" customFormat="1" ht="99.95" hidden="1" customHeight="1" thickBot="1" x14ac:dyDescent="0.3">
      <c r="A18" s="151">
        <v>1634805</v>
      </c>
      <c r="B18" s="171">
        <v>43168</v>
      </c>
      <c r="C18" s="98" t="s">
        <v>292</v>
      </c>
      <c r="D18" s="153" t="s">
        <v>323</v>
      </c>
      <c r="E18" s="98" t="s">
        <v>346</v>
      </c>
      <c r="F18" s="154" t="s">
        <v>642</v>
      </c>
      <c r="G18" s="154"/>
      <c r="H18" s="222" t="s">
        <v>288</v>
      </c>
      <c r="I18" s="223"/>
      <c r="J18" s="222"/>
      <c r="K18" s="222"/>
      <c r="L18" s="222"/>
      <c r="N18"/>
    </row>
    <row r="19" spans="1:14" s="6" customFormat="1" ht="99.95" hidden="1" customHeight="1" thickBot="1" x14ac:dyDescent="0.3">
      <c r="A19" s="151"/>
      <c r="B19" s="171">
        <v>43168</v>
      </c>
      <c r="C19" s="98" t="s">
        <v>237</v>
      </c>
      <c r="D19" s="153" t="s">
        <v>116</v>
      </c>
      <c r="E19" s="98" t="s">
        <v>347</v>
      </c>
      <c r="F19" s="154" t="s">
        <v>643</v>
      </c>
      <c r="G19" s="154"/>
      <c r="H19" s="222" t="s">
        <v>288</v>
      </c>
      <c r="I19" s="223"/>
      <c r="J19" s="222"/>
      <c r="K19" s="222"/>
      <c r="L19" s="222"/>
      <c r="N19"/>
    </row>
    <row r="20" spans="1:14" s="6" customFormat="1" ht="99.95" hidden="1" customHeight="1" thickBot="1" x14ac:dyDescent="0.3">
      <c r="A20" s="151">
        <v>1636221</v>
      </c>
      <c r="B20" s="171">
        <v>43170</v>
      </c>
      <c r="C20" s="98" t="s">
        <v>197</v>
      </c>
      <c r="D20" s="153" t="s">
        <v>116</v>
      </c>
      <c r="E20" s="98" t="s">
        <v>348</v>
      </c>
      <c r="F20" s="154" t="s">
        <v>644</v>
      </c>
      <c r="G20" s="154"/>
      <c r="H20" s="222" t="s">
        <v>288</v>
      </c>
      <c r="I20" s="223"/>
      <c r="J20" s="222"/>
      <c r="K20" s="222"/>
      <c r="L20" s="222"/>
      <c r="N20"/>
    </row>
    <row r="21" spans="1:14" s="6" customFormat="1" ht="99.95" hidden="1" customHeight="1" thickBot="1" x14ac:dyDescent="0.3">
      <c r="A21" s="151">
        <v>1636668</v>
      </c>
      <c r="B21" s="171">
        <v>43171</v>
      </c>
      <c r="C21" s="98" t="s">
        <v>197</v>
      </c>
      <c r="D21" s="153" t="s">
        <v>116</v>
      </c>
      <c r="E21" s="98" t="s">
        <v>349</v>
      </c>
      <c r="F21" s="154" t="s">
        <v>645</v>
      </c>
      <c r="G21" s="154"/>
      <c r="H21" s="222" t="s">
        <v>288</v>
      </c>
      <c r="I21" s="223"/>
      <c r="J21" s="222"/>
      <c r="K21" s="222"/>
      <c r="L21" s="222"/>
      <c r="N21"/>
    </row>
    <row r="22" spans="1:14" s="6" customFormat="1" ht="99.95" hidden="1" customHeight="1" thickBot="1" x14ac:dyDescent="0.3">
      <c r="A22" s="151">
        <v>1637263</v>
      </c>
      <c r="B22" s="171">
        <v>43172</v>
      </c>
      <c r="C22" s="98" t="s">
        <v>293</v>
      </c>
      <c r="D22" s="153" t="s">
        <v>116</v>
      </c>
      <c r="E22" s="98" t="s">
        <v>350</v>
      </c>
      <c r="F22" s="154" t="s">
        <v>646</v>
      </c>
      <c r="G22" s="154"/>
      <c r="H22" s="222" t="s">
        <v>288</v>
      </c>
      <c r="I22" s="223"/>
      <c r="J22" s="222"/>
      <c r="K22" s="222"/>
      <c r="L22" s="222"/>
      <c r="N22"/>
    </row>
    <row r="23" spans="1:14" s="6" customFormat="1" ht="99.95" hidden="1" customHeight="1" thickBot="1" x14ac:dyDescent="0.3">
      <c r="A23" s="151">
        <v>1637006</v>
      </c>
      <c r="B23" s="171">
        <v>43172</v>
      </c>
      <c r="C23" s="98" t="s">
        <v>294</v>
      </c>
      <c r="D23" s="153" t="s">
        <v>324</v>
      </c>
      <c r="E23" s="98" t="s">
        <v>351</v>
      </c>
      <c r="F23" s="154" t="s">
        <v>647</v>
      </c>
      <c r="G23" s="154"/>
      <c r="H23" s="222" t="s">
        <v>288</v>
      </c>
      <c r="I23" s="223"/>
      <c r="J23" s="222"/>
      <c r="K23" s="222"/>
      <c r="L23" s="222"/>
    </row>
    <row r="24" spans="1:14" s="6" customFormat="1" ht="99.95" hidden="1" customHeight="1" thickBot="1" x14ac:dyDescent="0.3">
      <c r="A24" s="151">
        <v>1639572</v>
      </c>
      <c r="B24" s="171">
        <v>43177</v>
      </c>
      <c r="C24" s="98" t="s">
        <v>197</v>
      </c>
      <c r="D24" s="153" t="s">
        <v>116</v>
      </c>
      <c r="E24" s="98" t="s">
        <v>352</v>
      </c>
      <c r="F24" s="154" t="s">
        <v>648</v>
      </c>
      <c r="G24" s="154"/>
      <c r="H24" s="222" t="s">
        <v>288</v>
      </c>
      <c r="I24" s="223"/>
      <c r="J24" s="222"/>
      <c r="K24" s="222"/>
      <c r="L24" s="222"/>
    </row>
    <row r="25" spans="1:14" s="6" customFormat="1" ht="99.95" hidden="1" customHeight="1" thickBot="1" x14ac:dyDescent="0.3">
      <c r="A25" s="151">
        <v>1640721</v>
      </c>
      <c r="B25" s="171">
        <v>43178</v>
      </c>
      <c r="C25" s="98" t="s">
        <v>295</v>
      </c>
      <c r="D25" s="153" t="s">
        <v>325</v>
      </c>
      <c r="E25" s="98" t="s">
        <v>353</v>
      </c>
      <c r="F25" s="154" t="s">
        <v>649</v>
      </c>
      <c r="G25" s="154"/>
      <c r="H25" s="222" t="s">
        <v>288</v>
      </c>
      <c r="I25" s="223"/>
      <c r="J25" s="222"/>
      <c r="K25" s="222"/>
      <c r="L25" s="222"/>
    </row>
    <row r="26" spans="1:14" s="6" customFormat="1" ht="99.95" hidden="1" customHeight="1" thickBot="1" x14ac:dyDescent="0.3">
      <c r="A26" s="151"/>
      <c r="B26" s="171">
        <v>43178</v>
      </c>
      <c r="C26" s="98" t="s">
        <v>149</v>
      </c>
      <c r="D26" s="153" t="s">
        <v>326</v>
      </c>
      <c r="E26" s="98" t="s">
        <v>354</v>
      </c>
      <c r="F26" s="154" t="s">
        <v>650</v>
      </c>
      <c r="G26" s="154"/>
      <c r="H26" s="222" t="s">
        <v>288</v>
      </c>
      <c r="I26" s="223"/>
      <c r="J26" s="222"/>
      <c r="K26" s="222"/>
      <c r="L26" s="222"/>
    </row>
    <row r="27" spans="1:14" s="6" customFormat="1" ht="99.95" hidden="1" customHeight="1" thickBot="1" x14ac:dyDescent="0.3">
      <c r="A27" s="151">
        <v>1643974</v>
      </c>
      <c r="B27" s="171">
        <v>43183</v>
      </c>
      <c r="C27" s="98" t="s">
        <v>296</v>
      </c>
      <c r="D27" s="153" t="s">
        <v>253</v>
      </c>
      <c r="E27" s="98" t="s">
        <v>355</v>
      </c>
      <c r="F27" s="154" t="s">
        <v>651</v>
      </c>
      <c r="G27" s="154"/>
      <c r="H27" s="222" t="s">
        <v>288</v>
      </c>
      <c r="I27" s="223"/>
      <c r="J27" s="222"/>
      <c r="K27" s="222"/>
      <c r="L27" s="222"/>
    </row>
    <row r="28" spans="1:14" s="6" customFormat="1" ht="99.95" hidden="1" customHeight="1" thickBot="1" x14ac:dyDescent="0.3">
      <c r="A28" s="151">
        <v>1645001</v>
      </c>
      <c r="B28" s="171">
        <v>43185</v>
      </c>
      <c r="C28" s="98" t="s">
        <v>208</v>
      </c>
      <c r="D28" s="153" t="s">
        <v>327</v>
      </c>
      <c r="E28" s="98" t="s">
        <v>356</v>
      </c>
      <c r="F28" s="154" t="s">
        <v>652</v>
      </c>
      <c r="G28" s="154"/>
      <c r="H28" s="222" t="s">
        <v>288</v>
      </c>
      <c r="I28" s="223"/>
      <c r="J28" s="222"/>
      <c r="K28" s="222"/>
      <c r="L28" s="222"/>
    </row>
    <row r="29" spans="1:14" s="6" customFormat="1" ht="99.95" hidden="1" customHeight="1" thickBot="1" x14ac:dyDescent="0.3">
      <c r="A29" s="151">
        <v>1645367</v>
      </c>
      <c r="B29" s="171">
        <v>43186</v>
      </c>
      <c r="C29" s="98" t="s">
        <v>208</v>
      </c>
      <c r="D29" s="153" t="s">
        <v>328</v>
      </c>
      <c r="E29" s="98" t="s">
        <v>357</v>
      </c>
      <c r="F29" s="154" t="s">
        <v>653</v>
      </c>
      <c r="G29" s="154"/>
      <c r="H29" s="222" t="s">
        <v>288</v>
      </c>
      <c r="I29" s="223"/>
      <c r="J29" s="222"/>
      <c r="K29" s="222"/>
      <c r="L29" s="222"/>
    </row>
    <row r="30" spans="1:14" s="6" customFormat="1" ht="99.95" hidden="1" customHeight="1" thickBot="1" x14ac:dyDescent="0.3">
      <c r="A30" s="151"/>
      <c r="B30" s="171">
        <v>43187</v>
      </c>
      <c r="C30" s="98" t="s">
        <v>234</v>
      </c>
      <c r="D30" s="153" t="s">
        <v>116</v>
      </c>
      <c r="E30" s="98" t="s">
        <v>358</v>
      </c>
      <c r="F30" s="154" t="s">
        <v>654</v>
      </c>
      <c r="G30" s="154"/>
      <c r="H30" s="222" t="s">
        <v>288</v>
      </c>
      <c r="I30" s="223"/>
      <c r="J30" s="222"/>
      <c r="K30" s="222"/>
      <c r="L30" s="222"/>
    </row>
    <row r="31" spans="1:14" s="6" customFormat="1" ht="99.95" hidden="1" customHeight="1" thickBot="1" x14ac:dyDescent="0.3">
      <c r="A31" s="151">
        <v>1646623</v>
      </c>
      <c r="B31" s="171">
        <v>43188</v>
      </c>
      <c r="C31" s="98" t="s">
        <v>291</v>
      </c>
      <c r="D31" s="153" t="s">
        <v>116</v>
      </c>
      <c r="E31" s="98" t="s">
        <v>359</v>
      </c>
      <c r="F31" s="154" t="s">
        <v>655</v>
      </c>
      <c r="G31" s="154"/>
      <c r="H31" s="222" t="s">
        <v>288</v>
      </c>
      <c r="I31" s="223"/>
      <c r="J31" s="222"/>
      <c r="K31" s="222"/>
      <c r="L31" s="222"/>
    </row>
    <row r="32" spans="1:14" s="6" customFormat="1" ht="99.95" hidden="1" customHeight="1" thickBot="1" x14ac:dyDescent="0.3">
      <c r="A32" s="151">
        <v>1648051</v>
      </c>
      <c r="B32" s="171">
        <v>43189</v>
      </c>
      <c r="C32" s="98" t="s">
        <v>197</v>
      </c>
      <c r="D32" s="153" t="s">
        <v>116</v>
      </c>
      <c r="E32" s="98" t="s">
        <v>360</v>
      </c>
      <c r="F32" s="154" t="s">
        <v>656</v>
      </c>
      <c r="G32" s="154"/>
      <c r="H32" s="222" t="s">
        <v>288</v>
      </c>
      <c r="I32" s="223"/>
      <c r="J32" s="222"/>
      <c r="K32" s="222"/>
      <c r="L32" s="222"/>
    </row>
    <row r="33" spans="1:12" s="6" customFormat="1" ht="99.95" hidden="1" customHeight="1" thickBot="1" x14ac:dyDescent="0.3">
      <c r="A33" s="151"/>
      <c r="B33" s="171">
        <v>43191</v>
      </c>
      <c r="C33" s="98" t="s">
        <v>197</v>
      </c>
      <c r="D33" s="153" t="s">
        <v>116</v>
      </c>
      <c r="E33" s="98" t="s">
        <v>361</v>
      </c>
      <c r="F33" s="154" t="s">
        <v>657</v>
      </c>
      <c r="G33" s="154"/>
      <c r="H33" s="222" t="s">
        <v>288</v>
      </c>
      <c r="I33" s="223"/>
      <c r="J33" s="222"/>
      <c r="K33" s="222"/>
      <c r="L33" s="222"/>
    </row>
    <row r="34" spans="1:12" s="6" customFormat="1" ht="99.95" hidden="1" customHeight="1" thickBot="1" x14ac:dyDescent="0.3">
      <c r="A34" s="151">
        <v>1649493</v>
      </c>
      <c r="B34" s="171">
        <v>43192</v>
      </c>
      <c r="C34" s="98" t="s">
        <v>180</v>
      </c>
      <c r="D34" s="153" t="s">
        <v>126</v>
      </c>
      <c r="E34" s="98" t="s">
        <v>362</v>
      </c>
      <c r="F34" s="154" t="s">
        <v>658</v>
      </c>
      <c r="G34" s="154"/>
      <c r="H34" s="222" t="s">
        <v>288</v>
      </c>
      <c r="I34" s="223"/>
      <c r="J34" s="222"/>
      <c r="K34" s="222"/>
      <c r="L34" s="222"/>
    </row>
    <row r="35" spans="1:12" s="6" customFormat="1" ht="99.95" hidden="1" customHeight="1" thickBot="1" x14ac:dyDescent="0.3">
      <c r="A35" s="151">
        <v>1650250</v>
      </c>
      <c r="B35" s="174">
        <v>43193</v>
      </c>
      <c r="C35" s="98" t="s">
        <v>442</v>
      </c>
      <c r="D35" s="155" t="s">
        <v>116</v>
      </c>
      <c r="E35" s="98" t="s">
        <v>447</v>
      </c>
      <c r="F35" s="154" t="s">
        <v>659</v>
      </c>
      <c r="G35" s="154"/>
      <c r="H35" s="222" t="s">
        <v>64</v>
      </c>
      <c r="I35" s="223"/>
      <c r="J35" s="222" t="s">
        <v>64</v>
      </c>
      <c r="K35" s="222"/>
      <c r="L35" s="222" t="s">
        <v>289</v>
      </c>
    </row>
    <row r="36" spans="1:12" s="6" customFormat="1" ht="99.95" hidden="1" customHeight="1" thickBot="1" x14ac:dyDescent="0.3">
      <c r="A36" s="151">
        <v>1650474</v>
      </c>
      <c r="B36" s="175">
        <v>43194</v>
      </c>
      <c r="C36" s="98" t="s">
        <v>298</v>
      </c>
      <c r="D36" s="155" t="s">
        <v>116</v>
      </c>
      <c r="E36" s="93" t="s">
        <v>448</v>
      </c>
      <c r="F36" s="154" t="s">
        <v>660</v>
      </c>
      <c r="G36" s="154"/>
      <c r="H36" s="222" t="s">
        <v>64</v>
      </c>
      <c r="I36" s="223"/>
      <c r="J36" s="222" t="s">
        <v>64</v>
      </c>
      <c r="K36" s="222" t="s">
        <v>289</v>
      </c>
      <c r="L36" s="222"/>
    </row>
    <row r="37" spans="1:12" s="6" customFormat="1" ht="99.95" hidden="1" customHeight="1" thickBot="1" x14ac:dyDescent="0.3">
      <c r="A37" s="151"/>
      <c r="B37" s="171">
        <v>43196</v>
      </c>
      <c r="C37" s="98" t="s">
        <v>205</v>
      </c>
      <c r="D37" s="153" t="s">
        <v>161</v>
      </c>
      <c r="E37" s="98" t="s">
        <v>363</v>
      </c>
      <c r="F37" s="154" t="s">
        <v>661</v>
      </c>
      <c r="G37" s="154"/>
      <c r="H37" s="222" t="s">
        <v>288</v>
      </c>
      <c r="I37" s="223"/>
      <c r="J37" s="222"/>
      <c r="K37" s="222"/>
      <c r="L37" s="222"/>
    </row>
    <row r="38" spans="1:12" s="6" customFormat="1" ht="99.95" hidden="1" customHeight="1" thickBot="1" x14ac:dyDescent="0.3">
      <c r="A38" s="151"/>
      <c r="B38" s="171">
        <v>43201</v>
      </c>
      <c r="C38" s="98" t="s">
        <v>297</v>
      </c>
      <c r="D38" s="153" t="s">
        <v>116</v>
      </c>
      <c r="E38" s="98" t="s">
        <v>364</v>
      </c>
      <c r="F38" s="154" t="s">
        <v>662</v>
      </c>
      <c r="G38" s="154"/>
      <c r="H38" s="222" t="s">
        <v>288</v>
      </c>
      <c r="I38" s="223"/>
      <c r="J38" s="222"/>
      <c r="K38" s="222"/>
      <c r="L38" s="222"/>
    </row>
    <row r="39" spans="1:12" s="6" customFormat="1" ht="99.95" hidden="1" customHeight="1" thickBot="1" x14ac:dyDescent="0.3">
      <c r="A39" s="151">
        <v>1653210</v>
      </c>
      <c r="B39" s="171">
        <v>43201</v>
      </c>
      <c r="C39" s="98" t="s">
        <v>298</v>
      </c>
      <c r="D39" s="153" t="s">
        <v>116</v>
      </c>
      <c r="E39" s="98" t="s">
        <v>365</v>
      </c>
      <c r="F39" s="154" t="s">
        <v>663</v>
      </c>
      <c r="G39" s="154"/>
      <c r="H39" s="222" t="s">
        <v>288</v>
      </c>
      <c r="I39" s="223"/>
      <c r="J39" s="222"/>
      <c r="K39" s="222"/>
      <c r="L39" s="222"/>
    </row>
    <row r="40" spans="1:12" s="6" customFormat="1" ht="99.95" hidden="1" customHeight="1" thickBot="1" x14ac:dyDescent="0.3">
      <c r="A40" s="151">
        <v>1654468</v>
      </c>
      <c r="B40" s="171">
        <v>43204</v>
      </c>
      <c r="C40" s="98" t="s">
        <v>299</v>
      </c>
      <c r="D40" s="153" t="s">
        <v>116</v>
      </c>
      <c r="E40" s="98" t="s">
        <v>366</v>
      </c>
      <c r="F40" s="154" t="s">
        <v>664</v>
      </c>
      <c r="G40" s="154"/>
      <c r="H40" s="222" t="s">
        <v>288</v>
      </c>
      <c r="I40" s="223"/>
      <c r="J40" s="222"/>
      <c r="K40" s="222"/>
      <c r="L40" s="222"/>
    </row>
    <row r="41" spans="1:12" s="6" customFormat="1" ht="99.95" hidden="1" customHeight="1" thickBot="1" x14ac:dyDescent="0.3">
      <c r="A41" s="151">
        <v>1656093</v>
      </c>
      <c r="B41" s="171">
        <v>43207</v>
      </c>
      <c r="C41" s="98" t="s">
        <v>300</v>
      </c>
      <c r="D41" s="153" t="s">
        <v>116</v>
      </c>
      <c r="E41" s="98" t="s">
        <v>367</v>
      </c>
      <c r="F41" s="154" t="s">
        <v>665</v>
      </c>
      <c r="G41" s="154"/>
      <c r="H41" s="222" t="s">
        <v>288</v>
      </c>
      <c r="I41" s="223"/>
      <c r="J41" s="222"/>
      <c r="K41" s="222"/>
      <c r="L41" s="222"/>
    </row>
    <row r="42" spans="1:12" s="6" customFormat="1" ht="99.95" hidden="1" customHeight="1" thickBot="1" x14ac:dyDescent="0.3">
      <c r="A42" s="151">
        <v>1656818</v>
      </c>
      <c r="B42" s="171">
        <v>43209</v>
      </c>
      <c r="C42" s="98" t="s">
        <v>197</v>
      </c>
      <c r="D42" s="153" t="s">
        <v>116</v>
      </c>
      <c r="E42" s="98" t="s">
        <v>368</v>
      </c>
      <c r="F42" s="154" t="s">
        <v>666</v>
      </c>
      <c r="G42" s="154"/>
      <c r="H42" s="222" t="s">
        <v>288</v>
      </c>
      <c r="I42" s="223"/>
      <c r="J42" s="222"/>
      <c r="K42" s="222"/>
      <c r="L42" s="222"/>
    </row>
    <row r="43" spans="1:12" s="7" customFormat="1" ht="99.95" hidden="1" customHeight="1" thickBot="1" x14ac:dyDescent="0.3">
      <c r="A43" s="151">
        <v>1660358</v>
      </c>
      <c r="B43" s="171">
        <v>43216</v>
      </c>
      <c r="C43" s="98" t="s">
        <v>197</v>
      </c>
      <c r="D43" s="153" t="s">
        <v>116</v>
      </c>
      <c r="E43" s="98" t="s">
        <v>369</v>
      </c>
      <c r="F43" s="154" t="s">
        <v>667</v>
      </c>
      <c r="G43" s="154"/>
      <c r="H43" s="222" t="s">
        <v>288</v>
      </c>
      <c r="I43" s="223"/>
      <c r="J43" s="222"/>
      <c r="K43" s="222"/>
      <c r="L43" s="222"/>
    </row>
    <row r="44" spans="1:12" customFormat="1" ht="99.95" hidden="1" customHeight="1" thickBot="1" x14ac:dyDescent="0.3">
      <c r="A44" s="151"/>
      <c r="B44" s="171">
        <v>43216</v>
      </c>
      <c r="C44" s="98" t="s">
        <v>301</v>
      </c>
      <c r="D44" s="153" t="s">
        <v>116</v>
      </c>
      <c r="E44" s="98" t="s">
        <v>370</v>
      </c>
      <c r="F44" s="154" t="s">
        <v>668</v>
      </c>
      <c r="G44" s="154"/>
      <c r="H44" s="222" t="s">
        <v>288</v>
      </c>
      <c r="I44" s="223"/>
      <c r="J44" s="222"/>
      <c r="K44" s="222"/>
      <c r="L44" s="222"/>
    </row>
    <row r="45" spans="1:12" customFormat="1" ht="99.95" hidden="1" customHeight="1" thickBot="1" x14ac:dyDescent="0.3">
      <c r="A45" s="151">
        <v>1660780</v>
      </c>
      <c r="B45" s="171">
        <v>43217</v>
      </c>
      <c r="C45" s="98" t="s">
        <v>298</v>
      </c>
      <c r="D45" s="153" t="s">
        <v>116</v>
      </c>
      <c r="E45" s="98" t="s">
        <v>371</v>
      </c>
      <c r="F45" s="154" t="s">
        <v>669</v>
      </c>
      <c r="G45" s="154"/>
      <c r="H45" s="222" t="s">
        <v>288</v>
      </c>
      <c r="I45" s="223"/>
      <c r="J45" s="222"/>
      <c r="K45" s="222"/>
      <c r="L45" s="222"/>
    </row>
    <row r="46" spans="1:12" customFormat="1" ht="99.95" hidden="1" customHeight="1" thickBot="1" x14ac:dyDescent="0.3">
      <c r="A46" s="151">
        <v>1660780</v>
      </c>
      <c r="B46" s="172">
        <v>43217</v>
      </c>
      <c r="C46" s="98" t="s">
        <v>298</v>
      </c>
      <c r="D46" s="155" t="s">
        <v>116</v>
      </c>
      <c r="E46" s="98" t="s">
        <v>371</v>
      </c>
      <c r="F46" s="154" t="s">
        <v>669</v>
      </c>
      <c r="G46" s="154"/>
      <c r="H46" s="222" t="s">
        <v>64</v>
      </c>
      <c r="I46" s="223"/>
      <c r="J46" s="222" t="s">
        <v>64</v>
      </c>
      <c r="K46" s="222"/>
      <c r="L46" s="222" t="s">
        <v>289</v>
      </c>
    </row>
    <row r="47" spans="1:12" customFormat="1" ht="99.95" hidden="1" customHeight="1" thickBot="1" x14ac:dyDescent="0.3">
      <c r="A47" s="151">
        <v>1663270</v>
      </c>
      <c r="B47" s="171">
        <v>43219</v>
      </c>
      <c r="C47" s="98" t="s">
        <v>262</v>
      </c>
      <c r="D47" s="153" t="s">
        <v>329</v>
      </c>
      <c r="E47" s="98" t="s">
        <v>372</v>
      </c>
      <c r="F47" s="154" t="s">
        <v>670</v>
      </c>
      <c r="G47" s="154"/>
      <c r="H47" s="222" t="s">
        <v>288</v>
      </c>
      <c r="I47" s="223"/>
      <c r="J47" s="222"/>
      <c r="K47" s="222"/>
      <c r="L47" s="222"/>
    </row>
    <row r="48" spans="1:12" customFormat="1" ht="99.95" hidden="1" customHeight="1" thickBot="1" x14ac:dyDescent="0.3">
      <c r="A48" s="151">
        <v>1661930</v>
      </c>
      <c r="B48" s="171">
        <v>43219</v>
      </c>
      <c r="C48" s="98" t="s">
        <v>197</v>
      </c>
      <c r="D48" s="153" t="s">
        <v>116</v>
      </c>
      <c r="E48" s="98" t="s">
        <v>373</v>
      </c>
      <c r="F48" s="154" t="s">
        <v>671</v>
      </c>
      <c r="G48" s="154"/>
      <c r="H48" s="222" t="s">
        <v>288</v>
      </c>
      <c r="I48" s="223"/>
      <c r="J48" s="222"/>
      <c r="K48" s="222"/>
      <c r="L48" s="222"/>
    </row>
    <row r="49" spans="1:12" customFormat="1" ht="99.95" hidden="1" customHeight="1" thickBot="1" x14ac:dyDescent="0.3">
      <c r="A49" s="151">
        <v>1661569</v>
      </c>
      <c r="B49" s="171">
        <v>43219</v>
      </c>
      <c r="C49" s="98" t="s">
        <v>197</v>
      </c>
      <c r="D49" s="153" t="s">
        <v>116</v>
      </c>
      <c r="E49" s="98" t="s">
        <v>374</v>
      </c>
      <c r="F49" s="154" t="s">
        <v>672</v>
      </c>
      <c r="G49" s="154"/>
      <c r="H49" s="222" t="s">
        <v>288</v>
      </c>
      <c r="I49" s="223"/>
      <c r="J49" s="222"/>
      <c r="K49" s="222"/>
      <c r="L49" s="222"/>
    </row>
    <row r="50" spans="1:12" customFormat="1" ht="99.95" hidden="1" customHeight="1" thickBot="1" x14ac:dyDescent="0.3">
      <c r="A50" s="151">
        <v>1662969</v>
      </c>
      <c r="B50" s="171">
        <v>43221</v>
      </c>
      <c r="C50" s="98" t="s">
        <v>296</v>
      </c>
      <c r="D50" s="155" t="s">
        <v>116</v>
      </c>
      <c r="E50" s="98" t="s">
        <v>449</v>
      </c>
      <c r="F50" s="98" t="s">
        <v>462</v>
      </c>
      <c r="G50" s="98"/>
      <c r="H50" s="222" t="s">
        <v>64</v>
      </c>
      <c r="I50" s="223"/>
      <c r="J50" s="222" t="s">
        <v>64</v>
      </c>
      <c r="K50" s="222"/>
      <c r="L50" s="222" t="s">
        <v>289</v>
      </c>
    </row>
    <row r="51" spans="1:12" customFormat="1" ht="99.95" hidden="1" customHeight="1" thickBot="1" x14ac:dyDescent="0.3">
      <c r="A51" s="151"/>
      <c r="B51" s="171">
        <v>43225</v>
      </c>
      <c r="C51" s="98" t="s">
        <v>197</v>
      </c>
      <c r="D51" s="153" t="s">
        <v>116</v>
      </c>
      <c r="E51" s="98" t="s">
        <v>375</v>
      </c>
      <c r="F51" s="154" t="s">
        <v>673</v>
      </c>
      <c r="G51" s="154"/>
      <c r="H51" s="222" t="s">
        <v>288</v>
      </c>
      <c r="I51" s="223"/>
      <c r="J51" s="222"/>
      <c r="K51" s="222"/>
      <c r="L51" s="222"/>
    </row>
    <row r="52" spans="1:12" customFormat="1" ht="99.95" hidden="1" customHeight="1" thickBot="1" x14ac:dyDescent="0.3">
      <c r="A52" s="102">
        <v>1665323</v>
      </c>
      <c r="B52" s="170">
        <v>43226</v>
      </c>
      <c r="C52" s="103" t="s">
        <v>197</v>
      </c>
      <c r="D52" s="103" t="s">
        <v>116</v>
      </c>
      <c r="E52" s="103" t="s">
        <v>86</v>
      </c>
      <c r="F52" s="103" t="s">
        <v>216</v>
      </c>
      <c r="G52" s="103"/>
      <c r="H52" s="222" t="s">
        <v>73</v>
      </c>
      <c r="I52" s="223"/>
      <c r="J52" s="222"/>
      <c r="K52" s="222"/>
      <c r="L52" s="222"/>
    </row>
    <row r="53" spans="1:12" customFormat="1" ht="99.95" hidden="1" customHeight="1" thickBot="1" x14ac:dyDescent="0.3">
      <c r="A53" s="151">
        <v>1665323</v>
      </c>
      <c r="B53" s="171">
        <v>43226</v>
      </c>
      <c r="C53" s="98" t="s">
        <v>197</v>
      </c>
      <c r="D53" s="153" t="s">
        <v>116</v>
      </c>
      <c r="E53" s="98" t="s">
        <v>376</v>
      </c>
      <c r="F53" s="154" t="s">
        <v>674</v>
      </c>
      <c r="G53" s="154"/>
      <c r="H53" s="222" t="s">
        <v>288</v>
      </c>
      <c r="I53" s="223"/>
      <c r="J53" s="222"/>
      <c r="K53" s="222"/>
      <c r="L53" s="222"/>
    </row>
    <row r="54" spans="1:12" customFormat="1" ht="99.95" hidden="1" customHeight="1" thickBot="1" x14ac:dyDescent="0.3">
      <c r="A54" s="151">
        <v>1665323</v>
      </c>
      <c r="B54" s="171">
        <v>43226</v>
      </c>
      <c r="C54" s="98" t="s">
        <v>197</v>
      </c>
      <c r="D54" s="155" t="s">
        <v>116</v>
      </c>
      <c r="E54" s="93" t="s">
        <v>376</v>
      </c>
      <c r="F54" s="154" t="s">
        <v>463</v>
      </c>
      <c r="G54" s="154"/>
      <c r="H54" s="222" t="s">
        <v>64</v>
      </c>
      <c r="I54" s="223"/>
      <c r="J54" s="222" t="s">
        <v>64</v>
      </c>
      <c r="K54" s="222" t="s">
        <v>289</v>
      </c>
      <c r="L54" s="222"/>
    </row>
    <row r="55" spans="1:12" customFormat="1" ht="99.95" hidden="1" customHeight="1" thickBot="1" x14ac:dyDescent="0.3">
      <c r="A55" s="102">
        <v>1666087</v>
      </c>
      <c r="B55" s="170">
        <v>43227</v>
      </c>
      <c r="C55" s="103" t="s">
        <v>217</v>
      </c>
      <c r="D55" s="150" t="s">
        <v>218</v>
      </c>
      <c r="E55" s="103" t="s">
        <v>219</v>
      </c>
      <c r="F55" s="103" t="s">
        <v>220</v>
      </c>
      <c r="G55" s="103"/>
      <c r="H55" s="222" t="s">
        <v>76</v>
      </c>
      <c r="I55" s="223"/>
      <c r="J55" s="222"/>
      <c r="K55" s="222"/>
      <c r="L55" s="222"/>
    </row>
    <row r="56" spans="1:12" customFormat="1" ht="99.95" hidden="1" customHeight="1" thickBot="1" x14ac:dyDescent="0.3">
      <c r="A56" s="151">
        <v>1666058</v>
      </c>
      <c r="B56" s="171">
        <v>43227</v>
      </c>
      <c r="C56" s="98" t="s">
        <v>180</v>
      </c>
      <c r="D56" s="153" t="s">
        <v>116</v>
      </c>
      <c r="E56" s="98" t="s">
        <v>377</v>
      </c>
      <c r="F56" s="154" t="s">
        <v>675</v>
      </c>
      <c r="G56" s="154"/>
      <c r="H56" s="222" t="s">
        <v>288</v>
      </c>
      <c r="I56" s="223"/>
      <c r="J56" s="222"/>
      <c r="K56" s="222"/>
      <c r="L56" s="222"/>
    </row>
    <row r="57" spans="1:12" customFormat="1" ht="99.95" hidden="1" customHeight="1" thickBot="1" x14ac:dyDescent="0.3">
      <c r="A57" s="151">
        <v>1666025</v>
      </c>
      <c r="B57" s="171">
        <v>43227</v>
      </c>
      <c r="C57" s="98" t="s">
        <v>231</v>
      </c>
      <c r="D57" s="153" t="s">
        <v>116</v>
      </c>
      <c r="E57" s="98" t="s">
        <v>378</v>
      </c>
      <c r="F57" s="154" t="s">
        <v>676</v>
      </c>
      <c r="G57" s="154"/>
      <c r="H57" s="222" t="s">
        <v>288</v>
      </c>
      <c r="I57" s="223"/>
      <c r="J57" s="222"/>
      <c r="K57" s="222"/>
      <c r="L57" s="222"/>
    </row>
    <row r="58" spans="1:12" customFormat="1" ht="99.95" hidden="1" customHeight="1" thickBot="1" x14ac:dyDescent="0.3">
      <c r="A58" s="151">
        <v>1666394</v>
      </c>
      <c r="B58" s="171">
        <v>43228</v>
      </c>
      <c r="C58" s="98" t="s">
        <v>296</v>
      </c>
      <c r="D58" s="153" t="s">
        <v>330</v>
      </c>
      <c r="E58" s="98" t="s">
        <v>379</v>
      </c>
      <c r="F58" s="154" t="s">
        <v>677</v>
      </c>
      <c r="G58" s="154"/>
      <c r="H58" s="222" t="s">
        <v>288</v>
      </c>
      <c r="I58" s="223"/>
      <c r="J58" s="222"/>
      <c r="K58" s="222"/>
      <c r="L58" s="222"/>
    </row>
    <row r="59" spans="1:12" customFormat="1" ht="99.95" hidden="1" customHeight="1" thickBot="1" x14ac:dyDescent="0.3">
      <c r="A59" s="151">
        <v>1666383</v>
      </c>
      <c r="B59" s="171">
        <v>43228</v>
      </c>
      <c r="C59" s="98" t="s">
        <v>302</v>
      </c>
      <c r="D59" s="153" t="s">
        <v>116</v>
      </c>
      <c r="E59" s="98" t="s">
        <v>380</v>
      </c>
      <c r="F59" s="154" t="s">
        <v>678</v>
      </c>
      <c r="G59" s="154"/>
      <c r="H59" s="222" t="s">
        <v>288</v>
      </c>
      <c r="I59" s="223"/>
      <c r="J59" s="222"/>
      <c r="K59" s="222"/>
      <c r="L59" s="222"/>
    </row>
    <row r="60" spans="1:12" customFormat="1" ht="99.95" hidden="1" customHeight="1" thickBot="1" x14ac:dyDescent="0.3">
      <c r="A60" s="151">
        <v>1667556</v>
      </c>
      <c r="B60" s="171">
        <v>43230</v>
      </c>
      <c r="C60" s="98" t="s">
        <v>303</v>
      </c>
      <c r="D60" s="153" t="s">
        <v>331</v>
      </c>
      <c r="E60" s="98" t="s">
        <v>381</v>
      </c>
      <c r="F60" s="154" t="s">
        <v>679</v>
      </c>
      <c r="G60" s="154"/>
      <c r="H60" s="222" t="s">
        <v>288</v>
      </c>
      <c r="I60" s="223"/>
      <c r="J60" s="222"/>
      <c r="K60" s="222"/>
      <c r="L60" s="222"/>
    </row>
    <row r="61" spans="1:12" customFormat="1" ht="99.95" hidden="1" customHeight="1" thickBot="1" x14ac:dyDescent="0.3">
      <c r="A61" s="151">
        <v>1667968</v>
      </c>
      <c r="B61" s="171">
        <v>43232</v>
      </c>
      <c r="C61" s="98" t="s">
        <v>304</v>
      </c>
      <c r="D61" s="153" t="s">
        <v>332</v>
      </c>
      <c r="E61" s="98" t="s">
        <v>382</v>
      </c>
      <c r="F61" s="154" t="s">
        <v>680</v>
      </c>
      <c r="G61" s="154"/>
      <c r="H61" s="222" t="s">
        <v>288</v>
      </c>
      <c r="I61" s="223"/>
      <c r="J61" s="222"/>
      <c r="K61" s="222"/>
      <c r="L61" s="222"/>
    </row>
    <row r="62" spans="1:12" customFormat="1" ht="99.95" hidden="1" customHeight="1" thickBot="1" x14ac:dyDescent="0.3">
      <c r="A62" s="151">
        <v>1668916</v>
      </c>
      <c r="B62" s="171">
        <v>43234</v>
      </c>
      <c r="C62" s="98" t="s">
        <v>208</v>
      </c>
      <c r="D62" s="153" t="s">
        <v>333</v>
      </c>
      <c r="E62" s="98" t="s">
        <v>383</v>
      </c>
      <c r="F62" s="154" t="s">
        <v>681</v>
      </c>
      <c r="G62" s="154"/>
      <c r="H62" s="222" t="s">
        <v>288</v>
      </c>
      <c r="I62" s="223"/>
      <c r="J62" s="222"/>
      <c r="K62" s="222"/>
      <c r="L62" s="222"/>
    </row>
    <row r="63" spans="1:12" customFormat="1" ht="99.95" hidden="1" customHeight="1" thickBot="1" x14ac:dyDescent="0.3">
      <c r="A63" s="151"/>
      <c r="B63" s="171">
        <v>43234</v>
      </c>
      <c r="C63" s="98" t="s">
        <v>208</v>
      </c>
      <c r="D63" s="153" t="s">
        <v>334</v>
      </c>
      <c r="E63" s="98" t="s">
        <v>384</v>
      </c>
      <c r="F63" s="154" t="s">
        <v>682</v>
      </c>
      <c r="G63" s="154"/>
      <c r="H63" s="222" t="s">
        <v>288</v>
      </c>
      <c r="I63" s="223"/>
      <c r="J63" s="222"/>
      <c r="K63" s="222"/>
      <c r="L63" s="222"/>
    </row>
    <row r="64" spans="1:12" customFormat="1" ht="99.95" hidden="1" customHeight="1" thickBot="1" x14ac:dyDescent="0.3">
      <c r="A64" s="151">
        <v>1671150</v>
      </c>
      <c r="B64" s="171">
        <v>43238</v>
      </c>
      <c r="C64" s="98" t="s">
        <v>197</v>
      </c>
      <c r="D64" s="153" t="s">
        <v>116</v>
      </c>
      <c r="E64" s="98" t="s">
        <v>385</v>
      </c>
      <c r="F64" s="154" t="s">
        <v>683</v>
      </c>
      <c r="G64" s="154"/>
      <c r="H64" s="222" t="s">
        <v>288</v>
      </c>
      <c r="I64" s="223"/>
      <c r="J64" s="222"/>
      <c r="K64" s="222"/>
      <c r="L64" s="222"/>
    </row>
    <row r="65" spans="1:12" customFormat="1" ht="99.95" hidden="1" customHeight="1" thickBot="1" x14ac:dyDescent="0.3">
      <c r="A65" s="151">
        <v>1670803</v>
      </c>
      <c r="B65" s="171">
        <v>43238</v>
      </c>
      <c r="C65" s="98" t="s">
        <v>208</v>
      </c>
      <c r="D65" s="153" t="s">
        <v>241</v>
      </c>
      <c r="E65" s="98" t="s">
        <v>386</v>
      </c>
      <c r="F65" s="154" t="s">
        <v>684</v>
      </c>
      <c r="G65" s="154"/>
      <c r="H65" s="222" t="s">
        <v>288</v>
      </c>
      <c r="I65" s="223"/>
      <c r="J65" s="222"/>
      <c r="K65" s="222"/>
      <c r="L65" s="222"/>
    </row>
    <row r="66" spans="1:12" customFormat="1" ht="99.95" hidden="1" customHeight="1" thickBot="1" x14ac:dyDescent="0.3">
      <c r="A66" s="151">
        <v>1671966</v>
      </c>
      <c r="B66" s="171">
        <v>43240</v>
      </c>
      <c r="C66" s="98" t="s">
        <v>208</v>
      </c>
      <c r="D66" s="153" t="s">
        <v>116</v>
      </c>
      <c r="E66" s="98" t="s">
        <v>387</v>
      </c>
      <c r="F66" s="154" t="s">
        <v>685</v>
      </c>
      <c r="G66" s="154"/>
      <c r="H66" s="222" t="s">
        <v>288</v>
      </c>
      <c r="I66" s="223"/>
      <c r="J66" s="222"/>
      <c r="K66" s="222"/>
      <c r="L66" s="222"/>
    </row>
    <row r="67" spans="1:12" customFormat="1" ht="99.95" hidden="1" customHeight="1" thickBot="1" x14ac:dyDescent="0.3">
      <c r="A67" s="151">
        <v>1673402</v>
      </c>
      <c r="B67" s="171">
        <v>43241</v>
      </c>
      <c r="C67" s="98" t="s">
        <v>305</v>
      </c>
      <c r="D67" s="153" t="s">
        <v>335</v>
      </c>
      <c r="E67" s="98" t="s">
        <v>388</v>
      </c>
      <c r="F67" s="154" t="s">
        <v>686</v>
      </c>
      <c r="G67" s="154"/>
      <c r="H67" s="222" t="s">
        <v>288</v>
      </c>
      <c r="I67" s="223"/>
      <c r="J67" s="222"/>
      <c r="K67" s="222"/>
      <c r="L67" s="222"/>
    </row>
    <row r="68" spans="1:12" customFormat="1" ht="99.95" hidden="1" customHeight="1" thickBot="1" x14ac:dyDescent="0.3">
      <c r="A68" s="151">
        <v>1672723</v>
      </c>
      <c r="B68" s="171">
        <v>43241</v>
      </c>
      <c r="C68" s="98" t="s">
        <v>231</v>
      </c>
      <c r="D68" s="153" t="s">
        <v>326</v>
      </c>
      <c r="E68" s="98" t="s">
        <v>389</v>
      </c>
      <c r="F68" s="154" t="s">
        <v>687</v>
      </c>
      <c r="G68" s="154"/>
      <c r="H68" s="222" t="s">
        <v>288</v>
      </c>
      <c r="I68" s="223"/>
      <c r="J68" s="222"/>
      <c r="K68" s="222"/>
      <c r="L68" s="222"/>
    </row>
    <row r="69" spans="1:12" customFormat="1" ht="99.95" hidden="1" customHeight="1" thickBot="1" x14ac:dyDescent="0.3">
      <c r="A69" s="102">
        <v>1673700</v>
      </c>
      <c r="B69" s="170">
        <v>43243</v>
      </c>
      <c r="C69" s="103" t="s">
        <v>135</v>
      </c>
      <c r="D69" s="150" t="s">
        <v>221</v>
      </c>
      <c r="E69" s="103" t="s">
        <v>222</v>
      </c>
      <c r="F69" s="103" t="s">
        <v>223</v>
      </c>
      <c r="G69" s="103"/>
      <c r="H69" s="222" t="s">
        <v>75</v>
      </c>
      <c r="I69" s="223"/>
      <c r="J69" s="222"/>
      <c r="K69" s="222"/>
      <c r="L69" s="222"/>
    </row>
    <row r="70" spans="1:12" customFormat="1" ht="99.95" hidden="1" customHeight="1" thickBot="1" x14ac:dyDescent="0.3">
      <c r="A70" s="151">
        <v>1673888</v>
      </c>
      <c r="B70" s="171">
        <v>43244</v>
      </c>
      <c r="C70" s="98" t="s">
        <v>197</v>
      </c>
      <c r="D70" s="153" t="s">
        <v>116</v>
      </c>
      <c r="E70" s="98" t="s">
        <v>390</v>
      </c>
      <c r="F70" s="154" t="s">
        <v>688</v>
      </c>
      <c r="G70" s="154"/>
      <c r="H70" s="222" t="s">
        <v>288</v>
      </c>
      <c r="I70" s="223"/>
      <c r="J70" s="222"/>
      <c r="K70" s="222"/>
      <c r="L70" s="222"/>
    </row>
    <row r="71" spans="1:12" customFormat="1" ht="99.95" hidden="1" customHeight="1" thickBot="1" x14ac:dyDescent="0.3">
      <c r="A71" s="151">
        <v>1675047</v>
      </c>
      <c r="B71" s="171">
        <v>43245</v>
      </c>
      <c r="C71" s="98" t="s">
        <v>298</v>
      </c>
      <c r="D71" s="153" t="s">
        <v>116</v>
      </c>
      <c r="E71" s="98" t="s">
        <v>391</v>
      </c>
      <c r="F71" s="154" t="s">
        <v>689</v>
      </c>
      <c r="G71" s="154"/>
      <c r="H71" s="222" t="s">
        <v>288</v>
      </c>
      <c r="I71" s="223"/>
      <c r="J71" s="222"/>
      <c r="K71" s="222"/>
      <c r="L71" s="222"/>
    </row>
    <row r="72" spans="1:12" customFormat="1" ht="99.95" hidden="1" customHeight="1" thickBot="1" x14ac:dyDescent="0.3">
      <c r="A72" s="151">
        <v>1675308</v>
      </c>
      <c r="B72" s="171">
        <v>43246</v>
      </c>
      <c r="C72" s="98" t="s">
        <v>290</v>
      </c>
      <c r="D72" s="153" t="s">
        <v>336</v>
      </c>
      <c r="E72" s="98" t="s">
        <v>392</v>
      </c>
      <c r="F72" s="154" t="s">
        <v>690</v>
      </c>
      <c r="G72" s="154"/>
      <c r="H72" s="222" t="s">
        <v>288</v>
      </c>
      <c r="I72" s="223"/>
      <c r="J72" s="222"/>
      <c r="K72" s="222"/>
      <c r="L72" s="222"/>
    </row>
    <row r="73" spans="1:12" customFormat="1" ht="99.95" hidden="1" customHeight="1" thickBot="1" x14ac:dyDescent="0.3">
      <c r="A73" s="102">
        <v>1677055</v>
      </c>
      <c r="B73" s="170">
        <v>43249</v>
      </c>
      <c r="C73" s="103" t="s">
        <v>217</v>
      </c>
      <c r="D73" s="150" t="s">
        <v>224</v>
      </c>
      <c r="E73" s="103" t="s">
        <v>225</v>
      </c>
      <c r="F73" s="103" t="s">
        <v>226</v>
      </c>
      <c r="G73" s="103"/>
      <c r="H73" s="222" t="s">
        <v>76</v>
      </c>
      <c r="I73" s="223"/>
      <c r="J73" s="222"/>
      <c r="K73" s="222"/>
      <c r="L73" s="222"/>
    </row>
    <row r="74" spans="1:12" customFormat="1" ht="99.95" hidden="1" customHeight="1" thickBot="1" x14ac:dyDescent="0.3">
      <c r="A74" s="151">
        <v>1677155</v>
      </c>
      <c r="B74" s="171">
        <v>43250</v>
      </c>
      <c r="C74" s="98" t="s">
        <v>208</v>
      </c>
      <c r="D74" s="153" t="s">
        <v>334</v>
      </c>
      <c r="E74" s="98" t="s">
        <v>393</v>
      </c>
      <c r="F74" s="154" t="s">
        <v>691</v>
      </c>
      <c r="G74" s="154"/>
      <c r="H74" s="222" t="s">
        <v>288</v>
      </c>
      <c r="I74" s="223"/>
      <c r="J74" s="222"/>
      <c r="K74" s="222"/>
      <c r="L74" s="222"/>
    </row>
    <row r="75" spans="1:12" customFormat="1" ht="99.95" hidden="1" customHeight="1" thickBot="1" x14ac:dyDescent="0.3">
      <c r="A75" s="151">
        <v>1678289</v>
      </c>
      <c r="B75" s="171">
        <v>43251</v>
      </c>
      <c r="C75" s="98" t="s">
        <v>197</v>
      </c>
      <c r="D75" s="153" t="s">
        <v>116</v>
      </c>
      <c r="E75" s="98" t="s">
        <v>394</v>
      </c>
      <c r="F75" s="154" t="s">
        <v>692</v>
      </c>
      <c r="G75" s="154"/>
      <c r="H75" s="222" t="s">
        <v>288</v>
      </c>
      <c r="I75" s="223"/>
      <c r="J75" s="222"/>
      <c r="K75" s="222"/>
      <c r="L75" s="222"/>
    </row>
    <row r="76" spans="1:12" customFormat="1" ht="99.95" hidden="1" customHeight="1" thickBot="1" x14ac:dyDescent="0.3">
      <c r="A76" s="102">
        <v>1682562</v>
      </c>
      <c r="B76" s="170">
        <v>43260</v>
      </c>
      <c r="C76" s="103" t="s">
        <v>227</v>
      </c>
      <c r="D76" s="150" t="s">
        <v>116</v>
      </c>
      <c r="E76" s="103" t="s">
        <v>228</v>
      </c>
      <c r="F76" s="103" t="s">
        <v>229</v>
      </c>
      <c r="G76" s="103"/>
      <c r="H76" s="222" t="s">
        <v>76</v>
      </c>
      <c r="I76" s="223"/>
      <c r="J76" s="222"/>
      <c r="K76" s="222"/>
      <c r="L76" s="222"/>
    </row>
    <row r="77" spans="1:12" customFormat="1" ht="99.95" hidden="1" customHeight="1" thickBot="1" x14ac:dyDescent="0.3">
      <c r="A77" s="151">
        <v>1682691</v>
      </c>
      <c r="B77" s="171">
        <v>43260</v>
      </c>
      <c r="C77" s="98" t="s">
        <v>306</v>
      </c>
      <c r="D77" s="153" t="s">
        <v>337</v>
      </c>
      <c r="E77" s="98" t="s">
        <v>395</v>
      </c>
      <c r="F77" s="154" t="s">
        <v>693</v>
      </c>
      <c r="G77" s="154"/>
      <c r="H77" s="222" t="s">
        <v>288</v>
      </c>
      <c r="I77" s="223"/>
      <c r="J77" s="222"/>
      <c r="K77" s="222"/>
      <c r="L77" s="222"/>
    </row>
    <row r="78" spans="1:12" customFormat="1" ht="99.95" hidden="1" customHeight="1" thickBot="1" x14ac:dyDescent="0.3">
      <c r="A78" s="151">
        <v>1683605</v>
      </c>
      <c r="B78" s="171">
        <v>43262</v>
      </c>
      <c r="C78" s="98" t="s">
        <v>307</v>
      </c>
      <c r="D78" s="153" t="s">
        <v>116</v>
      </c>
      <c r="E78" s="98" t="s">
        <v>396</v>
      </c>
      <c r="F78" s="154" t="s">
        <v>694</v>
      </c>
      <c r="G78" s="154"/>
      <c r="H78" s="222" t="s">
        <v>288</v>
      </c>
      <c r="I78" s="223"/>
      <c r="J78" s="222"/>
      <c r="K78" s="222"/>
      <c r="L78" s="222"/>
    </row>
    <row r="79" spans="1:12" customFormat="1" ht="99.95" hidden="1" customHeight="1" thickBot="1" x14ac:dyDescent="0.3">
      <c r="A79" s="151">
        <v>1684135</v>
      </c>
      <c r="B79" s="171">
        <v>43262</v>
      </c>
      <c r="C79" s="98" t="s">
        <v>308</v>
      </c>
      <c r="D79" s="153" t="s">
        <v>246</v>
      </c>
      <c r="E79" s="98" t="s">
        <v>397</v>
      </c>
      <c r="F79" s="154" t="s">
        <v>695</v>
      </c>
      <c r="G79" s="154"/>
      <c r="H79" s="222" t="s">
        <v>288</v>
      </c>
      <c r="I79" s="223"/>
      <c r="J79" s="222"/>
      <c r="K79" s="222"/>
      <c r="L79" s="222"/>
    </row>
    <row r="80" spans="1:12" customFormat="1" ht="99.95" hidden="1" customHeight="1" thickBot="1" x14ac:dyDescent="0.3">
      <c r="A80" s="151">
        <v>1684405</v>
      </c>
      <c r="B80" s="171">
        <v>43263</v>
      </c>
      <c r="C80" s="98" t="s">
        <v>308</v>
      </c>
      <c r="D80" s="153" t="s">
        <v>326</v>
      </c>
      <c r="E80" s="98" t="s">
        <v>398</v>
      </c>
      <c r="F80" s="154" t="s">
        <v>696</v>
      </c>
      <c r="G80" s="154"/>
      <c r="H80" s="222" t="s">
        <v>288</v>
      </c>
      <c r="I80" s="223"/>
      <c r="J80" s="222"/>
      <c r="K80" s="222"/>
      <c r="L80" s="222"/>
    </row>
    <row r="81" spans="1:12" customFormat="1" ht="99.95" hidden="1" customHeight="1" thickBot="1" x14ac:dyDescent="0.3">
      <c r="A81" s="151">
        <v>1685170</v>
      </c>
      <c r="B81" s="171">
        <v>43265</v>
      </c>
      <c r="C81" s="98" t="s">
        <v>307</v>
      </c>
      <c r="D81" s="153" t="s">
        <v>116</v>
      </c>
      <c r="E81" s="98" t="s">
        <v>399</v>
      </c>
      <c r="F81" s="154" t="s">
        <v>697</v>
      </c>
      <c r="G81" s="154"/>
      <c r="H81" s="222" t="s">
        <v>288</v>
      </c>
      <c r="I81" s="223"/>
      <c r="J81" s="222"/>
      <c r="K81" s="222"/>
      <c r="L81" s="222"/>
    </row>
    <row r="82" spans="1:12" customFormat="1" ht="99.95" hidden="1" customHeight="1" thickBot="1" x14ac:dyDescent="0.3">
      <c r="A82" s="102">
        <v>1686909</v>
      </c>
      <c r="B82" s="170">
        <v>43266</v>
      </c>
      <c r="C82" s="103" t="s">
        <v>197</v>
      </c>
      <c r="D82" s="150" t="s">
        <v>116</v>
      </c>
      <c r="E82" s="103" t="s">
        <v>87</v>
      </c>
      <c r="F82" s="103" t="s">
        <v>230</v>
      </c>
      <c r="G82" s="103"/>
      <c r="H82" s="222" t="s">
        <v>73</v>
      </c>
      <c r="I82" s="223"/>
      <c r="J82" s="222"/>
      <c r="K82" s="222"/>
      <c r="L82" s="222"/>
    </row>
    <row r="83" spans="1:12" customFormat="1" ht="99.95" hidden="1" customHeight="1" thickBot="1" x14ac:dyDescent="0.3">
      <c r="A83" s="151">
        <v>1686909</v>
      </c>
      <c r="B83" s="171">
        <v>43266</v>
      </c>
      <c r="C83" s="98" t="s">
        <v>197</v>
      </c>
      <c r="D83" s="155" t="s">
        <v>116</v>
      </c>
      <c r="E83" s="93" t="s">
        <v>87</v>
      </c>
      <c r="F83" s="154" t="s">
        <v>464</v>
      </c>
      <c r="G83" s="154"/>
      <c r="H83" s="222" t="s">
        <v>64</v>
      </c>
      <c r="I83" s="223"/>
      <c r="J83" s="222" t="s">
        <v>64</v>
      </c>
      <c r="K83" s="222" t="s">
        <v>289</v>
      </c>
      <c r="L83" s="222"/>
    </row>
    <row r="84" spans="1:12" customFormat="1" ht="99.95" hidden="1" customHeight="1" thickBot="1" x14ac:dyDescent="0.3">
      <c r="A84" s="102">
        <v>1688112</v>
      </c>
      <c r="B84" s="170">
        <v>43270</v>
      </c>
      <c r="C84" s="103" t="s">
        <v>231</v>
      </c>
      <c r="D84" s="150" t="s">
        <v>116</v>
      </c>
      <c r="E84" s="103" t="s">
        <v>232</v>
      </c>
      <c r="F84" s="103" t="s">
        <v>233</v>
      </c>
      <c r="G84" s="103"/>
      <c r="H84" s="222" t="s">
        <v>76</v>
      </c>
      <c r="I84" s="223"/>
      <c r="J84" s="222"/>
      <c r="K84" s="222"/>
      <c r="L84" s="222"/>
    </row>
    <row r="85" spans="1:12" customFormat="1" ht="99.95" hidden="1" customHeight="1" thickBot="1" x14ac:dyDescent="0.3">
      <c r="A85" s="151"/>
      <c r="B85" s="171">
        <v>43270</v>
      </c>
      <c r="C85" s="98" t="s">
        <v>197</v>
      </c>
      <c r="D85" s="153" t="s">
        <v>116</v>
      </c>
      <c r="E85" s="98" t="s">
        <v>400</v>
      </c>
      <c r="F85" s="154" t="s">
        <v>698</v>
      </c>
      <c r="G85" s="154"/>
      <c r="H85" s="222" t="s">
        <v>288</v>
      </c>
      <c r="I85" s="223"/>
      <c r="J85" s="222"/>
      <c r="K85" s="222"/>
      <c r="L85" s="222"/>
    </row>
    <row r="86" spans="1:12" customFormat="1" ht="99.95" hidden="1" customHeight="1" thickBot="1" x14ac:dyDescent="0.3">
      <c r="A86" s="151">
        <v>1689160</v>
      </c>
      <c r="B86" s="171">
        <v>43272</v>
      </c>
      <c r="C86" s="98" t="s">
        <v>197</v>
      </c>
      <c r="D86" s="153" t="s">
        <v>116</v>
      </c>
      <c r="E86" s="98" t="s">
        <v>401</v>
      </c>
      <c r="F86" s="154" t="s">
        <v>699</v>
      </c>
      <c r="G86" s="154"/>
      <c r="H86" s="222" t="s">
        <v>288</v>
      </c>
      <c r="I86" s="223"/>
      <c r="J86" s="222"/>
      <c r="K86" s="222"/>
      <c r="L86" s="222"/>
    </row>
    <row r="87" spans="1:12" customFormat="1" ht="99.95" hidden="1" customHeight="1" thickBot="1" x14ac:dyDescent="0.3">
      <c r="A87" s="102">
        <v>1689789</v>
      </c>
      <c r="B87" s="170">
        <v>43273</v>
      </c>
      <c r="C87" s="103" t="s">
        <v>234</v>
      </c>
      <c r="D87" s="103" t="s">
        <v>116</v>
      </c>
      <c r="E87" s="103" t="s">
        <v>235</v>
      </c>
      <c r="F87" s="103" t="s">
        <v>236</v>
      </c>
      <c r="G87" s="103"/>
      <c r="H87" s="222" t="s">
        <v>76</v>
      </c>
      <c r="I87" s="223"/>
      <c r="J87" s="222"/>
      <c r="K87" s="222"/>
      <c r="L87" s="222"/>
    </row>
    <row r="88" spans="1:12" customFormat="1" ht="99.95" hidden="1" customHeight="1" thickBot="1" x14ac:dyDescent="0.3">
      <c r="A88" s="151"/>
      <c r="B88" s="171">
        <v>43273</v>
      </c>
      <c r="C88" s="98" t="s">
        <v>309</v>
      </c>
      <c r="D88" s="153" t="s">
        <v>116</v>
      </c>
      <c r="E88" s="98" t="s">
        <v>402</v>
      </c>
      <c r="F88" s="154" t="s">
        <v>700</v>
      </c>
      <c r="G88" s="154"/>
      <c r="H88" s="222" t="s">
        <v>288</v>
      </c>
      <c r="I88" s="223"/>
      <c r="J88" s="222"/>
      <c r="K88" s="222"/>
      <c r="L88" s="222"/>
    </row>
    <row r="89" spans="1:12" customFormat="1" ht="99.95" hidden="1" customHeight="1" thickBot="1" x14ac:dyDescent="0.3">
      <c r="A89" s="151">
        <v>1689699</v>
      </c>
      <c r="B89" s="171">
        <v>43273</v>
      </c>
      <c r="C89" s="98" t="s">
        <v>312</v>
      </c>
      <c r="D89" s="155" t="s">
        <v>116</v>
      </c>
      <c r="E89" s="98" t="s">
        <v>450</v>
      </c>
      <c r="F89" s="154" t="s">
        <v>465</v>
      </c>
      <c r="G89" s="154"/>
      <c r="H89" s="222" t="s">
        <v>64</v>
      </c>
      <c r="I89" s="223"/>
      <c r="J89" s="222" t="s">
        <v>64</v>
      </c>
      <c r="K89" s="222"/>
      <c r="L89" s="222" t="s">
        <v>289</v>
      </c>
    </row>
    <row r="90" spans="1:12" customFormat="1" ht="99.95" hidden="1" customHeight="1" thickBot="1" x14ac:dyDescent="0.3">
      <c r="A90" s="151">
        <v>1690310</v>
      </c>
      <c r="B90" s="171">
        <v>43274</v>
      </c>
      <c r="C90" s="98" t="s">
        <v>310</v>
      </c>
      <c r="D90" s="153" t="s">
        <v>116</v>
      </c>
      <c r="E90" s="98" t="s">
        <v>403</v>
      </c>
      <c r="F90" s="154" t="s">
        <v>701</v>
      </c>
      <c r="G90" s="154"/>
      <c r="H90" s="222" t="s">
        <v>288</v>
      </c>
      <c r="I90" s="223"/>
      <c r="J90" s="222"/>
      <c r="K90" s="222"/>
      <c r="L90" s="222"/>
    </row>
    <row r="91" spans="1:12" customFormat="1" ht="99.95" hidden="1" customHeight="1" thickBot="1" x14ac:dyDescent="0.3">
      <c r="A91" s="151">
        <v>1691026</v>
      </c>
      <c r="B91" s="171">
        <v>43275</v>
      </c>
      <c r="C91" s="98" t="s">
        <v>149</v>
      </c>
      <c r="D91" s="153" t="s">
        <v>246</v>
      </c>
      <c r="E91" s="98" t="s">
        <v>404</v>
      </c>
      <c r="F91" s="154" t="s">
        <v>702</v>
      </c>
      <c r="G91" s="154"/>
      <c r="H91" s="222" t="s">
        <v>288</v>
      </c>
      <c r="I91" s="223"/>
      <c r="J91" s="222"/>
      <c r="K91" s="222"/>
      <c r="L91" s="222"/>
    </row>
    <row r="92" spans="1:12" customFormat="1" ht="99.95" hidden="1" customHeight="1" thickBot="1" x14ac:dyDescent="0.3">
      <c r="A92" s="151">
        <v>1690714</v>
      </c>
      <c r="B92" s="171">
        <v>43275</v>
      </c>
      <c r="C92" s="98" t="s">
        <v>231</v>
      </c>
      <c r="D92" s="153" t="s">
        <v>326</v>
      </c>
      <c r="E92" s="98" t="s">
        <v>405</v>
      </c>
      <c r="F92" s="154" t="s">
        <v>703</v>
      </c>
      <c r="G92" s="154"/>
      <c r="H92" s="222" t="s">
        <v>288</v>
      </c>
      <c r="I92" s="223"/>
      <c r="J92" s="222"/>
      <c r="K92" s="222"/>
      <c r="L92" s="222"/>
    </row>
    <row r="93" spans="1:12" customFormat="1" ht="99.95" hidden="1" customHeight="1" thickBot="1" x14ac:dyDescent="0.3">
      <c r="A93" s="151"/>
      <c r="B93" s="171">
        <v>43275</v>
      </c>
      <c r="C93" s="98" t="s">
        <v>311</v>
      </c>
      <c r="D93" s="153" t="s">
        <v>116</v>
      </c>
      <c r="E93" s="98" t="s">
        <v>406</v>
      </c>
      <c r="F93" s="154" t="s">
        <v>704</v>
      </c>
      <c r="G93" s="154"/>
      <c r="H93" s="222" t="s">
        <v>288</v>
      </c>
      <c r="I93" s="223"/>
      <c r="J93" s="222"/>
      <c r="K93" s="222"/>
      <c r="L93" s="222"/>
    </row>
    <row r="94" spans="1:12" customFormat="1" ht="99.95" hidden="1" customHeight="1" thickBot="1" x14ac:dyDescent="0.3">
      <c r="A94" s="151"/>
      <c r="B94" s="171">
        <v>43275</v>
      </c>
      <c r="C94" s="98" t="s">
        <v>312</v>
      </c>
      <c r="D94" s="153" t="s">
        <v>116</v>
      </c>
      <c r="E94" s="98" t="s">
        <v>407</v>
      </c>
      <c r="F94" s="154" t="s">
        <v>705</v>
      </c>
      <c r="G94" s="154"/>
      <c r="H94" s="222" t="s">
        <v>288</v>
      </c>
      <c r="I94" s="223"/>
      <c r="J94" s="222"/>
      <c r="K94" s="222"/>
      <c r="L94" s="222"/>
    </row>
    <row r="95" spans="1:12" customFormat="1" ht="99.95" hidden="1" customHeight="1" thickBot="1" x14ac:dyDescent="0.3">
      <c r="A95" s="151">
        <v>1691783</v>
      </c>
      <c r="B95" s="171">
        <v>43276</v>
      </c>
      <c r="C95" s="98" t="s">
        <v>197</v>
      </c>
      <c r="D95" s="153" t="s">
        <v>116</v>
      </c>
      <c r="E95" s="98" t="s">
        <v>408</v>
      </c>
      <c r="F95" s="154" t="s">
        <v>706</v>
      </c>
      <c r="G95" s="154"/>
      <c r="H95" s="222" t="s">
        <v>288</v>
      </c>
      <c r="I95" s="223"/>
      <c r="J95" s="222"/>
      <c r="K95" s="222"/>
      <c r="L95" s="222"/>
    </row>
    <row r="96" spans="1:12" customFormat="1" ht="99.95" hidden="1" customHeight="1" thickBot="1" x14ac:dyDescent="0.3">
      <c r="A96" s="151">
        <v>1695436</v>
      </c>
      <c r="B96" s="171">
        <v>43281</v>
      </c>
      <c r="C96" s="98" t="s">
        <v>231</v>
      </c>
      <c r="D96" s="153" t="s">
        <v>338</v>
      </c>
      <c r="E96" s="98" t="s">
        <v>409</v>
      </c>
      <c r="F96" s="154" t="s">
        <v>707</v>
      </c>
      <c r="G96" s="154"/>
      <c r="H96" s="222" t="s">
        <v>288</v>
      </c>
      <c r="I96" s="223"/>
      <c r="J96" s="222"/>
      <c r="K96" s="222"/>
      <c r="L96" s="222"/>
    </row>
    <row r="97" spans="1:12" customFormat="1" ht="99.95" hidden="1" customHeight="1" thickBot="1" x14ac:dyDescent="0.3">
      <c r="A97" s="151">
        <v>1695893</v>
      </c>
      <c r="B97" s="176">
        <v>43282</v>
      </c>
      <c r="C97" s="95" t="s">
        <v>197</v>
      </c>
      <c r="D97" s="156" t="s">
        <v>116</v>
      </c>
      <c r="E97" s="95" t="s">
        <v>410</v>
      </c>
      <c r="F97" s="96" t="s">
        <v>708</v>
      </c>
      <c r="G97" s="96"/>
      <c r="H97" s="222" t="s">
        <v>288</v>
      </c>
      <c r="I97" s="223"/>
      <c r="J97" s="222"/>
      <c r="K97" s="222"/>
      <c r="L97" s="222"/>
    </row>
    <row r="98" spans="1:12" customFormat="1" ht="99.95" hidden="1" customHeight="1" thickBot="1" x14ac:dyDescent="0.3">
      <c r="A98" s="151">
        <v>1695893</v>
      </c>
      <c r="B98" s="171">
        <v>43282</v>
      </c>
      <c r="C98" s="98" t="s">
        <v>197</v>
      </c>
      <c r="D98" s="155" t="s">
        <v>116</v>
      </c>
      <c r="E98" s="93" t="s">
        <v>451</v>
      </c>
      <c r="F98" s="154" t="s">
        <v>465</v>
      </c>
      <c r="G98" s="154"/>
      <c r="H98" s="222" t="s">
        <v>64</v>
      </c>
      <c r="I98" s="223"/>
      <c r="J98" s="222" t="s">
        <v>64</v>
      </c>
      <c r="K98" s="222" t="s">
        <v>289</v>
      </c>
      <c r="L98" s="222"/>
    </row>
    <row r="99" spans="1:12" customFormat="1" ht="99.95" hidden="1" customHeight="1" thickBot="1" x14ac:dyDescent="0.3">
      <c r="A99" s="151">
        <v>169725</v>
      </c>
      <c r="B99" s="171">
        <v>43285</v>
      </c>
      <c r="C99" s="98" t="s">
        <v>310</v>
      </c>
      <c r="D99" s="153" t="s">
        <v>116</v>
      </c>
      <c r="E99" s="98" t="s">
        <v>411</v>
      </c>
      <c r="F99" s="154" t="s">
        <v>709</v>
      </c>
      <c r="G99" s="154"/>
      <c r="H99" s="222" t="s">
        <v>288</v>
      </c>
      <c r="I99" s="223"/>
      <c r="J99" s="222"/>
      <c r="K99" s="222"/>
      <c r="L99" s="222"/>
    </row>
    <row r="100" spans="1:12" customFormat="1" ht="99.95" hidden="1" customHeight="1" thickBot="1" x14ac:dyDescent="0.3">
      <c r="A100" s="151">
        <v>1698126</v>
      </c>
      <c r="B100" s="171">
        <v>43287</v>
      </c>
      <c r="C100" s="98" t="s">
        <v>227</v>
      </c>
      <c r="D100" s="153" t="s">
        <v>116</v>
      </c>
      <c r="E100" s="98" t="s">
        <v>412</v>
      </c>
      <c r="F100" s="154" t="s">
        <v>710</v>
      </c>
      <c r="G100" s="154"/>
      <c r="H100" s="222" t="s">
        <v>288</v>
      </c>
      <c r="I100" s="223"/>
      <c r="J100" s="222"/>
      <c r="K100" s="222"/>
      <c r="L100" s="222"/>
    </row>
    <row r="101" spans="1:12" customFormat="1" ht="99.95" hidden="1" customHeight="1" thickBot="1" x14ac:dyDescent="0.3">
      <c r="A101" s="102">
        <v>1701953</v>
      </c>
      <c r="B101" s="170">
        <v>43293</v>
      </c>
      <c r="C101" s="103" t="s">
        <v>237</v>
      </c>
      <c r="D101" s="150" t="s">
        <v>238</v>
      </c>
      <c r="E101" s="103" t="s">
        <v>239</v>
      </c>
      <c r="F101" s="103" t="s">
        <v>240</v>
      </c>
      <c r="G101" s="103"/>
      <c r="H101" s="222" t="s">
        <v>76</v>
      </c>
      <c r="I101" s="223"/>
      <c r="J101" s="222"/>
      <c r="K101" s="222"/>
      <c r="L101" s="222"/>
    </row>
    <row r="102" spans="1:12" customFormat="1" ht="99.95" hidden="1" customHeight="1" thickBot="1" x14ac:dyDescent="0.3">
      <c r="A102" s="151">
        <v>1709767</v>
      </c>
      <c r="B102" s="171">
        <v>43307</v>
      </c>
      <c r="C102" s="98" t="s">
        <v>231</v>
      </c>
      <c r="D102" s="153" t="s">
        <v>452</v>
      </c>
      <c r="E102" s="98" t="s">
        <v>453</v>
      </c>
      <c r="F102" s="154" t="s">
        <v>711</v>
      </c>
      <c r="G102" s="154"/>
      <c r="H102" s="222" t="s">
        <v>64</v>
      </c>
      <c r="I102" s="223"/>
      <c r="J102" s="222" t="s">
        <v>64</v>
      </c>
      <c r="K102" s="222"/>
      <c r="L102" s="222" t="s">
        <v>289</v>
      </c>
    </row>
    <row r="103" spans="1:12" customFormat="1" ht="99.95" hidden="1" customHeight="1" thickBot="1" x14ac:dyDescent="0.3">
      <c r="A103" s="151">
        <v>1711542</v>
      </c>
      <c r="B103" s="171">
        <v>43310</v>
      </c>
      <c r="C103" s="98" t="s">
        <v>298</v>
      </c>
      <c r="D103" s="153" t="s">
        <v>116</v>
      </c>
      <c r="E103" s="98" t="s">
        <v>454</v>
      </c>
      <c r="F103" s="154" t="s">
        <v>711</v>
      </c>
      <c r="G103" s="154"/>
      <c r="H103" s="222" t="s">
        <v>64</v>
      </c>
      <c r="I103" s="223"/>
      <c r="J103" s="222" t="s">
        <v>64</v>
      </c>
      <c r="K103" s="222"/>
      <c r="L103" s="222" t="s">
        <v>289</v>
      </c>
    </row>
    <row r="104" spans="1:12" customFormat="1" ht="99.95" hidden="1" customHeight="1" thickBot="1" x14ac:dyDescent="0.3">
      <c r="A104" s="151">
        <v>1726822</v>
      </c>
      <c r="B104" s="171">
        <v>43331</v>
      </c>
      <c r="C104" s="98" t="s">
        <v>208</v>
      </c>
      <c r="D104" s="153" t="s">
        <v>339</v>
      </c>
      <c r="E104" s="98" t="s">
        <v>413</v>
      </c>
      <c r="F104" s="154" t="s">
        <v>712</v>
      </c>
      <c r="G104" s="154"/>
      <c r="H104" s="222" t="s">
        <v>288</v>
      </c>
      <c r="I104" s="223"/>
      <c r="J104" s="222"/>
      <c r="K104" s="222"/>
      <c r="L104" s="222"/>
    </row>
    <row r="105" spans="1:12" customFormat="1" ht="99.95" hidden="1" customHeight="1" thickBot="1" x14ac:dyDescent="0.3">
      <c r="A105" s="92">
        <v>1726822</v>
      </c>
      <c r="B105" s="171">
        <v>43331</v>
      </c>
      <c r="C105" s="98" t="s">
        <v>180</v>
      </c>
      <c r="D105" s="153" t="s">
        <v>339</v>
      </c>
      <c r="E105" s="93" t="s">
        <v>455</v>
      </c>
      <c r="F105" s="154" t="s">
        <v>713</v>
      </c>
      <c r="G105" s="154"/>
      <c r="H105" s="222" t="s">
        <v>64</v>
      </c>
      <c r="I105" s="223"/>
      <c r="J105" s="222" t="s">
        <v>64</v>
      </c>
      <c r="K105" s="222" t="s">
        <v>289</v>
      </c>
      <c r="L105" s="222"/>
    </row>
    <row r="106" spans="1:12" customFormat="1" ht="99.95" hidden="1" customHeight="1" thickBot="1" x14ac:dyDescent="0.3">
      <c r="A106" s="151">
        <v>1726826</v>
      </c>
      <c r="B106" s="171">
        <v>43332</v>
      </c>
      <c r="C106" s="98" t="s">
        <v>197</v>
      </c>
      <c r="D106" s="153" t="s">
        <v>116</v>
      </c>
      <c r="E106" s="98" t="s">
        <v>414</v>
      </c>
      <c r="F106" s="154" t="s">
        <v>714</v>
      </c>
      <c r="G106" s="154"/>
      <c r="H106" s="222" t="s">
        <v>288</v>
      </c>
      <c r="I106" s="223"/>
      <c r="J106" s="222"/>
      <c r="K106" s="222"/>
      <c r="L106" s="222"/>
    </row>
    <row r="107" spans="1:12" customFormat="1" ht="99.95" hidden="1" customHeight="1" thickBot="1" x14ac:dyDescent="0.3">
      <c r="A107" s="151">
        <v>1727246</v>
      </c>
      <c r="B107" s="171">
        <v>43332</v>
      </c>
      <c r="C107" s="98" t="s">
        <v>149</v>
      </c>
      <c r="D107" s="153" t="s">
        <v>456</v>
      </c>
      <c r="E107" s="93" t="s">
        <v>457</v>
      </c>
      <c r="F107" s="154" t="s">
        <v>715</v>
      </c>
      <c r="G107" s="154"/>
      <c r="H107" s="222" t="s">
        <v>64</v>
      </c>
      <c r="I107" s="223"/>
      <c r="J107" s="222" t="s">
        <v>64</v>
      </c>
      <c r="K107" s="222" t="s">
        <v>289</v>
      </c>
      <c r="L107" s="222"/>
    </row>
    <row r="108" spans="1:12" customFormat="1" ht="99.95" hidden="1" customHeight="1" thickBot="1" x14ac:dyDescent="0.3">
      <c r="A108" s="157">
        <v>1728099</v>
      </c>
      <c r="B108" s="171">
        <v>43333</v>
      </c>
      <c r="C108" s="98" t="s">
        <v>298</v>
      </c>
      <c r="D108" s="153" t="s">
        <v>116</v>
      </c>
      <c r="E108" s="98" t="s">
        <v>458</v>
      </c>
      <c r="F108" s="154" t="s">
        <v>711</v>
      </c>
      <c r="G108" s="154"/>
      <c r="H108" s="222" t="s">
        <v>64</v>
      </c>
      <c r="I108" s="223"/>
      <c r="J108" s="222" t="s">
        <v>64</v>
      </c>
      <c r="K108" s="222"/>
      <c r="L108" s="222" t="s">
        <v>289</v>
      </c>
    </row>
    <row r="109" spans="1:12" customFormat="1" ht="99.95" hidden="1" customHeight="1" thickBot="1" x14ac:dyDescent="0.3">
      <c r="A109" s="151"/>
      <c r="B109" s="171">
        <v>43338</v>
      </c>
      <c r="C109" s="98" t="s">
        <v>197</v>
      </c>
      <c r="D109" s="153" t="s">
        <v>116</v>
      </c>
      <c r="E109" s="98" t="s">
        <v>415</v>
      </c>
      <c r="F109" s="154" t="s">
        <v>716</v>
      </c>
      <c r="G109" s="154"/>
      <c r="H109" s="222" t="s">
        <v>288</v>
      </c>
      <c r="I109" s="223"/>
      <c r="J109" s="222"/>
      <c r="K109" s="222"/>
      <c r="L109" s="222"/>
    </row>
    <row r="110" spans="1:12" customFormat="1" ht="99.95" hidden="1" customHeight="1" thickBot="1" x14ac:dyDescent="0.3">
      <c r="A110" s="102">
        <v>1735052</v>
      </c>
      <c r="B110" s="170">
        <v>43342</v>
      </c>
      <c r="C110" s="103" t="s">
        <v>234</v>
      </c>
      <c r="D110" s="150" t="s">
        <v>241</v>
      </c>
      <c r="E110" s="103" t="s">
        <v>242</v>
      </c>
      <c r="F110" s="103" t="s">
        <v>243</v>
      </c>
      <c r="G110" s="103"/>
      <c r="H110" s="222" t="s">
        <v>76</v>
      </c>
      <c r="I110" s="223"/>
      <c r="J110" s="222"/>
      <c r="K110" s="222"/>
      <c r="L110" s="222"/>
    </row>
    <row r="111" spans="1:12" customFormat="1" ht="99.95" hidden="1" customHeight="1" thickBot="1" x14ac:dyDescent="0.3">
      <c r="A111" s="102">
        <v>1736124</v>
      </c>
      <c r="B111" s="170">
        <v>43343</v>
      </c>
      <c r="C111" s="103" t="s">
        <v>180</v>
      </c>
      <c r="D111" s="150" t="s">
        <v>116</v>
      </c>
      <c r="E111" s="103" t="s">
        <v>244</v>
      </c>
      <c r="F111" s="103" t="s">
        <v>245</v>
      </c>
      <c r="G111" s="103"/>
      <c r="H111" s="222" t="s">
        <v>76</v>
      </c>
      <c r="I111" s="223"/>
      <c r="J111" s="222"/>
      <c r="K111" s="222"/>
      <c r="L111" s="222"/>
    </row>
    <row r="112" spans="1:12" customFormat="1" ht="99.95" hidden="1" customHeight="1" thickBot="1" x14ac:dyDescent="0.3">
      <c r="A112" s="151"/>
      <c r="B112" s="171">
        <v>43343</v>
      </c>
      <c r="C112" s="98" t="s">
        <v>298</v>
      </c>
      <c r="D112" s="153" t="s">
        <v>116</v>
      </c>
      <c r="E112" s="98" t="s">
        <v>416</v>
      </c>
      <c r="F112" s="154" t="s">
        <v>717</v>
      </c>
      <c r="G112" s="154"/>
      <c r="H112" s="222" t="s">
        <v>288</v>
      </c>
      <c r="I112" s="223"/>
      <c r="J112" s="222"/>
      <c r="K112" s="222"/>
      <c r="L112" s="222"/>
    </row>
    <row r="113" spans="1:12" customFormat="1" ht="99.95" hidden="1" customHeight="1" thickBot="1" x14ac:dyDescent="0.3">
      <c r="A113" s="102">
        <v>1742508</v>
      </c>
      <c r="B113" s="170">
        <v>43350</v>
      </c>
      <c r="C113" s="103" t="s">
        <v>135</v>
      </c>
      <c r="D113" s="150" t="s">
        <v>246</v>
      </c>
      <c r="E113" s="103" t="s">
        <v>247</v>
      </c>
      <c r="F113" s="104" t="s">
        <v>248</v>
      </c>
      <c r="G113" s="104"/>
      <c r="H113" s="222" t="s">
        <v>76</v>
      </c>
      <c r="I113" s="223"/>
      <c r="J113" s="222"/>
      <c r="K113" s="222"/>
      <c r="L113" s="222"/>
    </row>
    <row r="114" spans="1:12" customFormat="1" ht="99.95" hidden="1" customHeight="1" thickBot="1" x14ac:dyDescent="0.3">
      <c r="A114" s="151">
        <v>1742872</v>
      </c>
      <c r="B114" s="171">
        <v>43351</v>
      </c>
      <c r="C114" s="98" t="s">
        <v>252</v>
      </c>
      <c r="D114" s="153" t="s">
        <v>116</v>
      </c>
      <c r="E114" s="98" t="s">
        <v>417</v>
      </c>
      <c r="F114" s="154" t="s">
        <v>718</v>
      </c>
      <c r="G114" s="154"/>
      <c r="H114" s="222" t="s">
        <v>288</v>
      </c>
      <c r="I114" s="223"/>
      <c r="J114" s="222"/>
      <c r="K114" s="222"/>
      <c r="L114" s="222"/>
    </row>
    <row r="115" spans="1:12" customFormat="1" ht="99.95" hidden="1" customHeight="1" thickBot="1" x14ac:dyDescent="0.3">
      <c r="A115" s="158">
        <v>1744344</v>
      </c>
      <c r="B115" s="171">
        <v>43352</v>
      </c>
      <c r="C115" s="98" t="s">
        <v>252</v>
      </c>
      <c r="D115" s="153" t="s">
        <v>116</v>
      </c>
      <c r="E115" s="93" t="s">
        <v>459</v>
      </c>
      <c r="F115" s="154" t="s">
        <v>719</v>
      </c>
      <c r="G115" s="154"/>
      <c r="H115" s="222" t="s">
        <v>64</v>
      </c>
      <c r="I115" s="223"/>
      <c r="J115" s="222" t="s">
        <v>64</v>
      </c>
      <c r="K115" s="222" t="s">
        <v>289</v>
      </c>
      <c r="L115" s="222"/>
    </row>
    <row r="116" spans="1:12" customFormat="1" ht="99.95" hidden="1" customHeight="1" thickBot="1" x14ac:dyDescent="0.3">
      <c r="A116" s="151"/>
      <c r="B116" s="171">
        <v>43355</v>
      </c>
      <c r="C116" s="98" t="s">
        <v>252</v>
      </c>
      <c r="D116" s="153" t="s">
        <v>116</v>
      </c>
      <c r="E116" s="98" t="s">
        <v>418</v>
      </c>
      <c r="F116" s="154" t="s">
        <v>720</v>
      </c>
      <c r="G116" s="154"/>
      <c r="H116" s="222" t="s">
        <v>288</v>
      </c>
      <c r="I116" s="223"/>
      <c r="J116" s="222"/>
      <c r="K116" s="222"/>
      <c r="L116" s="222"/>
    </row>
    <row r="117" spans="1:12" customFormat="1" ht="99.95" hidden="1" customHeight="1" thickBot="1" x14ac:dyDescent="0.3">
      <c r="A117" s="102">
        <v>1746842</v>
      </c>
      <c r="B117" s="170">
        <v>43356</v>
      </c>
      <c r="C117" s="103" t="s">
        <v>180</v>
      </c>
      <c r="D117" s="150" t="s">
        <v>249</v>
      </c>
      <c r="E117" s="103" t="s">
        <v>250</v>
      </c>
      <c r="F117" s="103" t="s">
        <v>251</v>
      </c>
      <c r="G117" s="103"/>
      <c r="H117" s="222" t="s">
        <v>76</v>
      </c>
      <c r="I117" s="223"/>
      <c r="J117" s="222"/>
      <c r="K117" s="222"/>
      <c r="L117" s="222"/>
    </row>
    <row r="118" spans="1:12" customFormat="1" ht="99.95" hidden="1" customHeight="1" thickBot="1" x14ac:dyDescent="0.3">
      <c r="A118" s="151">
        <v>1750433</v>
      </c>
      <c r="B118" s="171">
        <v>43360</v>
      </c>
      <c r="C118" s="98" t="s">
        <v>290</v>
      </c>
      <c r="D118" s="153" t="s">
        <v>340</v>
      </c>
      <c r="E118" s="98" t="s">
        <v>419</v>
      </c>
      <c r="F118" s="154" t="s">
        <v>721</v>
      </c>
      <c r="G118" s="154"/>
      <c r="H118" s="222" t="s">
        <v>288</v>
      </c>
      <c r="I118" s="223"/>
      <c r="J118" s="222"/>
      <c r="K118" s="222"/>
      <c r="L118" s="222"/>
    </row>
    <row r="119" spans="1:12" customFormat="1" ht="99.95" hidden="1" customHeight="1" thickBot="1" x14ac:dyDescent="0.3">
      <c r="A119" s="102">
        <v>1751398</v>
      </c>
      <c r="B119" s="170">
        <v>43361</v>
      </c>
      <c r="C119" s="103" t="s">
        <v>252</v>
      </c>
      <c r="D119" s="150" t="s">
        <v>253</v>
      </c>
      <c r="E119" s="103" t="s">
        <v>254</v>
      </c>
      <c r="F119" s="103" t="s">
        <v>255</v>
      </c>
      <c r="G119" s="103"/>
      <c r="H119" s="222" t="s">
        <v>75</v>
      </c>
      <c r="I119" s="223"/>
      <c r="J119" s="222"/>
      <c r="K119" s="222"/>
      <c r="L119" s="222"/>
    </row>
    <row r="120" spans="1:12" customFormat="1" ht="99.95" hidden="1" customHeight="1" thickBot="1" x14ac:dyDescent="0.3">
      <c r="A120" s="102">
        <v>1759488</v>
      </c>
      <c r="B120" s="170">
        <v>43369</v>
      </c>
      <c r="C120" s="103" t="s">
        <v>135</v>
      </c>
      <c r="D120" s="150" t="s">
        <v>256</v>
      </c>
      <c r="E120" s="103" t="s">
        <v>257</v>
      </c>
      <c r="F120" s="103" t="s">
        <v>258</v>
      </c>
      <c r="G120" s="103"/>
      <c r="H120" s="222" t="s">
        <v>76</v>
      </c>
      <c r="I120" s="223"/>
      <c r="J120" s="222"/>
      <c r="K120" s="222"/>
      <c r="L120" s="222"/>
    </row>
    <row r="121" spans="1:12" customFormat="1" ht="99.95" hidden="1" customHeight="1" thickBot="1" x14ac:dyDescent="0.3">
      <c r="A121" s="151">
        <v>1761657</v>
      </c>
      <c r="B121" s="171">
        <v>43373</v>
      </c>
      <c r="C121" s="98" t="s">
        <v>149</v>
      </c>
      <c r="D121" s="153" t="s">
        <v>341</v>
      </c>
      <c r="E121" s="98" t="s">
        <v>420</v>
      </c>
      <c r="F121" s="154" t="s">
        <v>722</v>
      </c>
      <c r="G121" s="154"/>
      <c r="H121" s="222" t="s">
        <v>288</v>
      </c>
      <c r="I121" s="223"/>
      <c r="J121" s="222"/>
      <c r="K121" s="222"/>
      <c r="L121" s="222"/>
    </row>
    <row r="122" spans="1:12" customFormat="1" ht="99.95" hidden="1" customHeight="1" thickBot="1" x14ac:dyDescent="0.3">
      <c r="A122" s="151"/>
      <c r="B122" s="171">
        <v>43379</v>
      </c>
      <c r="C122" s="98" t="s">
        <v>313</v>
      </c>
      <c r="D122" s="153" t="s">
        <v>116</v>
      </c>
      <c r="E122" s="159" t="s">
        <v>421</v>
      </c>
      <c r="F122" s="154" t="s">
        <v>723</v>
      </c>
      <c r="G122" s="154"/>
      <c r="H122" s="222" t="s">
        <v>288</v>
      </c>
      <c r="I122" s="223"/>
      <c r="J122" s="222"/>
      <c r="K122" s="222"/>
      <c r="L122" s="222"/>
    </row>
    <row r="123" spans="1:12" customFormat="1" ht="99.95" hidden="1" customHeight="1" thickBot="1" x14ac:dyDescent="0.3">
      <c r="A123" s="151">
        <v>1766892</v>
      </c>
      <c r="B123" s="171">
        <v>43379</v>
      </c>
      <c r="C123" s="98" t="s">
        <v>314</v>
      </c>
      <c r="D123" s="153" t="s">
        <v>253</v>
      </c>
      <c r="E123" s="98" t="s">
        <v>422</v>
      </c>
      <c r="F123" s="154" t="s">
        <v>724</v>
      </c>
      <c r="G123" s="154"/>
      <c r="H123" s="222" t="s">
        <v>288</v>
      </c>
      <c r="I123" s="223"/>
      <c r="J123" s="222"/>
      <c r="K123" s="222"/>
      <c r="L123" s="222"/>
    </row>
    <row r="124" spans="1:12" customFormat="1" ht="99.95" hidden="1" customHeight="1" thickBot="1" x14ac:dyDescent="0.3">
      <c r="A124" s="102">
        <v>1767740</v>
      </c>
      <c r="B124" s="170">
        <v>43380</v>
      </c>
      <c r="C124" s="103" t="s">
        <v>208</v>
      </c>
      <c r="D124" s="150" t="s">
        <v>259</v>
      </c>
      <c r="E124" s="160" t="s">
        <v>260</v>
      </c>
      <c r="F124" s="104" t="s">
        <v>261</v>
      </c>
      <c r="G124" s="104"/>
      <c r="H124" s="222" t="s">
        <v>75</v>
      </c>
      <c r="I124" s="223"/>
      <c r="J124" s="222"/>
      <c r="K124" s="222"/>
      <c r="L124" s="222"/>
    </row>
    <row r="125" spans="1:12" customFormat="1" ht="99.95" hidden="1" customHeight="1" thickBot="1" x14ac:dyDescent="0.3">
      <c r="A125" s="102">
        <v>1769866</v>
      </c>
      <c r="B125" s="170">
        <v>43381</v>
      </c>
      <c r="C125" s="103" t="s">
        <v>262</v>
      </c>
      <c r="D125" s="103" t="s">
        <v>263</v>
      </c>
      <c r="E125" s="103" t="s">
        <v>725</v>
      </c>
      <c r="F125" s="103" t="s">
        <v>264</v>
      </c>
      <c r="G125" s="103"/>
      <c r="H125" s="222" t="s">
        <v>73</v>
      </c>
      <c r="I125" s="223"/>
      <c r="J125" s="222"/>
      <c r="K125" s="222"/>
      <c r="L125" s="222"/>
    </row>
    <row r="126" spans="1:12" customFormat="1" ht="99.95" hidden="1" customHeight="1" thickBot="1" x14ac:dyDescent="0.3">
      <c r="A126" s="102">
        <v>1769866</v>
      </c>
      <c r="B126" s="170">
        <v>43381</v>
      </c>
      <c r="C126" s="103" t="s">
        <v>262</v>
      </c>
      <c r="D126" s="150" t="s">
        <v>263</v>
      </c>
      <c r="E126" s="160" t="s">
        <v>265</v>
      </c>
      <c r="F126" s="104"/>
      <c r="G126" s="104"/>
      <c r="H126" s="222" t="s">
        <v>76</v>
      </c>
      <c r="I126" s="223"/>
      <c r="J126" s="222"/>
      <c r="K126" s="222"/>
      <c r="L126" s="222"/>
    </row>
    <row r="127" spans="1:12" customFormat="1" ht="99.95" hidden="1" customHeight="1" thickBot="1" x14ac:dyDescent="0.3">
      <c r="A127" s="151">
        <v>1775428</v>
      </c>
      <c r="B127" s="171">
        <v>43390</v>
      </c>
      <c r="C127" s="98" t="s">
        <v>315</v>
      </c>
      <c r="D127" s="153" t="s">
        <v>253</v>
      </c>
      <c r="E127" s="98" t="s">
        <v>423</v>
      </c>
      <c r="F127" s="98" t="s">
        <v>726</v>
      </c>
      <c r="G127" s="98"/>
      <c r="H127" s="222" t="s">
        <v>288</v>
      </c>
      <c r="I127" s="223"/>
      <c r="J127" s="222"/>
      <c r="K127" s="222"/>
      <c r="L127" s="222"/>
    </row>
    <row r="128" spans="1:12" customFormat="1" ht="99.95" hidden="1" customHeight="1" thickBot="1" x14ac:dyDescent="0.3">
      <c r="A128" s="151"/>
      <c r="B128" s="171">
        <v>43390</v>
      </c>
      <c r="C128" s="98" t="s">
        <v>305</v>
      </c>
      <c r="D128" s="153" t="s">
        <v>184</v>
      </c>
      <c r="E128" s="98" t="s">
        <v>424</v>
      </c>
      <c r="F128" s="98" t="s">
        <v>727</v>
      </c>
      <c r="G128" s="98"/>
      <c r="H128" s="222" t="s">
        <v>288</v>
      </c>
      <c r="I128" s="223"/>
      <c r="J128" s="222"/>
      <c r="K128" s="222"/>
      <c r="L128" s="222"/>
    </row>
    <row r="129" spans="1:12" customFormat="1" ht="99.95" hidden="1" customHeight="1" thickBot="1" x14ac:dyDescent="0.3">
      <c r="A129" s="151">
        <v>1774891</v>
      </c>
      <c r="B129" s="171">
        <v>43390</v>
      </c>
      <c r="C129" s="98" t="s">
        <v>305</v>
      </c>
      <c r="D129" s="153" t="s">
        <v>184</v>
      </c>
      <c r="E129" s="93" t="s">
        <v>424</v>
      </c>
      <c r="F129" s="98" t="s">
        <v>728</v>
      </c>
      <c r="G129" s="98"/>
      <c r="H129" s="222" t="s">
        <v>64</v>
      </c>
      <c r="I129" s="223"/>
      <c r="J129" s="222" t="s">
        <v>64</v>
      </c>
      <c r="K129" s="222" t="s">
        <v>289</v>
      </c>
      <c r="L129" s="222"/>
    </row>
    <row r="130" spans="1:12" customFormat="1" ht="99.95" hidden="1" customHeight="1" thickBot="1" x14ac:dyDescent="0.3">
      <c r="A130" s="151"/>
      <c r="B130" s="171">
        <v>43394</v>
      </c>
      <c r="C130" s="98" t="s">
        <v>197</v>
      </c>
      <c r="D130" s="153" t="s">
        <v>116</v>
      </c>
      <c r="E130" s="98" t="s">
        <v>425</v>
      </c>
      <c r="F130" s="154" t="s">
        <v>729</v>
      </c>
      <c r="G130" s="154"/>
      <c r="H130" s="222" t="s">
        <v>288</v>
      </c>
      <c r="I130" s="223"/>
      <c r="J130" s="222"/>
      <c r="K130" s="222"/>
      <c r="L130" s="222"/>
    </row>
    <row r="131" spans="1:12" customFormat="1" ht="99.95" hidden="1" customHeight="1" thickBot="1" x14ac:dyDescent="0.3">
      <c r="A131" s="151"/>
      <c r="B131" s="171">
        <v>43394</v>
      </c>
      <c r="C131" s="98" t="s">
        <v>316</v>
      </c>
      <c r="D131" s="153" t="s">
        <v>339</v>
      </c>
      <c r="E131" s="98" t="s">
        <v>426</v>
      </c>
      <c r="F131" s="154" t="s">
        <v>730</v>
      </c>
      <c r="G131" s="154"/>
      <c r="H131" s="222" t="s">
        <v>288</v>
      </c>
      <c r="I131" s="223"/>
      <c r="J131" s="222"/>
      <c r="K131" s="222"/>
      <c r="L131" s="222"/>
    </row>
    <row r="132" spans="1:12" customFormat="1" ht="99.95" hidden="1" customHeight="1" thickBot="1" x14ac:dyDescent="0.3">
      <c r="A132" s="151">
        <v>1777608</v>
      </c>
      <c r="B132" s="171">
        <v>43394</v>
      </c>
      <c r="C132" s="98" t="s">
        <v>197</v>
      </c>
      <c r="D132" s="153" t="s">
        <v>116</v>
      </c>
      <c r="E132" s="93" t="s">
        <v>460</v>
      </c>
      <c r="F132" s="154" t="s">
        <v>731</v>
      </c>
      <c r="G132" s="154"/>
      <c r="H132" s="222" t="s">
        <v>64</v>
      </c>
      <c r="I132" s="223"/>
      <c r="J132" s="222" t="s">
        <v>64</v>
      </c>
      <c r="K132" s="222" t="s">
        <v>289</v>
      </c>
      <c r="L132" s="222"/>
    </row>
    <row r="133" spans="1:12" customFormat="1" ht="99.95" hidden="1" customHeight="1" thickBot="1" x14ac:dyDescent="0.3">
      <c r="A133" s="151">
        <v>1778583</v>
      </c>
      <c r="B133" s="171">
        <v>43395</v>
      </c>
      <c r="C133" s="98" t="s">
        <v>197</v>
      </c>
      <c r="D133" s="153" t="s">
        <v>116</v>
      </c>
      <c r="E133" s="93" t="s">
        <v>461</v>
      </c>
      <c r="F133" s="154" t="s">
        <v>732</v>
      </c>
      <c r="G133" s="154"/>
      <c r="H133" s="222" t="s">
        <v>64</v>
      </c>
      <c r="I133" s="223"/>
      <c r="J133" s="222" t="s">
        <v>64</v>
      </c>
      <c r="K133" s="222" t="s">
        <v>289</v>
      </c>
      <c r="L133" s="222"/>
    </row>
    <row r="134" spans="1:12" customFormat="1" ht="99.95" hidden="1" customHeight="1" thickBot="1" x14ac:dyDescent="0.3">
      <c r="A134" s="102">
        <v>1785401</v>
      </c>
      <c r="B134" s="170">
        <v>43402</v>
      </c>
      <c r="C134" s="103" t="s">
        <v>266</v>
      </c>
      <c r="D134" s="150" t="s">
        <v>267</v>
      </c>
      <c r="E134" s="103" t="s">
        <v>268</v>
      </c>
      <c r="F134" s="104" t="s">
        <v>733</v>
      </c>
      <c r="G134" s="104"/>
      <c r="H134" s="222" t="s">
        <v>76</v>
      </c>
      <c r="I134" s="223"/>
      <c r="J134" s="222"/>
      <c r="K134" s="222"/>
      <c r="L134" s="222"/>
    </row>
    <row r="135" spans="1:12" customFormat="1" ht="99.95" hidden="1" customHeight="1" thickBot="1" x14ac:dyDescent="0.3">
      <c r="A135" s="102">
        <v>1785855</v>
      </c>
      <c r="B135" s="170">
        <v>43403</v>
      </c>
      <c r="C135" s="103" t="s">
        <v>208</v>
      </c>
      <c r="D135" s="150" t="s">
        <v>259</v>
      </c>
      <c r="E135" s="103" t="s">
        <v>269</v>
      </c>
      <c r="F135" s="103" t="s">
        <v>270</v>
      </c>
      <c r="G135" s="103"/>
      <c r="H135" s="222" t="s">
        <v>76</v>
      </c>
      <c r="I135" s="223"/>
      <c r="J135" s="222"/>
      <c r="K135" s="222"/>
      <c r="L135" s="222"/>
    </row>
    <row r="136" spans="1:12" customFormat="1" ht="99.95" hidden="1" customHeight="1" thickBot="1" x14ac:dyDescent="0.3">
      <c r="A136" s="151">
        <v>1794506</v>
      </c>
      <c r="B136" s="177">
        <v>43415</v>
      </c>
      <c r="C136" s="161" t="s">
        <v>317</v>
      </c>
      <c r="D136" s="162" t="s">
        <v>116</v>
      </c>
      <c r="E136" s="163" t="s">
        <v>427</v>
      </c>
      <c r="F136" s="161" t="s">
        <v>734</v>
      </c>
      <c r="G136" s="161"/>
      <c r="H136" s="222" t="s">
        <v>288</v>
      </c>
      <c r="I136" s="223"/>
      <c r="J136" s="222"/>
      <c r="K136" s="222"/>
      <c r="L136" s="222"/>
    </row>
    <row r="137" spans="1:12" customFormat="1" ht="99.95" hidden="1" customHeight="1" thickBot="1" x14ac:dyDescent="0.3">
      <c r="A137" s="151">
        <v>1797524</v>
      </c>
      <c r="B137" s="171">
        <v>43420</v>
      </c>
      <c r="C137" s="98" t="s">
        <v>443</v>
      </c>
      <c r="D137" s="153" t="s">
        <v>253</v>
      </c>
      <c r="E137" s="93" t="s">
        <v>735</v>
      </c>
      <c r="F137" s="154" t="s">
        <v>736</v>
      </c>
      <c r="G137" s="154"/>
      <c r="H137" s="222" t="s">
        <v>64</v>
      </c>
      <c r="I137" s="223"/>
      <c r="J137" s="222" t="s">
        <v>64</v>
      </c>
      <c r="K137" s="222" t="s">
        <v>289</v>
      </c>
      <c r="L137" s="222"/>
    </row>
    <row r="138" spans="1:12" customFormat="1" ht="99.95" hidden="1" customHeight="1" thickBot="1" x14ac:dyDescent="0.3">
      <c r="A138" s="151"/>
      <c r="B138" s="177">
        <v>43425</v>
      </c>
      <c r="C138" s="161" t="s">
        <v>317</v>
      </c>
      <c r="D138" s="162" t="s">
        <v>116</v>
      </c>
      <c r="E138" s="163" t="s">
        <v>428</v>
      </c>
      <c r="F138" s="163" t="s">
        <v>737</v>
      </c>
      <c r="G138" s="163"/>
      <c r="H138" s="222" t="s">
        <v>288</v>
      </c>
      <c r="I138" s="223"/>
      <c r="J138" s="222"/>
      <c r="K138" s="222"/>
      <c r="L138" s="222"/>
    </row>
    <row r="139" spans="1:12" customFormat="1" ht="99.95" hidden="1" customHeight="1" thickBot="1" x14ac:dyDescent="0.3">
      <c r="A139" s="102">
        <v>1802270</v>
      </c>
      <c r="B139" s="170">
        <v>43426</v>
      </c>
      <c r="C139" s="103" t="s">
        <v>180</v>
      </c>
      <c r="D139" s="103" t="s">
        <v>277</v>
      </c>
      <c r="E139" s="103" t="s">
        <v>278</v>
      </c>
      <c r="F139" s="103" t="s">
        <v>230</v>
      </c>
      <c r="G139" s="103"/>
      <c r="H139" s="222" t="s">
        <v>76</v>
      </c>
      <c r="I139" s="223"/>
      <c r="J139" s="222"/>
      <c r="K139" s="222"/>
      <c r="L139" s="222"/>
    </row>
    <row r="140" spans="1:12" customFormat="1" ht="99.95" hidden="1" customHeight="1" thickBot="1" x14ac:dyDescent="0.3">
      <c r="A140" s="102">
        <v>1808241</v>
      </c>
      <c r="B140" s="170">
        <v>43432</v>
      </c>
      <c r="C140" s="103" t="s">
        <v>197</v>
      </c>
      <c r="D140" s="150" t="s">
        <v>116</v>
      </c>
      <c r="E140" s="103" t="s">
        <v>279</v>
      </c>
      <c r="F140" s="103" t="s">
        <v>280</v>
      </c>
      <c r="G140" s="103"/>
      <c r="H140" s="222" t="s">
        <v>76</v>
      </c>
      <c r="I140" s="223"/>
      <c r="J140" s="222"/>
      <c r="K140" s="222"/>
      <c r="L140" s="222"/>
    </row>
    <row r="141" spans="1:12" customFormat="1" ht="99.95" hidden="1" customHeight="1" thickBot="1" x14ac:dyDescent="0.3">
      <c r="A141" s="151">
        <v>1811547</v>
      </c>
      <c r="B141" s="177">
        <v>43435</v>
      </c>
      <c r="C141" s="161" t="s">
        <v>317</v>
      </c>
      <c r="D141" s="162" t="s">
        <v>116</v>
      </c>
      <c r="E141" s="163" t="s">
        <v>429</v>
      </c>
      <c r="F141" s="163" t="s">
        <v>738</v>
      </c>
      <c r="G141" s="163"/>
      <c r="H141" s="222" t="s">
        <v>288</v>
      </c>
      <c r="I141" s="223"/>
      <c r="J141" s="222"/>
      <c r="K141" s="222"/>
      <c r="L141" s="222"/>
    </row>
    <row r="142" spans="1:12" customFormat="1" ht="99.95" hidden="1" customHeight="1" thickBot="1" x14ac:dyDescent="0.3">
      <c r="A142" s="151">
        <v>1813424</v>
      </c>
      <c r="B142" s="177">
        <v>43437</v>
      </c>
      <c r="C142" s="161" t="s">
        <v>318</v>
      </c>
      <c r="D142" s="162" t="s">
        <v>326</v>
      </c>
      <c r="E142" s="163" t="s">
        <v>430</v>
      </c>
      <c r="F142" s="163" t="s">
        <v>739</v>
      </c>
      <c r="G142" s="163"/>
      <c r="H142" s="222" t="s">
        <v>288</v>
      </c>
      <c r="I142" s="223"/>
      <c r="J142" s="222"/>
      <c r="K142" s="222"/>
      <c r="L142" s="222"/>
    </row>
    <row r="143" spans="1:12" customFormat="1" ht="99.95" hidden="1" customHeight="1" thickBot="1" x14ac:dyDescent="0.3">
      <c r="A143" s="102">
        <v>1815771</v>
      </c>
      <c r="B143" s="170">
        <v>43439</v>
      </c>
      <c r="C143" s="103" t="s">
        <v>237</v>
      </c>
      <c r="D143" s="150" t="s">
        <v>154</v>
      </c>
      <c r="E143" s="103" t="s">
        <v>281</v>
      </c>
      <c r="F143" s="103" t="s">
        <v>282</v>
      </c>
      <c r="G143" s="103"/>
      <c r="H143" s="222" t="s">
        <v>76</v>
      </c>
      <c r="I143" s="223"/>
      <c r="J143" s="222"/>
      <c r="K143" s="222"/>
      <c r="L143" s="222"/>
    </row>
    <row r="144" spans="1:12" customFormat="1" ht="99.95" hidden="1" customHeight="1" thickBot="1" x14ac:dyDescent="0.3">
      <c r="A144" s="105">
        <v>1819290</v>
      </c>
      <c r="B144" s="170">
        <v>43442</v>
      </c>
      <c r="C144" s="103" t="s">
        <v>237</v>
      </c>
      <c r="D144" s="150" t="s">
        <v>154</v>
      </c>
      <c r="E144" s="103" t="s">
        <v>283</v>
      </c>
      <c r="F144" s="103" t="s">
        <v>284</v>
      </c>
      <c r="G144" s="103"/>
      <c r="H144" s="222" t="s">
        <v>76</v>
      </c>
      <c r="I144" s="223"/>
      <c r="J144" s="222"/>
      <c r="K144" s="222"/>
      <c r="L144" s="222"/>
    </row>
    <row r="145" spans="1:12" customFormat="1" ht="99.95" hidden="1" customHeight="1" thickBot="1" x14ac:dyDescent="0.3">
      <c r="A145" s="151">
        <v>1821728</v>
      </c>
      <c r="B145" s="177">
        <v>43448</v>
      </c>
      <c r="C145" s="161" t="s">
        <v>149</v>
      </c>
      <c r="D145" s="162" t="s">
        <v>116</v>
      </c>
      <c r="E145" s="163" t="s">
        <v>431</v>
      </c>
      <c r="F145" s="163" t="s">
        <v>740</v>
      </c>
      <c r="G145" s="163"/>
      <c r="H145" s="222" t="s">
        <v>288</v>
      </c>
      <c r="I145" s="223"/>
      <c r="J145" s="222"/>
      <c r="K145" s="222"/>
      <c r="L145" s="222"/>
    </row>
    <row r="146" spans="1:12" customFormat="1" ht="99.95" hidden="1" customHeight="1" thickBot="1" x14ac:dyDescent="0.3">
      <c r="A146" s="151">
        <v>1821714</v>
      </c>
      <c r="B146" s="177">
        <v>43448</v>
      </c>
      <c r="C146" s="161" t="s">
        <v>319</v>
      </c>
      <c r="D146" s="162" t="s">
        <v>325</v>
      </c>
      <c r="E146" s="163" t="s">
        <v>432</v>
      </c>
      <c r="F146" s="163" t="s">
        <v>741</v>
      </c>
      <c r="G146" s="163"/>
      <c r="H146" s="222" t="s">
        <v>288</v>
      </c>
      <c r="I146" s="223"/>
      <c r="J146" s="222"/>
      <c r="K146" s="222"/>
      <c r="L146" s="222"/>
    </row>
    <row r="147" spans="1:12" customFormat="1" ht="99.95" hidden="1" customHeight="1" thickBot="1" x14ac:dyDescent="0.3">
      <c r="A147" s="151">
        <v>1823883</v>
      </c>
      <c r="B147" s="177">
        <v>43451</v>
      </c>
      <c r="C147" s="161" t="s">
        <v>320</v>
      </c>
      <c r="D147" s="162" t="s">
        <v>116</v>
      </c>
      <c r="E147" s="163" t="s">
        <v>433</v>
      </c>
      <c r="F147" s="163" t="s">
        <v>742</v>
      </c>
      <c r="G147" s="163"/>
      <c r="H147" s="222" t="s">
        <v>288</v>
      </c>
      <c r="I147" s="223"/>
      <c r="J147" s="222"/>
      <c r="K147" s="222"/>
      <c r="L147" s="222"/>
    </row>
    <row r="148" spans="1:12" customFormat="1" ht="99.95" hidden="1" customHeight="1" thickBot="1" x14ac:dyDescent="0.3">
      <c r="A148" s="151">
        <v>1824482</v>
      </c>
      <c r="B148" s="177">
        <v>43451</v>
      </c>
      <c r="C148" s="161" t="s">
        <v>319</v>
      </c>
      <c r="D148" s="162" t="s">
        <v>116</v>
      </c>
      <c r="E148" s="163" t="s">
        <v>434</v>
      </c>
      <c r="F148" s="163" t="s">
        <v>743</v>
      </c>
      <c r="G148" s="163"/>
      <c r="H148" s="222" t="s">
        <v>288</v>
      </c>
      <c r="I148" s="223"/>
      <c r="J148" s="222"/>
      <c r="K148" s="222"/>
      <c r="L148" s="222"/>
    </row>
    <row r="149" spans="1:12" customFormat="1" ht="99.95" hidden="1" customHeight="1" thickBot="1" x14ac:dyDescent="0.3">
      <c r="A149" s="105">
        <v>1830440</v>
      </c>
      <c r="B149" s="170">
        <v>43455</v>
      </c>
      <c r="C149" s="103" t="s">
        <v>285</v>
      </c>
      <c r="D149" s="150" t="s">
        <v>286</v>
      </c>
      <c r="E149" s="103" t="s">
        <v>287</v>
      </c>
      <c r="F149" s="104" t="s">
        <v>233</v>
      </c>
      <c r="G149" s="104"/>
      <c r="H149" s="222" t="s">
        <v>76</v>
      </c>
      <c r="I149" s="223"/>
      <c r="J149" s="222"/>
      <c r="K149" s="222"/>
      <c r="L149" s="222"/>
    </row>
    <row r="150" spans="1:12" customFormat="1" ht="99.95" hidden="1" customHeight="1" thickBot="1" x14ac:dyDescent="0.3">
      <c r="A150" s="151">
        <v>1830440</v>
      </c>
      <c r="B150" s="177">
        <v>43458</v>
      </c>
      <c r="C150" s="161" t="s">
        <v>135</v>
      </c>
      <c r="D150" s="162" t="s">
        <v>341</v>
      </c>
      <c r="E150" s="163" t="s">
        <v>435</v>
      </c>
      <c r="F150" s="163" t="s">
        <v>744</v>
      </c>
      <c r="G150" s="163"/>
      <c r="H150" s="222" t="s">
        <v>288</v>
      </c>
      <c r="I150" s="223"/>
      <c r="J150" s="222"/>
      <c r="K150" s="222"/>
      <c r="L150" s="222"/>
    </row>
    <row r="151" spans="1:12" customFormat="1" ht="99.95" hidden="1" customHeight="1" thickBot="1" x14ac:dyDescent="0.3">
      <c r="A151" s="151">
        <v>1834395</v>
      </c>
      <c r="B151" s="177">
        <v>43462</v>
      </c>
      <c r="C151" s="161" t="s">
        <v>321</v>
      </c>
      <c r="D151" s="162" t="s">
        <v>116</v>
      </c>
      <c r="E151" s="163" t="s">
        <v>436</v>
      </c>
      <c r="F151" s="163" t="s">
        <v>745</v>
      </c>
      <c r="G151" s="163"/>
      <c r="H151" s="222" t="s">
        <v>288</v>
      </c>
      <c r="I151" s="223"/>
      <c r="J151" s="222"/>
      <c r="K151" s="222"/>
      <c r="L151" s="222"/>
    </row>
    <row r="152" spans="1:12" customFormat="1" ht="99.95" hidden="1" customHeight="1" thickBot="1" x14ac:dyDescent="0.3">
      <c r="A152" s="151">
        <v>1835491</v>
      </c>
      <c r="B152" s="177">
        <v>43462</v>
      </c>
      <c r="C152" s="161" t="s">
        <v>135</v>
      </c>
      <c r="D152" s="162" t="s">
        <v>341</v>
      </c>
      <c r="E152" s="163" t="s">
        <v>437</v>
      </c>
      <c r="F152" s="163" t="s">
        <v>746</v>
      </c>
      <c r="G152" s="163"/>
      <c r="H152" s="222" t="s">
        <v>288</v>
      </c>
      <c r="I152" s="223"/>
      <c r="J152" s="222"/>
      <c r="K152" s="222"/>
      <c r="L152" s="222"/>
    </row>
    <row r="153" spans="1:12" customFormat="1" ht="99.95" hidden="1" customHeight="1" thickBot="1" x14ac:dyDescent="0.3">
      <c r="A153" s="151">
        <v>1837617</v>
      </c>
      <c r="B153" s="177">
        <v>43462</v>
      </c>
      <c r="C153" s="161" t="s">
        <v>322</v>
      </c>
      <c r="D153" s="162" t="s">
        <v>116</v>
      </c>
      <c r="E153" s="163" t="s">
        <v>438</v>
      </c>
      <c r="F153" s="163" t="s">
        <v>441</v>
      </c>
      <c r="G153" s="163"/>
      <c r="H153" s="222" t="s">
        <v>288</v>
      </c>
      <c r="I153" s="223"/>
      <c r="J153" s="222"/>
      <c r="K153" s="222"/>
      <c r="L153" s="222"/>
    </row>
    <row r="154" spans="1:12" customFormat="1" ht="99.95" hidden="1" customHeight="1" thickBot="1" x14ac:dyDescent="0.3">
      <c r="A154" s="151">
        <v>1834394</v>
      </c>
      <c r="B154" s="177">
        <v>43463</v>
      </c>
      <c r="C154" s="161" t="s">
        <v>320</v>
      </c>
      <c r="D154" s="162" t="s">
        <v>116</v>
      </c>
      <c r="E154" s="163" t="s">
        <v>439</v>
      </c>
      <c r="F154" s="163" t="s">
        <v>747</v>
      </c>
      <c r="G154" s="163"/>
      <c r="H154" s="222" t="s">
        <v>288</v>
      </c>
      <c r="I154" s="223"/>
      <c r="J154" s="222"/>
      <c r="K154" s="222"/>
      <c r="L154" s="222"/>
    </row>
    <row r="155" spans="1:12" customFormat="1" ht="99.95" hidden="1" customHeight="1" thickBot="1" x14ac:dyDescent="0.3">
      <c r="A155" s="151">
        <v>1834397</v>
      </c>
      <c r="B155" s="177">
        <v>43463</v>
      </c>
      <c r="C155" s="161" t="s">
        <v>320</v>
      </c>
      <c r="D155" s="162" t="s">
        <v>116</v>
      </c>
      <c r="E155" s="163" t="s">
        <v>440</v>
      </c>
      <c r="F155" s="163" t="s">
        <v>748</v>
      </c>
      <c r="G155" s="163"/>
      <c r="H155" s="222" t="s">
        <v>288</v>
      </c>
      <c r="I155" s="223"/>
      <c r="J155" s="222"/>
      <c r="K155" s="222"/>
      <c r="L155" s="222"/>
    </row>
    <row r="156" spans="1:12" customFormat="1" ht="99.95" hidden="1" customHeight="1" thickBot="1" x14ac:dyDescent="0.3">
      <c r="A156" s="92">
        <v>1838225</v>
      </c>
      <c r="B156" s="176">
        <v>43466</v>
      </c>
      <c r="C156" s="95" t="s">
        <v>19</v>
      </c>
      <c r="D156" s="156" t="s">
        <v>116</v>
      </c>
      <c r="E156" s="100" t="s">
        <v>121</v>
      </c>
      <c r="F156" s="95" t="s">
        <v>816</v>
      </c>
      <c r="G156" s="95" t="s">
        <v>504</v>
      </c>
      <c r="H156" s="222" t="s">
        <v>74</v>
      </c>
      <c r="I156" s="223"/>
      <c r="J156" s="222"/>
      <c r="K156" s="222"/>
      <c r="L156" s="222"/>
    </row>
    <row r="157" spans="1:12" customFormat="1" ht="99.95" hidden="1" customHeight="1" thickBot="1" x14ac:dyDescent="0.3">
      <c r="A157" s="92">
        <v>1839800</v>
      </c>
      <c r="B157" s="176">
        <v>43469</v>
      </c>
      <c r="C157" s="95" t="s">
        <v>20</v>
      </c>
      <c r="D157" s="156" t="s">
        <v>136</v>
      </c>
      <c r="E157" s="95" t="s">
        <v>819</v>
      </c>
      <c r="F157" s="96" t="s">
        <v>820</v>
      </c>
      <c r="G157" s="96"/>
      <c r="H157" s="222" t="s">
        <v>288</v>
      </c>
      <c r="I157" s="223"/>
      <c r="J157" s="222"/>
      <c r="K157" s="222"/>
      <c r="L157" s="222"/>
    </row>
    <row r="158" spans="1:12" customFormat="1" ht="99.95" hidden="1" customHeight="1" thickBot="1" x14ac:dyDescent="0.3">
      <c r="A158" s="151">
        <v>1840147</v>
      </c>
      <c r="B158" s="171">
        <v>43469</v>
      </c>
      <c r="C158" s="98" t="s">
        <v>115</v>
      </c>
      <c r="D158" s="153" t="s">
        <v>134</v>
      </c>
      <c r="E158" s="98" t="s">
        <v>821</v>
      </c>
      <c r="F158" s="154" t="s">
        <v>822</v>
      </c>
      <c r="G158" s="154"/>
      <c r="H158" s="222" t="s">
        <v>288</v>
      </c>
      <c r="I158" s="223"/>
      <c r="J158" s="222"/>
      <c r="K158" s="222"/>
      <c r="L158" s="222"/>
    </row>
    <row r="159" spans="1:12" customFormat="1" ht="99.95" hidden="1" customHeight="1" thickBot="1" x14ac:dyDescent="0.3">
      <c r="A159" s="151">
        <v>1844914</v>
      </c>
      <c r="B159" s="171">
        <v>43474</v>
      </c>
      <c r="C159" s="98" t="s">
        <v>115</v>
      </c>
      <c r="D159" s="153" t="s">
        <v>116</v>
      </c>
      <c r="E159" s="98" t="s">
        <v>137</v>
      </c>
      <c r="F159" s="154" t="s">
        <v>749</v>
      </c>
      <c r="G159" s="154"/>
      <c r="H159" s="222" t="s">
        <v>288</v>
      </c>
      <c r="I159" s="223"/>
      <c r="J159" s="222"/>
      <c r="K159" s="222"/>
      <c r="L159" s="222"/>
    </row>
    <row r="160" spans="1:12" customFormat="1" ht="99.95" hidden="1" customHeight="1" thickBot="1" x14ac:dyDescent="0.3">
      <c r="A160" s="151">
        <v>1845188</v>
      </c>
      <c r="B160" s="171">
        <v>43476</v>
      </c>
      <c r="C160" s="98" t="s">
        <v>41</v>
      </c>
      <c r="D160" s="153" t="s">
        <v>138</v>
      </c>
      <c r="E160" s="98" t="s">
        <v>139</v>
      </c>
      <c r="F160" s="154" t="s">
        <v>750</v>
      </c>
      <c r="G160" s="154"/>
      <c r="H160" s="222" t="s">
        <v>288</v>
      </c>
      <c r="I160" s="223"/>
      <c r="J160" s="222"/>
      <c r="K160" s="222"/>
      <c r="L160" s="222"/>
    </row>
    <row r="161" spans="1:12" customFormat="1" ht="99.95" hidden="1" customHeight="1" thickBot="1" x14ac:dyDescent="0.3">
      <c r="A161" s="151">
        <v>1850887</v>
      </c>
      <c r="B161" s="171">
        <v>43484</v>
      </c>
      <c r="C161" s="98" t="s">
        <v>18</v>
      </c>
      <c r="D161" s="153" t="s">
        <v>140</v>
      </c>
      <c r="E161" s="98" t="s">
        <v>823</v>
      </c>
      <c r="F161" s="154" t="s">
        <v>751</v>
      </c>
      <c r="G161" s="154"/>
      <c r="H161" s="222" t="s">
        <v>288</v>
      </c>
      <c r="I161" s="223"/>
      <c r="J161" s="222"/>
      <c r="K161" s="222"/>
      <c r="L161" s="222"/>
    </row>
    <row r="162" spans="1:12" customFormat="1" ht="99.95" hidden="1" customHeight="1" thickBot="1" x14ac:dyDescent="0.3">
      <c r="A162" s="151">
        <v>1852238</v>
      </c>
      <c r="B162" s="171">
        <v>43486</v>
      </c>
      <c r="C162" s="98" t="s">
        <v>19</v>
      </c>
      <c r="D162" s="153" t="s">
        <v>141</v>
      </c>
      <c r="E162" s="98" t="s">
        <v>824</v>
      </c>
      <c r="F162" s="154" t="s">
        <v>752</v>
      </c>
      <c r="G162" s="154"/>
      <c r="H162" s="222" t="s">
        <v>288</v>
      </c>
      <c r="I162" s="223"/>
      <c r="J162" s="222"/>
      <c r="K162" s="222"/>
      <c r="L162" s="222"/>
    </row>
    <row r="163" spans="1:12" customFormat="1" ht="99.95" hidden="1" customHeight="1" thickBot="1" x14ac:dyDescent="0.3">
      <c r="A163" s="92">
        <v>1856427</v>
      </c>
      <c r="B163" s="176">
        <v>43488</v>
      </c>
      <c r="C163" s="95" t="s">
        <v>20</v>
      </c>
      <c r="D163" s="156" t="s">
        <v>136</v>
      </c>
      <c r="E163" s="95" t="s">
        <v>144</v>
      </c>
      <c r="F163" s="96" t="s">
        <v>753</v>
      </c>
      <c r="G163" s="96"/>
      <c r="H163" s="222" t="s">
        <v>288</v>
      </c>
      <c r="I163" s="223"/>
      <c r="J163" s="222"/>
      <c r="K163" s="222"/>
      <c r="L163" s="222"/>
    </row>
    <row r="164" spans="1:12" customFormat="1" ht="99.95" hidden="1" customHeight="1" thickBot="1" x14ac:dyDescent="0.3">
      <c r="A164" s="151"/>
      <c r="B164" s="171">
        <v>43488</v>
      </c>
      <c r="C164" s="98" t="s">
        <v>26</v>
      </c>
      <c r="D164" s="153" t="s">
        <v>116</v>
      </c>
      <c r="E164" s="98" t="s">
        <v>145</v>
      </c>
      <c r="F164" s="154" t="s">
        <v>146</v>
      </c>
      <c r="G164" s="154"/>
      <c r="H164" s="222" t="s">
        <v>288</v>
      </c>
      <c r="I164" s="223"/>
      <c r="J164" s="222"/>
      <c r="K164" s="222"/>
      <c r="L164" s="222"/>
    </row>
    <row r="165" spans="1:12" customFormat="1" ht="99.95" hidden="1" customHeight="1" thickBot="1" x14ac:dyDescent="0.3">
      <c r="A165" s="151">
        <v>1854169</v>
      </c>
      <c r="B165" s="171">
        <v>43488</v>
      </c>
      <c r="C165" s="98" t="s">
        <v>41</v>
      </c>
      <c r="D165" s="153" t="s">
        <v>142</v>
      </c>
      <c r="E165" s="98" t="s">
        <v>143</v>
      </c>
      <c r="F165" s="154" t="s">
        <v>754</v>
      </c>
      <c r="G165" s="154"/>
      <c r="H165" s="222" t="s">
        <v>288</v>
      </c>
      <c r="I165" s="223"/>
      <c r="J165" s="222"/>
      <c r="K165" s="222"/>
      <c r="L165" s="222"/>
    </row>
    <row r="166" spans="1:12" customFormat="1" ht="99.95" hidden="1" customHeight="1" thickBot="1" x14ac:dyDescent="0.3">
      <c r="A166" s="92">
        <v>1858757</v>
      </c>
      <c r="B166" s="176">
        <v>43490</v>
      </c>
      <c r="C166" s="95" t="s">
        <v>20</v>
      </c>
      <c r="D166" s="156" t="s">
        <v>136</v>
      </c>
      <c r="E166" s="95" t="s">
        <v>150</v>
      </c>
      <c r="F166" s="96" t="s">
        <v>755</v>
      </c>
      <c r="G166" s="96"/>
      <c r="H166" s="222" t="s">
        <v>288</v>
      </c>
      <c r="I166" s="223"/>
      <c r="J166" s="222"/>
      <c r="K166" s="222"/>
      <c r="L166" s="222"/>
    </row>
    <row r="167" spans="1:12" customFormat="1" ht="99.95" hidden="1" customHeight="1" thickBot="1" x14ac:dyDescent="0.3">
      <c r="A167" s="151">
        <v>1856385</v>
      </c>
      <c r="B167" s="171">
        <v>43490</v>
      </c>
      <c r="C167" s="98" t="s">
        <v>115</v>
      </c>
      <c r="D167" s="153" t="s">
        <v>116</v>
      </c>
      <c r="E167" s="98" t="s">
        <v>148</v>
      </c>
      <c r="F167" s="154" t="s">
        <v>756</v>
      </c>
      <c r="G167" s="154"/>
      <c r="H167" s="222" t="s">
        <v>288</v>
      </c>
      <c r="I167" s="223"/>
      <c r="J167" s="222"/>
      <c r="K167" s="222"/>
      <c r="L167" s="222"/>
    </row>
    <row r="168" spans="1:12" customFormat="1" ht="99.95" hidden="1" customHeight="1" thickBot="1" x14ac:dyDescent="0.3">
      <c r="A168" s="151">
        <v>1856491</v>
      </c>
      <c r="B168" s="171">
        <v>43490</v>
      </c>
      <c r="C168" s="98" t="s">
        <v>17</v>
      </c>
      <c r="D168" s="153" t="s">
        <v>116</v>
      </c>
      <c r="E168" s="98" t="s">
        <v>825</v>
      </c>
      <c r="F168" s="154" t="s">
        <v>757</v>
      </c>
      <c r="G168" s="154"/>
      <c r="H168" s="222" t="s">
        <v>288</v>
      </c>
      <c r="I168" s="223"/>
      <c r="J168" s="222"/>
      <c r="K168" s="222"/>
      <c r="L168" s="222"/>
    </row>
    <row r="169" spans="1:12" customFormat="1" ht="99.95" hidden="1" customHeight="1" thickBot="1" x14ac:dyDescent="0.3">
      <c r="A169" s="151">
        <v>1856269</v>
      </c>
      <c r="B169" s="171">
        <v>43490</v>
      </c>
      <c r="C169" s="98" t="s">
        <v>41</v>
      </c>
      <c r="D169" s="153" t="s">
        <v>147</v>
      </c>
      <c r="E169" s="98" t="s">
        <v>826</v>
      </c>
      <c r="F169" s="154" t="s">
        <v>758</v>
      </c>
      <c r="G169" s="154"/>
      <c r="H169" s="222" t="s">
        <v>288</v>
      </c>
      <c r="I169" s="223"/>
      <c r="J169" s="222"/>
      <c r="K169" s="222"/>
      <c r="L169" s="222"/>
    </row>
    <row r="170" spans="1:12" customFormat="1" ht="99.95" hidden="1" customHeight="1" thickBot="1" x14ac:dyDescent="0.3">
      <c r="A170" s="92">
        <v>1858627</v>
      </c>
      <c r="B170" s="176">
        <v>43491</v>
      </c>
      <c r="C170" s="95" t="s">
        <v>46</v>
      </c>
      <c r="D170" s="156" t="s">
        <v>122</v>
      </c>
      <c r="E170" s="100" t="s">
        <v>123</v>
      </c>
      <c r="F170" s="95" t="s">
        <v>124</v>
      </c>
      <c r="G170" s="95" t="s">
        <v>505</v>
      </c>
      <c r="H170" s="222" t="s">
        <v>76</v>
      </c>
      <c r="I170" s="223"/>
      <c r="J170" s="222"/>
      <c r="K170" s="222"/>
      <c r="L170" s="222"/>
    </row>
    <row r="171" spans="1:12" customFormat="1" ht="99.95" hidden="1" customHeight="1" thickBot="1" x14ac:dyDescent="0.3">
      <c r="A171" s="92">
        <v>1860724</v>
      </c>
      <c r="B171" s="176">
        <v>43494</v>
      </c>
      <c r="C171" s="95" t="s">
        <v>20</v>
      </c>
      <c r="D171" s="156" t="s">
        <v>136</v>
      </c>
      <c r="E171" s="95" t="s">
        <v>151</v>
      </c>
      <c r="F171" s="96" t="s">
        <v>759</v>
      </c>
      <c r="G171" s="96"/>
      <c r="H171" s="222" t="s">
        <v>288</v>
      </c>
      <c r="I171" s="223"/>
      <c r="J171" s="222"/>
      <c r="K171" s="222"/>
      <c r="L171" s="222"/>
    </row>
    <row r="172" spans="1:12" customFormat="1" ht="99.95" hidden="1" customHeight="1" thickBot="1" x14ac:dyDescent="0.3">
      <c r="A172" s="151">
        <v>1862113</v>
      </c>
      <c r="B172" s="176">
        <v>43495</v>
      </c>
      <c r="C172" s="98" t="s">
        <v>41</v>
      </c>
      <c r="D172" s="153" t="s">
        <v>154</v>
      </c>
      <c r="E172" s="98" t="s">
        <v>155</v>
      </c>
      <c r="F172" s="154" t="s">
        <v>760</v>
      </c>
      <c r="G172" s="154"/>
      <c r="H172" s="222" t="s">
        <v>288</v>
      </c>
      <c r="I172" s="223"/>
      <c r="J172" s="222"/>
      <c r="K172" s="222"/>
      <c r="L172" s="222"/>
    </row>
    <row r="173" spans="1:12" customFormat="1" ht="99.95" hidden="1" customHeight="1" thickBot="1" x14ac:dyDescent="0.3">
      <c r="A173" s="151">
        <v>1860777</v>
      </c>
      <c r="B173" s="176">
        <v>43495</v>
      </c>
      <c r="C173" s="98" t="s">
        <v>31</v>
      </c>
      <c r="D173" s="153" t="s">
        <v>152</v>
      </c>
      <c r="E173" s="98" t="s">
        <v>153</v>
      </c>
      <c r="F173" s="154" t="s">
        <v>761</v>
      </c>
      <c r="G173" s="154"/>
      <c r="H173" s="222" t="s">
        <v>288</v>
      </c>
      <c r="I173" s="223"/>
      <c r="J173" s="222"/>
      <c r="K173" s="222"/>
      <c r="L173" s="222"/>
    </row>
    <row r="174" spans="1:12" customFormat="1" ht="99.95" hidden="1" customHeight="1" thickBot="1" x14ac:dyDescent="0.3">
      <c r="A174" s="92">
        <v>1865838</v>
      </c>
      <c r="B174" s="178">
        <v>43497</v>
      </c>
      <c r="C174" s="95" t="s">
        <v>115</v>
      </c>
      <c r="D174" s="164" t="s">
        <v>116</v>
      </c>
      <c r="E174" s="95" t="s">
        <v>198</v>
      </c>
      <c r="F174" s="95" t="s">
        <v>199</v>
      </c>
      <c r="G174" s="95"/>
      <c r="H174" s="222" t="s">
        <v>288</v>
      </c>
      <c r="I174" s="223"/>
      <c r="J174" s="222" t="s">
        <v>64</v>
      </c>
      <c r="K174" s="222" t="s">
        <v>289</v>
      </c>
      <c r="L174" s="222"/>
    </row>
    <row r="175" spans="1:12" customFormat="1" ht="99.95" hidden="1" customHeight="1" thickBot="1" x14ac:dyDescent="0.3">
      <c r="A175" s="151">
        <v>1866516</v>
      </c>
      <c r="B175" s="176">
        <v>43502</v>
      </c>
      <c r="C175" s="98" t="s">
        <v>115</v>
      </c>
      <c r="D175" s="153" t="s">
        <v>116</v>
      </c>
      <c r="E175" s="98" t="s">
        <v>156</v>
      </c>
      <c r="F175" s="154" t="s">
        <v>827</v>
      </c>
      <c r="G175" s="154"/>
      <c r="H175" s="222" t="s">
        <v>288</v>
      </c>
      <c r="I175" s="223"/>
      <c r="J175" s="222"/>
      <c r="K175" s="222"/>
      <c r="L175" s="222"/>
    </row>
    <row r="176" spans="1:12" customFormat="1" ht="99.95" hidden="1" customHeight="1" thickBot="1" x14ac:dyDescent="0.3">
      <c r="A176" s="151">
        <v>1867854</v>
      </c>
      <c r="B176" s="176">
        <v>43503</v>
      </c>
      <c r="C176" s="98" t="s">
        <v>17</v>
      </c>
      <c r="D176" s="153" t="s">
        <v>116</v>
      </c>
      <c r="E176" s="98" t="s">
        <v>828</v>
      </c>
      <c r="F176" s="154" t="s">
        <v>762</v>
      </c>
      <c r="G176" s="154"/>
      <c r="H176" s="222" t="s">
        <v>288</v>
      </c>
      <c r="I176" s="223"/>
      <c r="J176" s="222"/>
      <c r="K176" s="222"/>
      <c r="L176" s="222"/>
    </row>
    <row r="177" spans="1:12" customFormat="1" ht="99.95" hidden="1" customHeight="1" thickBot="1" x14ac:dyDescent="0.3">
      <c r="A177" s="92">
        <v>1868878</v>
      </c>
      <c r="B177" s="176">
        <v>43504</v>
      </c>
      <c r="C177" s="95" t="s">
        <v>20</v>
      </c>
      <c r="D177" s="156" t="s">
        <v>136</v>
      </c>
      <c r="E177" s="95" t="s">
        <v>157</v>
      </c>
      <c r="F177" s="96" t="s">
        <v>763</v>
      </c>
      <c r="G177" s="96"/>
      <c r="H177" s="222" t="s">
        <v>288</v>
      </c>
      <c r="I177" s="223"/>
      <c r="J177" s="222"/>
      <c r="K177" s="222"/>
      <c r="L177" s="222"/>
    </row>
    <row r="178" spans="1:12" customFormat="1" ht="99.95" hidden="1" customHeight="1" thickBot="1" x14ac:dyDescent="0.3">
      <c r="A178" s="151">
        <v>1871112</v>
      </c>
      <c r="B178" s="171">
        <v>43508</v>
      </c>
      <c r="C178" s="98" t="s">
        <v>115</v>
      </c>
      <c r="D178" s="153" t="s">
        <v>158</v>
      </c>
      <c r="E178" s="98" t="s">
        <v>159</v>
      </c>
      <c r="F178" s="154" t="s">
        <v>764</v>
      </c>
      <c r="G178" s="154"/>
      <c r="H178" s="222" t="s">
        <v>288</v>
      </c>
      <c r="I178" s="223"/>
      <c r="J178" s="222"/>
      <c r="K178" s="222"/>
      <c r="L178" s="222"/>
    </row>
    <row r="179" spans="1:12" customFormat="1" ht="99.95" hidden="1" customHeight="1" thickBot="1" x14ac:dyDescent="0.3">
      <c r="A179" s="151">
        <v>1874565</v>
      </c>
      <c r="B179" s="171">
        <v>43511</v>
      </c>
      <c r="C179" s="98" t="s">
        <v>19</v>
      </c>
      <c r="D179" s="153" t="s">
        <v>116</v>
      </c>
      <c r="E179" s="98" t="s">
        <v>160</v>
      </c>
      <c r="F179" s="154" t="s">
        <v>765</v>
      </c>
      <c r="G179" s="154"/>
      <c r="H179" s="222" t="s">
        <v>288</v>
      </c>
      <c r="I179" s="223"/>
      <c r="J179" s="222"/>
      <c r="K179" s="222"/>
      <c r="L179" s="222"/>
    </row>
    <row r="180" spans="1:12" customFormat="1" ht="99.95" hidden="1" customHeight="1" thickBot="1" x14ac:dyDescent="0.3">
      <c r="A180" s="92">
        <v>1875540</v>
      </c>
      <c r="B180" s="176">
        <v>43513</v>
      </c>
      <c r="C180" s="95" t="s">
        <v>180</v>
      </c>
      <c r="D180" s="156" t="s">
        <v>116</v>
      </c>
      <c r="E180" s="100" t="s">
        <v>125</v>
      </c>
      <c r="F180" s="95" t="s">
        <v>817</v>
      </c>
      <c r="G180" s="95" t="s">
        <v>504</v>
      </c>
      <c r="H180" s="222" t="s">
        <v>75</v>
      </c>
      <c r="I180" s="223"/>
      <c r="J180" s="222"/>
      <c r="K180" s="222"/>
      <c r="L180" s="222"/>
    </row>
    <row r="181" spans="1:12" customFormat="1" ht="99.95" hidden="1" customHeight="1" thickBot="1" x14ac:dyDescent="0.3">
      <c r="A181" s="92">
        <v>1876524</v>
      </c>
      <c r="B181" s="176">
        <v>43514</v>
      </c>
      <c r="C181" s="95" t="s">
        <v>20</v>
      </c>
      <c r="D181" s="156" t="s">
        <v>161</v>
      </c>
      <c r="E181" s="95" t="s">
        <v>162</v>
      </c>
      <c r="F181" s="96" t="s">
        <v>829</v>
      </c>
      <c r="G181" s="96"/>
      <c r="H181" s="222" t="s">
        <v>288</v>
      </c>
      <c r="I181" s="223"/>
      <c r="J181" s="222"/>
      <c r="K181" s="222"/>
      <c r="L181" s="222"/>
    </row>
    <row r="182" spans="1:12" customFormat="1" ht="99.95" hidden="1" customHeight="1" thickBot="1" x14ac:dyDescent="0.3">
      <c r="A182" s="151">
        <v>1878892</v>
      </c>
      <c r="B182" s="171">
        <v>43516</v>
      </c>
      <c r="C182" s="98" t="s">
        <v>115</v>
      </c>
      <c r="D182" s="153" t="s">
        <v>116</v>
      </c>
      <c r="E182" s="98" t="s">
        <v>163</v>
      </c>
      <c r="F182" s="154" t="s">
        <v>766</v>
      </c>
      <c r="G182" s="154"/>
      <c r="H182" s="222" t="s">
        <v>288</v>
      </c>
      <c r="I182" s="223"/>
      <c r="J182" s="222"/>
      <c r="K182" s="222"/>
      <c r="L182" s="222"/>
    </row>
    <row r="183" spans="1:12" customFormat="1" ht="99.95" hidden="1" customHeight="1" thickBot="1" x14ac:dyDescent="0.3">
      <c r="A183" s="92">
        <v>1881030</v>
      </c>
      <c r="B183" s="176">
        <v>43519</v>
      </c>
      <c r="C183" s="95" t="s">
        <v>20</v>
      </c>
      <c r="D183" s="156" t="s">
        <v>126</v>
      </c>
      <c r="E183" s="100" t="s">
        <v>127</v>
      </c>
      <c r="F183" s="95" t="s">
        <v>767</v>
      </c>
      <c r="G183" s="95" t="s">
        <v>504</v>
      </c>
      <c r="H183" s="222" t="s">
        <v>76</v>
      </c>
      <c r="I183" s="223"/>
      <c r="J183" s="222"/>
      <c r="K183" s="222"/>
      <c r="L183" s="222"/>
    </row>
    <row r="184" spans="1:12" customFormat="1" ht="99.95" hidden="1" customHeight="1" thickBot="1" x14ac:dyDescent="0.3">
      <c r="A184" s="92">
        <v>1883840</v>
      </c>
      <c r="B184" s="176">
        <v>43522</v>
      </c>
      <c r="C184" s="95" t="s">
        <v>18</v>
      </c>
      <c r="D184" s="156" t="s">
        <v>128</v>
      </c>
      <c r="E184" s="100" t="s">
        <v>129</v>
      </c>
      <c r="F184" s="95" t="s">
        <v>130</v>
      </c>
      <c r="G184" s="95" t="s">
        <v>505</v>
      </c>
      <c r="H184" s="222" t="s">
        <v>76</v>
      </c>
      <c r="I184" s="223"/>
      <c r="J184" s="222"/>
      <c r="K184" s="222"/>
      <c r="L184" s="222"/>
    </row>
    <row r="185" spans="1:12" customFormat="1" ht="99.95" hidden="1" customHeight="1" thickBot="1" x14ac:dyDescent="0.3">
      <c r="A185" s="92">
        <v>1885499</v>
      </c>
      <c r="B185" s="177">
        <v>43524</v>
      </c>
      <c r="C185" s="98" t="s">
        <v>115</v>
      </c>
      <c r="D185" s="162" t="s">
        <v>116</v>
      </c>
      <c r="E185" s="95" t="s">
        <v>168</v>
      </c>
      <c r="F185" s="163" t="s">
        <v>768</v>
      </c>
      <c r="G185" s="163"/>
      <c r="H185" s="222" t="s">
        <v>288</v>
      </c>
      <c r="I185" s="223"/>
      <c r="J185" s="222"/>
      <c r="K185" s="222"/>
      <c r="L185" s="222"/>
    </row>
    <row r="186" spans="1:12" customFormat="1" ht="99.95" hidden="1" customHeight="1" thickBot="1" x14ac:dyDescent="0.3">
      <c r="A186" s="92">
        <v>1887173</v>
      </c>
      <c r="B186" s="176">
        <v>43525</v>
      </c>
      <c r="C186" s="95" t="s">
        <v>41</v>
      </c>
      <c r="D186" s="99" t="s">
        <v>169</v>
      </c>
      <c r="E186" s="95" t="s">
        <v>830</v>
      </c>
      <c r="F186" s="96" t="s">
        <v>831</v>
      </c>
      <c r="G186" s="96"/>
      <c r="H186" s="222" t="s">
        <v>288</v>
      </c>
      <c r="I186" s="223"/>
      <c r="J186" s="222"/>
      <c r="K186" s="222"/>
      <c r="L186" s="222"/>
    </row>
    <row r="187" spans="1:12" customFormat="1" ht="99.95" hidden="1" customHeight="1" thickBot="1" x14ac:dyDescent="0.3">
      <c r="A187" s="92">
        <v>1887587</v>
      </c>
      <c r="B187" s="176">
        <v>43526</v>
      </c>
      <c r="C187" s="100" t="s">
        <v>20</v>
      </c>
      <c r="D187" s="100" t="s">
        <v>136</v>
      </c>
      <c r="E187" s="100" t="s">
        <v>170</v>
      </c>
      <c r="F187" s="100" t="s">
        <v>832</v>
      </c>
      <c r="G187" s="95"/>
      <c r="H187" s="222" t="s">
        <v>288</v>
      </c>
      <c r="I187" s="223"/>
      <c r="J187" s="222"/>
      <c r="K187" s="222"/>
      <c r="L187" s="222"/>
    </row>
    <row r="188" spans="1:12" customFormat="1" ht="99.95" hidden="1" customHeight="1" thickBot="1" x14ac:dyDescent="0.3">
      <c r="A188" s="92">
        <v>1889782</v>
      </c>
      <c r="B188" s="179">
        <v>43526</v>
      </c>
      <c r="C188" s="95" t="s">
        <v>41</v>
      </c>
      <c r="D188" s="99" t="s">
        <v>171</v>
      </c>
      <c r="E188" s="95" t="s">
        <v>172</v>
      </c>
      <c r="F188" s="96" t="s">
        <v>769</v>
      </c>
      <c r="G188" s="96"/>
      <c r="H188" s="222" t="s">
        <v>288</v>
      </c>
      <c r="I188" s="223"/>
      <c r="J188" s="222"/>
      <c r="K188" s="222"/>
      <c r="L188" s="222"/>
    </row>
    <row r="189" spans="1:12" customFormat="1" ht="99.95" hidden="1" customHeight="1" thickBot="1" x14ac:dyDescent="0.3">
      <c r="A189" s="92">
        <v>1889823</v>
      </c>
      <c r="B189" s="176">
        <v>43528</v>
      </c>
      <c r="C189" s="95" t="s">
        <v>19</v>
      </c>
      <c r="D189" s="99" t="s">
        <v>116</v>
      </c>
      <c r="E189" s="95" t="s">
        <v>173</v>
      </c>
      <c r="F189" s="96" t="s">
        <v>770</v>
      </c>
      <c r="G189" s="96"/>
      <c r="H189" s="222" t="s">
        <v>288</v>
      </c>
      <c r="I189" s="223"/>
      <c r="J189" s="222"/>
      <c r="K189" s="222"/>
      <c r="L189" s="222"/>
    </row>
    <row r="190" spans="1:12" customFormat="1" ht="99.95" hidden="1" customHeight="1" thickBot="1" x14ac:dyDescent="0.3">
      <c r="A190" s="92">
        <v>1889782</v>
      </c>
      <c r="B190" s="176">
        <v>43528</v>
      </c>
      <c r="C190" s="95" t="s">
        <v>41</v>
      </c>
      <c r="D190" s="99" t="s">
        <v>116</v>
      </c>
      <c r="E190" s="95" t="s">
        <v>174</v>
      </c>
      <c r="F190" s="95" t="s">
        <v>771</v>
      </c>
      <c r="G190" s="95"/>
      <c r="H190" s="222" t="s">
        <v>288</v>
      </c>
      <c r="I190" s="223"/>
      <c r="J190" s="222"/>
      <c r="K190" s="222"/>
      <c r="L190" s="222"/>
    </row>
    <row r="191" spans="1:12" customFormat="1" ht="99.95" hidden="1" customHeight="1" thickBot="1" x14ac:dyDescent="0.3">
      <c r="A191" s="151">
        <v>1894252</v>
      </c>
      <c r="B191" s="177">
        <v>43533</v>
      </c>
      <c r="C191" s="95" t="s">
        <v>186</v>
      </c>
      <c r="D191" s="162" t="s">
        <v>116</v>
      </c>
      <c r="E191" s="163" t="s">
        <v>175</v>
      </c>
      <c r="F191" s="163" t="s">
        <v>772</v>
      </c>
      <c r="G191" s="163"/>
      <c r="H191" s="222" t="s">
        <v>288</v>
      </c>
      <c r="I191" s="223"/>
      <c r="J191" s="222"/>
      <c r="K191" s="222"/>
      <c r="L191" s="222"/>
    </row>
    <row r="192" spans="1:12" customFormat="1" ht="99.95" hidden="1" customHeight="1" thickBot="1" x14ac:dyDescent="0.3">
      <c r="A192" s="151">
        <v>1893363</v>
      </c>
      <c r="B192" s="177">
        <v>43533</v>
      </c>
      <c r="C192" s="163" t="s">
        <v>17</v>
      </c>
      <c r="D192" s="162" t="s">
        <v>134</v>
      </c>
      <c r="E192" s="163" t="s">
        <v>176</v>
      </c>
      <c r="F192" s="163" t="s">
        <v>773</v>
      </c>
      <c r="G192" s="163"/>
      <c r="H192" s="222" t="s">
        <v>288</v>
      </c>
      <c r="I192" s="223"/>
      <c r="J192" s="222"/>
      <c r="K192" s="222"/>
      <c r="L192" s="222"/>
    </row>
    <row r="193" spans="1:12" customFormat="1" ht="99.95" hidden="1" customHeight="1" thickBot="1" x14ac:dyDescent="0.3">
      <c r="A193" s="165"/>
      <c r="B193" s="179">
        <v>43536</v>
      </c>
      <c r="C193" s="93" t="s">
        <v>115</v>
      </c>
      <c r="D193" s="94" t="s">
        <v>116</v>
      </c>
      <c r="E193" s="93" t="s">
        <v>177</v>
      </c>
      <c r="F193" s="166" t="s">
        <v>774</v>
      </c>
      <c r="G193" s="166"/>
      <c r="H193" s="222" t="s">
        <v>288</v>
      </c>
      <c r="I193" s="223"/>
      <c r="J193" s="222"/>
      <c r="K193" s="222"/>
      <c r="L193" s="222"/>
    </row>
    <row r="194" spans="1:12" customFormat="1" ht="99.95" hidden="1" customHeight="1" thickBot="1" x14ac:dyDescent="0.3">
      <c r="A194" s="92">
        <v>1899239</v>
      </c>
      <c r="B194" s="176">
        <v>43538</v>
      </c>
      <c r="C194" s="100" t="s">
        <v>20</v>
      </c>
      <c r="D194" s="100" t="s">
        <v>182</v>
      </c>
      <c r="E194" s="100" t="s">
        <v>183</v>
      </c>
      <c r="F194" s="100" t="s">
        <v>775</v>
      </c>
      <c r="G194" s="95"/>
      <c r="H194" s="222" t="s">
        <v>288</v>
      </c>
      <c r="I194" s="223"/>
      <c r="J194" s="222"/>
      <c r="K194" s="222"/>
      <c r="L194" s="222"/>
    </row>
    <row r="195" spans="1:12" customFormat="1" ht="99.95" hidden="1" customHeight="1" thickBot="1" x14ac:dyDescent="0.3">
      <c r="A195" s="92">
        <v>1898840</v>
      </c>
      <c r="B195" s="176">
        <v>43538</v>
      </c>
      <c r="C195" s="95" t="s">
        <v>178</v>
      </c>
      <c r="D195" s="99" t="s">
        <v>116</v>
      </c>
      <c r="E195" s="95" t="s">
        <v>179</v>
      </c>
      <c r="F195" s="95" t="s">
        <v>776</v>
      </c>
      <c r="G195" s="95"/>
      <c r="H195" s="222" t="s">
        <v>288</v>
      </c>
      <c r="I195" s="223"/>
      <c r="J195" s="222"/>
      <c r="K195" s="222"/>
      <c r="L195" s="222"/>
    </row>
    <row r="196" spans="1:12" customFormat="1" ht="99.95" hidden="1" customHeight="1" thickBot="1" x14ac:dyDescent="0.3">
      <c r="A196" s="92">
        <v>1898948</v>
      </c>
      <c r="B196" s="176">
        <v>43538</v>
      </c>
      <c r="C196" s="95" t="s">
        <v>18</v>
      </c>
      <c r="D196" s="99" t="s">
        <v>126</v>
      </c>
      <c r="E196" s="95" t="s">
        <v>181</v>
      </c>
      <c r="F196" s="95" t="s">
        <v>777</v>
      </c>
      <c r="G196" s="95"/>
      <c r="H196" s="222" t="s">
        <v>288</v>
      </c>
      <c r="I196" s="223"/>
      <c r="J196" s="222"/>
      <c r="K196" s="222"/>
      <c r="L196" s="222"/>
    </row>
    <row r="197" spans="1:12" customFormat="1" ht="99.95" hidden="1" customHeight="1" thickBot="1" x14ac:dyDescent="0.3">
      <c r="A197" s="92">
        <v>1900304</v>
      </c>
      <c r="B197" s="176">
        <v>43539</v>
      </c>
      <c r="C197" s="95" t="s">
        <v>186</v>
      </c>
      <c r="D197" s="99" t="s">
        <v>184</v>
      </c>
      <c r="E197" s="95" t="s">
        <v>185</v>
      </c>
      <c r="F197" s="95" t="s">
        <v>778</v>
      </c>
      <c r="G197" s="95"/>
      <c r="H197" s="222" t="s">
        <v>288</v>
      </c>
      <c r="I197" s="223"/>
      <c r="J197" s="222"/>
      <c r="K197" s="222"/>
      <c r="L197" s="222"/>
    </row>
    <row r="198" spans="1:12" customFormat="1" ht="99.95" hidden="1" customHeight="1" thickBot="1" x14ac:dyDescent="0.3">
      <c r="A198" s="92">
        <v>1900658</v>
      </c>
      <c r="B198" s="176">
        <v>43540</v>
      </c>
      <c r="C198" s="95" t="s">
        <v>31</v>
      </c>
      <c r="D198" s="99" t="s">
        <v>116</v>
      </c>
      <c r="E198" s="95" t="s">
        <v>833</v>
      </c>
      <c r="F198" s="96" t="s">
        <v>779</v>
      </c>
      <c r="G198" s="96"/>
      <c r="H198" s="222" t="s">
        <v>288</v>
      </c>
      <c r="I198" s="223"/>
      <c r="J198" s="222"/>
      <c r="K198" s="222"/>
      <c r="L198" s="222"/>
    </row>
    <row r="199" spans="1:12" customFormat="1" ht="99.95" hidden="1" customHeight="1" thickBot="1" x14ac:dyDescent="0.3">
      <c r="A199" s="92">
        <v>1903250</v>
      </c>
      <c r="B199" s="176">
        <v>43543</v>
      </c>
      <c r="C199" s="95" t="s">
        <v>186</v>
      </c>
      <c r="D199" s="99" t="s">
        <v>116</v>
      </c>
      <c r="E199" s="95" t="s">
        <v>187</v>
      </c>
      <c r="F199" s="96" t="s">
        <v>780</v>
      </c>
      <c r="G199" s="96"/>
      <c r="H199" s="222" t="s">
        <v>288</v>
      </c>
      <c r="I199" s="223"/>
      <c r="J199" s="222"/>
      <c r="K199" s="222"/>
      <c r="L199" s="222"/>
    </row>
    <row r="200" spans="1:12" customFormat="1" ht="99.95" hidden="1" customHeight="1" thickBot="1" x14ac:dyDescent="0.3">
      <c r="A200" s="92">
        <v>1906109</v>
      </c>
      <c r="B200" s="176">
        <v>43547</v>
      </c>
      <c r="C200" s="95" t="s">
        <v>115</v>
      </c>
      <c r="D200" s="99" t="s">
        <v>116</v>
      </c>
      <c r="E200" s="95" t="s">
        <v>188</v>
      </c>
      <c r="F200" s="96" t="s">
        <v>781</v>
      </c>
      <c r="G200" s="96"/>
      <c r="H200" s="222" t="s">
        <v>288</v>
      </c>
      <c r="I200" s="223"/>
      <c r="J200" s="222"/>
      <c r="K200" s="222"/>
      <c r="L200" s="222"/>
    </row>
    <row r="201" spans="1:12" customFormat="1" ht="99.95" hidden="1" customHeight="1" thickBot="1" x14ac:dyDescent="0.3">
      <c r="A201" s="92">
        <v>1907716</v>
      </c>
      <c r="B201" s="176">
        <v>43549</v>
      </c>
      <c r="C201" s="95" t="s">
        <v>115</v>
      </c>
      <c r="D201" s="99" t="s">
        <v>116</v>
      </c>
      <c r="E201" s="95" t="s">
        <v>189</v>
      </c>
      <c r="F201" s="96" t="s">
        <v>782</v>
      </c>
      <c r="G201" s="96"/>
      <c r="H201" s="222" t="s">
        <v>288</v>
      </c>
      <c r="I201" s="223"/>
      <c r="J201" s="222"/>
      <c r="K201" s="222"/>
      <c r="L201" s="222"/>
    </row>
    <row r="202" spans="1:12" customFormat="1" ht="99.95" hidden="1" customHeight="1" thickBot="1" x14ac:dyDescent="0.3">
      <c r="A202" s="92">
        <v>1908195</v>
      </c>
      <c r="B202" s="176">
        <v>43550</v>
      </c>
      <c r="C202" s="95" t="s">
        <v>115</v>
      </c>
      <c r="D202" s="99" t="s">
        <v>116</v>
      </c>
      <c r="E202" s="95" t="s">
        <v>575</v>
      </c>
      <c r="F202" s="96" t="s">
        <v>576</v>
      </c>
      <c r="G202" s="96"/>
      <c r="H202" s="222" t="s">
        <v>288</v>
      </c>
      <c r="I202" s="223"/>
      <c r="J202" s="222"/>
      <c r="K202" s="222"/>
      <c r="L202" s="222"/>
    </row>
    <row r="203" spans="1:12" customFormat="1" ht="99.95" hidden="1" customHeight="1" thickBot="1" x14ac:dyDescent="0.3">
      <c r="A203" s="165">
        <v>1924772</v>
      </c>
      <c r="B203" s="176">
        <v>43572</v>
      </c>
      <c r="C203" s="95" t="s">
        <v>115</v>
      </c>
      <c r="D203" s="99" t="s">
        <v>253</v>
      </c>
      <c r="E203" s="95" t="s">
        <v>472</v>
      </c>
      <c r="F203" s="96" t="s">
        <v>473</v>
      </c>
      <c r="G203" s="96"/>
      <c r="H203" s="222" t="s">
        <v>288</v>
      </c>
      <c r="I203" s="223"/>
      <c r="J203" s="222"/>
      <c r="K203" s="222"/>
      <c r="L203" s="222"/>
    </row>
    <row r="204" spans="1:12" customFormat="1" ht="99.95" hidden="1" customHeight="1" thickBot="1" x14ac:dyDescent="0.3">
      <c r="A204" s="92">
        <v>1916764</v>
      </c>
      <c r="B204" s="176">
        <v>43575</v>
      </c>
      <c r="C204" s="95" t="s">
        <v>115</v>
      </c>
      <c r="D204" s="99" t="s">
        <v>116</v>
      </c>
      <c r="E204" s="95" t="s">
        <v>190</v>
      </c>
      <c r="F204" s="96" t="s">
        <v>783</v>
      </c>
      <c r="G204" s="96"/>
      <c r="H204" s="222" t="s">
        <v>288</v>
      </c>
      <c r="I204" s="223"/>
      <c r="J204" s="222"/>
      <c r="K204" s="222"/>
      <c r="L204" s="222"/>
    </row>
    <row r="205" spans="1:12" customFormat="1" ht="99.95" hidden="1" customHeight="1" thickBot="1" x14ac:dyDescent="0.3">
      <c r="A205" s="92">
        <v>1919682</v>
      </c>
      <c r="B205" s="176">
        <v>43580</v>
      </c>
      <c r="C205" s="95" t="s">
        <v>31</v>
      </c>
      <c r="D205" s="99" t="s">
        <v>116</v>
      </c>
      <c r="E205" s="95" t="s">
        <v>191</v>
      </c>
      <c r="F205" s="96" t="s">
        <v>784</v>
      </c>
      <c r="G205" s="96"/>
      <c r="H205" s="222" t="s">
        <v>288</v>
      </c>
      <c r="I205" s="223">
        <v>42000</v>
      </c>
      <c r="J205" s="222"/>
      <c r="K205" s="222"/>
      <c r="L205" s="222"/>
    </row>
    <row r="206" spans="1:12" customFormat="1" ht="99.95" hidden="1" customHeight="1" thickBot="1" x14ac:dyDescent="0.3">
      <c r="A206" s="158">
        <v>1922217</v>
      </c>
      <c r="B206" s="176">
        <v>43583</v>
      </c>
      <c r="C206" s="95" t="s">
        <v>17</v>
      </c>
      <c r="D206" s="167" t="s">
        <v>334</v>
      </c>
      <c r="E206" s="95" t="s">
        <v>192</v>
      </c>
      <c r="F206" s="96" t="s">
        <v>785</v>
      </c>
      <c r="G206" s="96"/>
      <c r="H206" s="222" t="s">
        <v>288</v>
      </c>
      <c r="I206" s="223">
        <v>650</v>
      </c>
      <c r="J206" s="222"/>
      <c r="K206" s="222"/>
      <c r="L206" s="222"/>
    </row>
    <row r="207" spans="1:12" customFormat="1" ht="99.95" hidden="1" customHeight="1" thickBot="1" x14ac:dyDescent="0.3">
      <c r="A207" s="92">
        <v>1924022</v>
      </c>
      <c r="B207" s="176">
        <v>43584</v>
      </c>
      <c r="C207" s="95" t="s">
        <v>208</v>
      </c>
      <c r="D207" s="156" t="s">
        <v>131</v>
      </c>
      <c r="E207" s="100" t="s">
        <v>132</v>
      </c>
      <c r="F207" s="95" t="s">
        <v>818</v>
      </c>
      <c r="G207" s="95" t="s">
        <v>504</v>
      </c>
      <c r="H207" s="222" t="s">
        <v>73</v>
      </c>
      <c r="I207" s="223"/>
      <c r="J207" s="222"/>
      <c r="K207" s="222"/>
      <c r="L207" s="222"/>
    </row>
    <row r="208" spans="1:12" customFormat="1" ht="99.95" hidden="1" customHeight="1" thickBot="1" x14ac:dyDescent="0.3">
      <c r="A208" s="102">
        <v>1926136</v>
      </c>
      <c r="B208" s="170">
        <v>43586</v>
      </c>
      <c r="C208" s="103" t="s">
        <v>115</v>
      </c>
      <c r="D208" s="150" t="s">
        <v>116</v>
      </c>
      <c r="E208" s="100" t="s">
        <v>133</v>
      </c>
      <c r="F208" s="103" t="s">
        <v>848</v>
      </c>
      <c r="G208" s="103" t="s">
        <v>506</v>
      </c>
      <c r="H208" s="222" t="s">
        <v>76</v>
      </c>
      <c r="I208" s="223"/>
      <c r="J208" s="222"/>
      <c r="K208" s="222"/>
      <c r="L208" s="222"/>
    </row>
    <row r="209" spans="1:12" customFormat="1" ht="99.95" hidden="1" customHeight="1" thickBot="1" x14ac:dyDescent="0.3">
      <c r="A209" s="92">
        <v>1927234</v>
      </c>
      <c r="B209" s="176">
        <v>43587</v>
      </c>
      <c r="C209" s="98" t="s">
        <v>41</v>
      </c>
      <c r="D209" s="99" t="s">
        <v>116</v>
      </c>
      <c r="E209" s="95" t="s">
        <v>193</v>
      </c>
      <c r="F209" s="96" t="s">
        <v>786</v>
      </c>
      <c r="G209" s="96"/>
      <c r="H209" s="222" t="s">
        <v>288</v>
      </c>
      <c r="I209" s="223">
        <v>556</v>
      </c>
      <c r="J209" s="222"/>
      <c r="K209" s="222"/>
      <c r="L209" s="222"/>
    </row>
    <row r="210" spans="1:12" customFormat="1" ht="99.95" hidden="1" customHeight="1" thickBot="1" x14ac:dyDescent="0.3">
      <c r="A210" s="102">
        <v>1931428</v>
      </c>
      <c r="B210" s="180">
        <v>43592</v>
      </c>
      <c r="C210" s="98" t="s">
        <v>115</v>
      </c>
      <c r="D210" s="164" t="s">
        <v>116</v>
      </c>
      <c r="E210" s="95" t="s">
        <v>117</v>
      </c>
      <c r="F210" s="95" t="s">
        <v>466</v>
      </c>
      <c r="G210" s="95"/>
      <c r="H210" s="222" t="s">
        <v>288</v>
      </c>
      <c r="I210" s="223"/>
      <c r="J210" s="222" t="s">
        <v>64</v>
      </c>
      <c r="K210" s="222" t="s">
        <v>289</v>
      </c>
      <c r="L210" s="222"/>
    </row>
    <row r="211" spans="1:12" customFormat="1" ht="99.95" hidden="1" customHeight="1" thickBot="1" x14ac:dyDescent="0.3">
      <c r="A211" s="92">
        <v>1935277</v>
      </c>
      <c r="B211" s="176">
        <v>43596</v>
      </c>
      <c r="C211" s="98" t="s">
        <v>41</v>
      </c>
      <c r="D211" s="99" t="s">
        <v>194</v>
      </c>
      <c r="E211" s="95" t="s">
        <v>195</v>
      </c>
      <c r="F211" s="96" t="s">
        <v>787</v>
      </c>
      <c r="G211" s="96"/>
      <c r="H211" s="222" t="s">
        <v>288</v>
      </c>
      <c r="I211" s="223"/>
      <c r="J211" s="222"/>
      <c r="K211" s="222"/>
      <c r="L211" s="222"/>
    </row>
    <row r="212" spans="1:12" customFormat="1" ht="99.95" hidden="1" customHeight="1" thickBot="1" x14ac:dyDescent="0.3">
      <c r="A212" s="92">
        <v>1934898</v>
      </c>
      <c r="B212" s="176">
        <v>43597</v>
      </c>
      <c r="C212" s="98" t="s">
        <v>31</v>
      </c>
      <c r="D212" s="99" t="s">
        <v>161</v>
      </c>
      <c r="E212" s="95" t="s">
        <v>196</v>
      </c>
      <c r="F212" s="96" t="s">
        <v>788</v>
      </c>
      <c r="G212" s="96"/>
      <c r="H212" s="222" t="s">
        <v>288</v>
      </c>
      <c r="I212" s="223"/>
      <c r="J212" s="222"/>
      <c r="K212" s="222"/>
      <c r="L212" s="222"/>
    </row>
    <row r="213" spans="1:12" customFormat="1" ht="99.95" hidden="1" customHeight="1" thickBot="1" x14ac:dyDescent="0.3">
      <c r="A213" s="151">
        <v>1945696</v>
      </c>
      <c r="B213" s="171">
        <v>43602</v>
      </c>
      <c r="C213" s="152" t="s">
        <v>41</v>
      </c>
      <c r="D213" s="168" t="s">
        <v>116</v>
      </c>
      <c r="E213" s="98" t="s">
        <v>477</v>
      </c>
      <c r="F213" s="154" t="s">
        <v>789</v>
      </c>
      <c r="G213" s="154"/>
      <c r="H213" s="222" t="s">
        <v>288</v>
      </c>
      <c r="I213" s="223"/>
      <c r="J213" s="222"/>
      <c r="K213" s="222"/>
      <c r="L213" s="222"/>
    </row>
    <row r="214" spans="1:12" customFormat="1" ht="99.95" hidden="1" customHeight="1" thickBot="1" x14ac:dyDescent="0.3">
      <c r="A214" s="92">
        <v>1940840</v>
      </c>
      <c r="B214" s="176">
        <v>43603</v>
      </c>
      <c r="C214" s="98" t="s">
        <v>178</v>
      </c>
      <c r="D214" s="99" t="s">
        <v>116</v>
      </c>
      <c r="E214" s="95" t="s">
        <v>476</v>
      </c>
      <c r="F214" s="96" t="s">
        <v>790</v>
      </c>
      <c r="G214" s="96"/>
      <c r="H214" s="222" t="s">
        <v>288</v>
      </c>
      <c r="I214" s="223"/>
      <c r="J214" s="222"/>
      <c r="K214" s="222"/>
      <c r="L214" s="222"/>
    </row>
    <row r="215" spans="1:12" customFormat="1" ht="99.95" hidden="1" customHeight="1" thickBot="1" x14ac:dyDescent="0.3">
      <c r="A215" s="92">
        <v>1943827</v>
      </c>
      <c r="B215" s="176">
        <v>43606</v>
      </c>
      <c r="C215" s="98" t="s">
        <v>20</v>
      </c>
      <c r="D215" s="99" t="s">
        <v>474</v>
      </c>
      <c r="E215" s="100" t="s">
        <v>475</v>
      </c>
      <c r="F215" s="96" t="s">
        <v>789</v>
      </c>
      <c r="G215" s="96"/>
      <c r="H215" s="222" t="s">
        <v>288</v>
      </c>
      <c r="I215" s="223"/>
      <c r="J215" s="222"/>
      <c r="K215" s="222"/>
      <c r="L215" s="222"/>
    </row>
    <row r="216" spans="1:12" s="90" customFormat="1" ht="99.95" hidden="1" customHeight="1" thickBot="1" x14ac:dyDescent="0.35">
      <c r="A216" s="92">
        <v>1958947</v>
      </c>
      <c r="B216" s="176">
        <v>43619</v>
      </c>
      <c r="C216" s="93" t="s">
        <v>115</v>
      </c>
      <c r="D216" s="94" t="s">
        <v>116</v>
      </c>
      <c r="E216" s="95" t="s">
        <v>495</v>
      </c>
      <c r="F216" s="96" t="s">
        <v>494</v>
      </c>
      <c r="G216" s="96"/>
      <c r="H216" s="222" t="s">
        <v>288</v>
      </c>
      <c r="I216" s="223">
        <v>22000</v>
      </c>
      <c r="J216" s="222"/>
      <c r="K216" s="222"/>
      <c r="L216" s="222"/>
    </row>
    <row r="217" spans="1:12" s="90" customFormat="1" ht="99.95" hidden="1" customHeight="1" thickBot="1" x14ac:dyDescent="0.35">
      <c r="A217" s="92">
        <v>1956367</v>
      </c>
      <c r="B217" s="176">
        <v>43619</v>
      </c>
      <c r="C217" s="98" t="s">
        <v>20</v>
      </c>
      <c r="D217" s="99" t="s">
        <v>161</v>
      </c>
      <c r="E217" s="100" t="s">
        <v>492</v>
      </c>
      <c r="F217" s="96" t="s">
        <v>493</v>
      </c>
      <c r="G217" s="96" t="s">
        <v>508</v>
      </c>
      <c r="H217" s="222" t="s">
        <v>76</v>
      </c>
      <c r="I217" s="223"/>
      <c r="J217" s="222"/>
      <c r="K217" s="222"/>
      <c r="L217" s="222"/>
    </row>
    <row r="218" spans="1:12" s="90" customFormat="1" ht="99.95" hidden="1" customHeight="1" thickBot="1" x14ac:dyDescent="0.35">
      <c r="A218" s="92">
        <v>1958193</v>
      </c>
      <c r="B218" s="176">
        <v>43621</v>
      </c>
      <c r="C218" s="93" t="s">
        <v>45</v>
      </c>
      <c r="D218" s="94" t="s">
        <v>116</v>
      </c>
      <c r="E218" s="101" t="s">
        <v>496</v>
      </c>
      <c r="F218" s="96" t="s">
        <v>497</v>
      </c>
      <c r="G218" s="96"/>
      <c r="H218" s="222" t="s">
        <v>288</v>
      </c>
      <c r="I218" s="223">
        <v>200</v>
      </c>
      <c r="J218" s="222"/>
      <c r="K218" s="222"/>
      <c r="L218" s="222"/>
    </row>
    <row r="219" spans="1:12" s="90" customFormat="1" ht="99.95" hidden="1" customHeight="1" thickBot="1" x14ac:dyDescent="0.35">
      <c r="A219" s="92">
        <v>1961242</v>
      </c>
      <c r="B219" s="176">
        <v>43625</v>
      </c>
      <c r="C219" s="93" t="s">
        <v>20</v>
      </c>
      <c r="D219" s="94" t="s">
        <v>577</v>
      </c>
      <c r="E219" s="95" t="s">
        <v>572</v>
      </c>
      <c r="F219" s="96" t="s">
        <v>573</v>
      </c>
      <c r="G219" s="96"/>
      <c r="H219" s="222" t="s">
        <v>288</v>
      </c>
      <c r="I219" s="223">
        <v>50</v>
      </c>
      <c r="J219" s="222"/>
      <c r="K219" s="222"/>
      <c r="L219" s="222"/>
    </row>
    <row r="220" spans="1:12" s="90" customFormat="1" ht="99.95" hidden="1" customHeight="1" thickBot="1" x14ac:dyDescent="0.35">
      <c r="A220" s="92">
        <v>1964012</v>
      </c>
      <c r="B220" s="176">
        <v>43628</v>
      </c>
      <c r="C220" s="95" t="s">
        <v>499</v>
      </c>
      <c r="D220" s="99" t="s">
        <v>116</v>
      </c>
      <c r="E220" s="95" t="s">
        <v>500</v>
      </c>
      <c r="F220" s="96" t="s">
        <v>507</v>
      </c>
      <c r="G220" s="95" t="s">
        <v>504</v>
      </c>
      <c r="H220" s="222" t="s">
        <v>73</v>
      </c>
      <c r="I220" s="223"/>
      <c r="J220" s="222"/>
      <c r="K220" s="222"/>
      <c r="L220" s="222"/>
    </row>
    <row r="221" spans="1:12" s="106" customFormat="1" ht="99.95" hidden="1" customHeight="1" thickBot="1" x14ac:dyDescent="0.35">
      <c r="A221" s="102">
        <v>2000192</v>
      </c>
      <c r="B221" s="225">
        <v>43632</v>
      </c>
      <c r="C221" s="103" t="s">
        <v>20</v>
      </c>
      <c r="D221" s="42" t="s">
        <v>326</v>
      </c>
      <c r="E221" s="103" t="s">
        <v>589</v>
      </c>
      <c r="F221" s="104" t="s">
        <v>590</v>
      </c>
      <c r="G221" s="103" t="s">
        <v>504</v>
      </c>
      <c r="H221" s="222" t="s">
        <v>73</v>
      </c>
      <c r="I221" s="223"/>
      <c r="J221" s="222"/>
      <c r="K221" s="222"/>
      <c r="L221" s="222"/>
    </row>
    <row r="222" spans="1:12" s="90" customFormat="1" ht="99.95" hidden="1" customHeight="1" thickBot="1" x14ac:dyDescent="0.35">
      <c r="A222" s="92">
        <v>1970817</v>
      </c>
      <c r="B222" s="176">
        <v>43636</v>
      </c>
      <c r="C222" s="93" t="s">
        <v>19</v>
      </c>
      <c r="D222" s="94" t="s">
        <v>116</v>
      </c>
      <c r="E222" s="95" t="s">
        <v>501</v>
      </c>
      <c r="F222" s="96" t="s">
        <v>502</v>
      </c>
      <c r="G222" s="96"/>
      <c r="H222" s="222" t="s">
        <v>288</v>
      </c>
      <c r="I222" s="223">
        <v>100000</v>
      </c>
      <c r="J222" s="222"/>
      <c r="K222" s="222"/>
      <c r="L222" s="222"/>
    </row>
    <row r="223" spans="1:12" s="90" customFormat="1" ht="99.95" hidden="1" customHeight="1" thickBot="1" x14ac:dyDescent="0.35">
      <c r="A223" s="92">
        <v>1972460</v>
      </c>
      <c r="B223" s="176">
        <v>43637</v>
      </c>
      <c r="C223" s="93" t="s">
        <v>115</v>
      </c>
      <c r="D223" s="94" t="s">
        <v>116</v>
      </c>
      <c r="E223" s="95" t="s">
        <v>511</v>
      </c>
      <c r="F223" s="96" t="s">
        <v>512</v>
      </c>
      <c r="G223" s="95"/>
      <c r="H223" s="222" t="s">
        <v>288</v>
      </c>
      <c r="I223" s="223">
        <v>80000</v>
      </c>
      <c r="J223" s="222"/>
      <c r="K223" s="222"/>
      <c r="L223" s="222"/>
    </row>
    <row r="224" spans="1:12" s="90" customFormat="1" ht="99.95" hidden="1" customHeight="1" thickBot="1" x14ac:dyDescent="0.35">
      <c r="A224" s="92">
        <v>1971897</v>
      </c>
      <c r="B224" s="176">
        <v>43637</v>
      </c>
      <c r="C224" s="95" t="s">
        <v>20</v>
      </c>
      <c r="D224" s="99" t="s">
        <v>509</v>
      </c>
      <c r="E224" s="95" t="s">
        <v>510</v>
      </c>
      <c r="F224" s="96" t="s">
        <v>849</v>
      </c>
      <c r="G224" s="95" t="s">
        <v>504</v>
      </c>
      <c r="H224" s="222" t="s">
        <v>73</v>
      </c>
      <c r="I224" s="223"/>
      <c r="J224" s="222"/>
      <c r="K224" s="222"/>
      <c r="L224" s="222"/>
    </row>
    <row r="225" spans="1:12" s="90" customFormat="1" ht="99.95" hidden="1" customHeight="1" thickBot="1" x14ac:dyDescent="0.35">
      <c r="A225" s="92">
        <v>1974887</v>
      </c>
      <c r="B225" s="176">
        <v>43638</v>
      </c>
      <c r="C225" s="93" t="s">
        <v>31</v>
      </c>
      <c r="D225" s="94" t="s">
        <v>524</v>
      </c>
      <c r="E225" s="103" t="s">
        <v>525</v>
      </c>
      <c r="F225" s="96" t="s">
        <v>526</v>
      </c>
      <c r="G225" s="95" t="s">
        <v>504</v>
      </c>
      <c r="H225" s="222" t="s">
        <v>76</v>
      </c>
      <c r="I225" s="223"/>
      <c r="J225" s="222"/>
      <c r="K225" s="222"/>
      <c r="L225" s="222"/>
    </row>
    <row r="226" spans="1:12" s="90" customFormat="1" ht="99.95" hidden="1" customHeight="1" thickBot="1" x14ac:dyDescent="0.35">
      <c r="A226" s="92">
        <v>1973467</v>
      </c>
      <c r="B226" s="176">
        <v>43639</v>
      </c>
      <c r="C226" s="93" t="s">
        <v>41</v>
      </c>
      <c r="D226" s="94" t="s">
        <v>516</v>
      </c>
      <c r="E226" s="103" t="s">
        <v>517</v>
      </c>
      <c r="F226" s="96" t="s">
        <v>518</v>
      </c>
      <c r="G226" s="95"/>
      <c r="H226" s="222" t="s">
        <v>288</v>
      </c>
      <c r="I226" s="223">
        <v>50</v>
      </c>
      <c r="J226" s="222"/>
      <c r="K226" s="222"/>
      <c r="L226" s="222"/>
    </row>
    <row r="227" spans="1:12" s="90" customFormat="1" ht="99.95" hidden="1" customHeight="1" thickBot="1" x14ac:dyDescent="0.35">
      <c r="A227" s="92">
        <v>19775708</v>
      </c>
      <c r="B227" s="176">
        <v>43640</v>
      </c>
      <c r="C227" s="95" t="s">
        <v>20</v>
      </c>
      <c r="D227" s="99" t="s">
        <v>519</v>
      </c>
      <c r="E227" s="95" t="s">
        <v>520</v>
      </c>
      <c r="F227" s="96" t="s">
        <v>521</v>
      </c>
      <c r="G227" s="95"/>
      <c r="H227" s="222" t="s">
        <v>288</v>
      </c>
      <c r="I227" s="223">
        <v>200</v>
      </c>
      <c r="J227" s="222"/>
      <c r="K227" s="222"/>
      <c r="L227" s="222"/>
    </row>
    <row r="228" spans="1:12" s="90" customFormat="1" ht="99.95" hidden="1" customHeight="1" thickBot="1" x14ac:dyDescent="0.35">
      <c r="A228" s="92">
        <v>1975716</v>
      </c>
      <c r="B228" s="176">
        <v>43640</v>
      </c>
      <c r="C228" s="95" t="s">
        <v>20</v>
      </c>
      <c r="D228" s="99" t="s">
        <v>519</v>
      </c>
      <c r="E228" s="95" t="s">
        <v>522</v>
      </c>
      <c r="F228" s="96" t="s">
        <v>523</v>
      </c>
      <c r="G228" s="95"/>
      <c r="H228" s="222" t="s">
        <v>288</v>
      </c>
      <c r="I228" s="223">
        <v>3000</v>
      </c>
      <c r="J228" s="222"/>
      <c r="K228" s="222"/>
      <c r="L228" s="222"/>
    </row>
    <row r="229" spans="1:12" s="90" customFormat="1" ht="99.95" hidden="1" customHeight="1" thickBot="1" x14ac:dyDescent="0.35">
      <c r="A229" s="92">
        <v>1978647</v>
      </c>
      <c r="B229" s="176">
        <v>43644</v>
      </c>
      <c r="C229" s="93" t="s">
        <v>18</v>
      </c>
      <c r="D229" s="94" t="s">
        <v>540</v>
      </c>
      <c r="E229" s="103" t="s">
        <v>541</v>
      </c>
      <c r="F229" s="96" t="s">
        <v>542</v>
      </c>
      <c r="G229" s="95"/>
      <c r="H229" s="222" t="s">
        <v>288</v>
      </c>
      <c r="I229" s="223">
        <v>2000</v>
      </c>
      <c r="J229" s="222"/>
      <c r="K229" s="222"/>
      <c r="L229" s="222"/>
    </row>
    <row r="230" spans="1:12" s="90" customFormat="1" ht="99.95" hidden="1" customHeight="1" thickBot="1" x14ac:dyDescent="0.35">
      <c r="A230" s="92">
        <v>1982024</v>
      </c>
      <c r="B230" s="176">
        <v>43646</v>
      </c>
      <c r="C230" s="95" t="s">
        <v>115</v>
      </c>
      <c r="D230" s="94" t="s">
        <v>519</v>
      </c>
      <c r="E230" s="103" t="s">
        <v>543</v>
      </c>
      <c r="F230" s="107" t="s">
        <v>544</v>
      </c>
      <c r="G230" s="95"/>
      <c r="H230" s="222" t="s">
        <v>288</v>
      </c>
      <c r="I230" s="223">
        <v>150</v>
      </c>
      <c r="J230" s="222"/>
      <c r="K230" s="222"/>
      <c r="L230" s="222"/>
    </row>
    <row r="231" spans="1:12" s="90" customFormat="1" ht="99.95" hidden="1" customHeight="1" thickBot="1" x14ac:dyDescent="0.35">
      <c r="A231" s="92">
        <v>1981356</v>
      </c>
      <c r="B231" s="176">
        <v>43646</v>
      </c>
      <c r="C231" s="95" t="s">
        <v>20</v>
      </c>
      <c r="D231" s="99" t="s">
        <v>326</v>
      </c>
      <c r="E231" s="103" t="s">
        <v>631</v>
      </c>
      <c r="F231" s="96" t="s">
        <v>838</v>
      </c>
      <c r="G231" s="95" t="s">
        <v>504</v>
      </c>
      <c r="H231" s="222" t="s">
        <v>73</v>
      </c>
      <c r="I231" s="223"/>
      <c r="J231" s="222" t="s">
        <v>64</v>
      </c>
      <c r="K231" s="222" t="s">
        <v>289</v>
      </c>
      <c r="L231" s="222"/>
    </row>
    <row r="232" spans="1:12" customFormat="1" ht="99.95" hidden="1" customHeight="1" thickBot="1" x14ac:dyDescent="0.3">
      <c r="A232" s="92">
        <v>1985143</v>
      </c>
      <c r="B232" s="176">
        <v>43647</v>
      </c>
      <c r="C232" s="103" t="s">
        <v>19</v>
      </c>
      <c r="D232" s="42" t="s">
        <v>326</v>
      </c>
      <c r="E232" s="103" t="s">
        <v>545</v>
      </c>
      <c r="F232" s="96" t="s">
        <v>546</v>
      </c>
      <c r="G232" s="95"/>
      <c r="H232" s="222" t="s">
        <v>288</v>
      </c>
      <c r="I232" s="223">
        <v>200</v>
      </c>
      <c r="J232" s="222"/>
      <c r="K232" s="222"/>
      <c r="L232" s="222"/>
    </row>
    <row r="233" spans="1:12" customFormat="1" ht="99.95" hidden="1" customHeight="1" thickBot="1" x14ac:dyDescent="0.3">
      <c r="A233" s="92">
        <v>1985445</v>
      </c>
      <c r="B233" s="176">
        <v>43648</v>
      </c>
      <c r="C233" s="103" t="s">
        <v>186</v>
      </c>
      <c r="D233" s="42" t="s">
        <v>547</v>
      </c>
      <c r="E233" s="103" t="s">
        <v>548</v>
      </c>
      <c r="F233" s="96" t="s">
        <v>549</v>
      </c>
      <c r="G233" s="95"/>
      <c r="H233" s="222" t="s">
        <v>288</v>
      </c>
      <c r="I233" s="223">
        <v>500</v>
      </c>
      <c r="J233" s="222"/>
      <c r="K233" s="222"/>
      <c r="L233" s="222"/>
    </row>
    <row r="234" spans="1:12" customFormat="1" ht="99.95" hidden="1" customHeight="1" thickBot="1" x14ac:dyDescent="0.3">
      <c r="A234" s="92">
        <v>1986666</v>
      </c>
      <c r="B234" s="176">
        <v>43652</v>
      </c>
      <c r="C234" s="103" t="s">
        <v>17</v>
      </c>
      <c r="D234" s="42" t="s">
        <v>116</v>
      </c>
      <c r="E234" s="103" t="s">
        <v>550</v>
      </c>
      <c r="F234" s="96" t="s">
        <v>574</v>
      </c>
      <c r="G234" s="95"/>
      <c r="H234" s="222" t="s">
        <v>288</v>
      </c>
      <c r="I234" s="223">
        <v>800</v>
      </c>
      <c r="J234" s="222"/>
      <c r="K234" s="222"/>
      <c r="L234" s="222"/>
    </row>
    <row r="235" spans="1:12" customFormat="1" ht="99.95" hidden="1" customHeight="1" thickBot="1" x14ac:dyDescent="0.3">
      <c r="A235" s="169">
        <v>1992602</v>
      </c>
      <c r="B235" s="176">
        <v>43657</v>
      </c>
      <c r="C235" s="103" t="s">
        <v>20</v>
      </c>
      <c r="D235" s="42" t="s">
        <v>519</v>
      </c>
      <c r="E235" s="95" t="s">
        <v>551</v>
      </c>
      <c r="F235" s="96" t="s">
        <v>552</v>
      </c>
      <c r="G235" s="95"/>
      <c r="H235" s="222" t="s">
        <v>288</v>
      </c>
      <c r="I235" s="223">
        <v>50</v>
      </c>
      <c r="J235" s="222"/>
      <c r="K235" s="222"/>
      <c r="L235" s="222"/>
    </row>
    <row r="236" spans="1:12" customFormat="1" ht="99.95" hidden="1" customHeight="1" thickBot="1" x14ac:dyDescent="0.3">
      <c r="A236" s="92">
        <v>1992329</v>
      </c>
      <c r="B236" s="176">
        <v>43658</v>
      </c>
      <c r="C236" s="103" t="s">
        <v>513</v>
      </c>
      <c r="D236" s="42" t="s">
        <v>201</v>
      </c>
      <c r="E236" s="103" t="s">
        <v>553</v>
      </c>
      <c r="F236" s="96" t="s">
        <v>561</v>
      </c>
      <c r="G236" s="95"/>
      <c r="H236" s="222" t="s">
        <v>288</v>
      </c>
      <c r="I236" s="223">
        <v>210</v>
      </c>
      <c r="J236" s="222"/>
      <c r="K236" s="222"/>
      <c r="L236" s="222"/>
    </row>
    <row r="237" spans="1:12" customFormat="1" ht="99.95" hidden="1" customHeight="1" thickBot="1" x14ac:dyDescent="0.3">
      <c r="A237" s="169">
        <v>1995695</v>
      </c>
      <c r="B237" s="225">
        <v>43662</v>
      </c>
      <c r="C237" s="103" t="s">
        <v>180</v>
      </c>
      <c r="D237" s="42" t="s">
        <v>116</v>
      </c>
      <c r="E237" s="103" t="s">
        <v>563</v>
      </c>
      <c r="F237" s="96" t="s">
        <v>566</v>
      </c>
      <c r="G237" s="95" t="s">
        <v>554</v>
      </c>
      <c r="H237" s="222" t="s">
        <v>75</v>
      </c>
      <c r="I237" s="223"/>
      <c r="J237" s="222"/>
      <c r="K237" s="222"/>
      <c r="L237" s="222"/>
    </row>
    <row r="238" spans="1:12" customFormat="1" ht="99.95" hidden="1" customHeight="1" thickBot="1" x14ac:dyDescent="0.3">
      <c r="A238" s="169">
        <v>1999067</v>
      </c>
      <c r="B238" s="176">
        <v>43664</v>
      </c>
      <c r="C238" s="103" t="s">
        <v>46</v>
      </c>
      <c r="D238" s="42" t="s">
        <v>562</v>
      </c>
      <c r="E238" s="103" t="s">
        <v>791</v>
      </c>
      <c r="F238" s="96" t="s">
        <v>570</v>
      </c>
      <c r="G238" s="95"/>
      <c r="H238" s="222" t="s">
        <v>288</v>
      </c>
      <c r="I238" s="223">
        <v>250</v>
      </c>
      <c r="J238" s="222"/>
      <c r="K238" s="222"/>
      <c r="L238" s="222"/>
    </row>
    <row r="239" spans="1:12" customFormat="1" ht="99.95" hidden="1" customHeight="1" thickBot="1" x14ac:dyDescent="0.3">
      <c r="A239" s="92">
        <v>1999370</v>
      </c>
      <c r="B239" s="176">
        <v>43665</v>
      </c>
      <c r="C239" s="103" t="s">
        <v>20</v>
      </c>
      <c r="D239" s="42" t="s">
        <v>326</v>
      </c>
      <c r="E239" s="103" t="s">
        <v>792</v>
      </c>
      <c r="F239" s="96" t="s">
        <v>567</v>
      </c>
      <c r="G239" s="95"/>
      <c r="H239" s="222" t="s">
        <v>288</v>
      </c>
      <c r="I239" s="223">
        <v>76</v>
      </c>
      <c r="J239" s="222"/>
      <c r="K239" s="222"/>
      <c r="L239" s="222"/>
    </row>
    <row r="240" spans="1:12" customFormat="1" ht="99.95" hidden="1" customHeight="1" thickBot="1" x14ac:dyDescent="0.3">
      <c r="A240" s="92">
        <v>1999544</v>
      </c>
      <c r="B240" s="176">
        <v>43666</v>
      </c>
      <c r="C240" s="103" t="s">
        <v>115</v>
      </c>
      <c r="D240" s="42" t="s">
        <v>116</v>
      </c>
      <c r="E240" s="103" t="s">
        <v>564</v>
      </c>
      <c r="F240" s="96" t="s">
        <v>571</v>
      </c>
      <c r="G240" s="95"/>
      <c r="H240" s="222" t="s">
        <v>288</v>
      </c>
      <c r="I240" s="223"/>
      <c r="J240" s="222"/>
      <c r="K240" s="222"/>
      <c r="L240" s="222"/>
    </row>
    <row r="241" spans="1:14" customFormat="1" ht="99.95" hidden="1" customHeight="1" thickBot="1" x14ac:dyDescent="0.3">
      <c r="A241" s="92">
        <v>2005659</v>
      </c>
      <c r="B241" s="176">
        <v>43671</v>
      </c>
      <c r="C241" s="103" t="s">
        <v>20</v>
      </c>
      <c r="D241" s="42" t="s">
        <v>116</v>
      </c>
      <c r="E241" s="103" t="s">
        <v>578</v>
      </c>
      <c r="F241" s="96" t="s">
        <v>579</v>
      </c>
      <c r="G241" s="95"/>
      <c r="H241" s="222" t="s">
        <v>288</v>
      </c>
      <c r="I241" s="223">
        <v>61</v>
      </c>
      <c r="J241" s="222"/>
      <c r="K241" s="222"/>
      <c r="L241" s="222"/>
    </row>
    <row r="242" spans="1:14" customFormat="1" ht="99.95" hidden="1" customHeight="1" thickBot="1" x14ac:dyDescent="0.3">
      <c r="A242" s="92">
        <v>2006871</v>
      </c>
      <c r="B242" s="176">
        <v>43673</v>
      </c>
      <c r="C242" s="103" t="s">
        <v>31</v>
      </c>
      <c r="D242" s="42" t="s">
        <v>116</v>
      </c>
      <c r="E242" s="103" t="s">
        <v>797</v>
      </c>
      <c r="F242" s="96"/>
      <c r="G242" s="95"/>
      <c r="H242" s="222" t="s">
        <v>796</v>
      </c>
      <c r="I242" s="223"/>
      <c r="J242" s="222"/>
      <c r="K242" s="222"/>
      <c r="L242" s="222"/>
    </row>
    <row r="243" spans="1:14" customFormat="1" ht="99.95" hidden="1" customHeight="1" thickBot="1" x14ac:dyDescent="0.3">
      <c r="A243" s="92">
        <v>2007628</v>
      </c>
      <c r="B243" s="176">
        <v>43674</v>
      </c>
      <c r="C243" s="103" t="s">
        <v>565</v>
      </c>
      <c r="D243" s="42" t="s">
        <v>795</v>
      </c>
      <c r="E243" s="103" t="s">
        <v>798</v>
      </c>
      <c r="F243" s="96"/>
      <c r="G243" s="95"/>
      <c r="H243" s="222" t="s">
        <v>796</v>
      </c>
      <c r="I243" s="223"/>
      <c r="J243" s="222"/>
      <c r="K243" s="222"/>
      <c r="L243" s="222"/>
    </row>
    <row r="244" spans="1:14" customFormat="1" ht="99.95" hidden="1" customHeight="1" thickBot="1" x14ac:dyDescent="0.3">
      <c r="A244" s="92">
        <v>2007611</v>
      </c>
      <c r="B244" s="176">
        <v>43674</v>
      </c>
      <c r="C244" s="103" t="s">
        <v>178</v>
      </c>
      <c r="D244" s="42" t="s">
        <v>799</v>
      </c>
      <c r="E244" s="103" t="s">
        <v>581</v>
      </c>
      <c r="F244" s="96" t="s">
        <v>580</v>
      </c>
      <c r="G244" s="95"/>
      <c r="H244" s="222" t="s">
        <v>288</v>
      </c>
      <c r="I244" s="223"/>
      <c r="J244" s="222"/>
      <c r="K244" s="222"/>
      <c r="L244" s="222"/>
    </row>
    <row r="245" spans="1:14" customFormat="1" ht="99.95" hidden="1" customHeight="1" thickBot="1" x14ac:dyDescent="0.3">
      <c r="A245" s="92">
        <v>2010194</v>
      </c>
      <c r="B245" s="176">
        <v>43676</v>
      </c>
      <c r="C245" s="103" t="s">
        <v>20</v>
      </c>
      <c r="D245" s="42" t="s">
        <v>519</v>
      </c>
      <c r="E245" s="103" t="s">
        <v>806</v>
      </c>
      <c r="F245" s="96" t="s">
        <v>803</v>
      </c>
      <c r="G245" s="95"/>
      <c r="H245" s="222" t="s">
        <v>288</v>
      </c>
      <c r="I245" s="223">
        <v>20</v>
      </c>
      <c r="J245" s="222"/>
      <c r="K245" s="222"/>
      <c r="L245" s="222"/>
    </row>
    <row r="246" spans="1:14" customFormat="1" ht="126.75" hidden="1" customHeight="1" thickBot="1" x14ac:dyDescent="0.3">
      <c r="A246" s="102">
        <v>2011327</v>
      </c>
      <c r="B246" s="170">
        <v>43677</v>
      </c>
      <c r="C246" s="103" t="s">
        <v>20</v>
      </c>
      <c r="D246" s="42" t="s">
        <v>509</v>
      </c>
      <c r="E246" s="103" t="s">
        <v>807</v>
      </c>
      <c r="F246" s="104" t="s">
        <v>801</v>
      </c>
      <c r="G246" s="103"/>
      <c r="H246" s="222" t="s">
        <v>288</v>
      </c>
      <c r="I246" s="223">
        <v>30</v>
      </c>
      <c r="J246" s="222"/>
      <c r="K246" s="222"/>
      <c r="L246" s="222"/>
    </row>
    <row r="247" spans="1:14" customFormat="1" ht="99.95" hidden="1" customHeight="1" thickBot="1" x14ac:dyDescent="0.3">
      <c r="A247" s="102">
        <v>2010992</v>
      </c>
      <c r="B247" s="170">
        <v>43677</v>
      </c>
      <c r="C247" s="103" t="s">
        <v>513</v>
      </c>
      <c r="D247" s="42" t="s">
        <v>134</v>
      </c>
      <c r="E247" s="103" t="s">
        <v>800</v>
      </c>
      <c r="F247" s="104" t="s">
        <v>805</v>
      </c>
      <c r="G247" s="103" t="s">
        <v>554</v>
      </c>
      <c r="H247" s="222" t="s">
        <v>73</v>
      </c>
      <c r="I247" s="223"/>
      <c r="J247" s="222" t="s">
        <v>64</v>
      </c>
      <c r="K247" s="222" t="s">
        <v>289</v>
      </c>
      <c r="L247" s="222"/>
    </row>
    <row r="248" spans="1:14" customFormat="1" ht="99.95" hidden="1" customHeight="1" thickBot="1" x14ac:dyDescent="0.3">
      <c r="A248" s="102">
        <v>2010897</v>
      </c>
      <c r="B248" s="170">
        <v>43678</v>
      </c>
      <c r="C248" s="103" t="s">
        <v>41</v>
      </c>
      <c r="D248" s="42" t="s">
        <v>802</v>
      </c>
      <c r="E248" s="103" t="s">
        <v>808</v>
      </c>
      <c r="F248" s="104" t="s">
        <v>809</v>
      </c>
      <c r="G248" s="103"/>
      <c r="H248" s="222" t="s">
        <v>288</v>
      </c>
      <c r="I248" s="223"/>
      <c r="J248" s="222"/>
      <c r="K248" s="222"/>
      <c r="L248" s="222"/>
    </row>
    <row r="249" spans="1:14" customFormat="1" ht="89.25" hidden="1" customHeight="1" thickBot="1" x14ac:dyDescent="0.3">
      <c r="A249" s="102">
        <v>2013432</v>
      </c>
      <c r="B249" s="170">
        <v>43681</v>
      </c>
      <c r="C249" s="103" t="s">
        <v>20</v>
      </c>
      <c r="D249" s="42" t="s">
        <v>509</v>
      </c>
      <c r="E249" s="103" t="s">
        <v>810</v>
      </c>
      <c r="F249" s="104" t="s">
        <v>804</v>
      </c>
      <c r="G249" s="103"/>
      <c r="H249" s="222" t="s">
        <v>288</v>
      </c>
      <c r="I249" s="223"/>
      <c r="J249" s="222"/>
      <c r="K249" s="222"/>
      <c r="L249" s="222"/>
    </row>
    <row r="250" spans="1:14" s="90" customFormat="1" ht="99.95" hidden="1" customHeight="1" thickBot="1" x14ac:dyDescent="0.35">
      <c r="A250" s="102">
        <v>2015974</v>
      </c>
      <c r="B250" s="170">
        <v>43684</v>
      </c>
      <c r="C250" s="103" t="s">
        <v>862</v>
      </c>
      <c r="D250" s="42" t="s">
        <v>814</v>
      </c>
      <c r="E250" s="103" t="s">
        <v>813</v>
      </c>
      <c r="F250" s="104" t="s">
        <v>815</v>
      </c>
      <c r="G250" s="103"/>
      <c r="H250" s="222" t="s">
        <v>76</v>
      </c>
      <c r="I250" s="223"/>
      <c r="J250" s="222"/>
      <c r="K250" s="222"/>
      <c r="L250" s="222"/>
      <c r="N250" s="90" t="s">
        <v>863</v>
      </c>
    </row>
    <row r="251" spans="1:14" s="90" customFormat="1" ht="127.5" hidden="1" customHeight="1" thickBot="1" x14ac:dyDescent="0.35">
      <c r="A251" s="102">
        <v>2018478</v>
      </c>
      <c r="B251" s="170">
        <v>43685</v>
      </c>
      <c r="C251" s="103" t="s">
        <v>31</v>
      </c>
      <c r="D251" s="42" t="s">
        <v>161</v>
      </c>
      <c r="E251" s="103" t="s">
        <v>850</v>
      </c>
      <c r="F251" s="104" t="s">
        <v>839</v>
      </c>
      <c r="G251" s="103" t="s">
        <v>504</v>
      </c>
      <c r="H251" s="222" t="s">
        <v>73</v>
      </c>
      <c r="I251" s="223"/>
      <c r="J251" s="222"/>
      <c r="K251" s="222"/>
      <c r="L251" s="222"/>
    </row>
    <row r="252" spans="1:14" s="90" customFormat="1" ht="99.95" hidden="1" customHeight="1" thickBot="1" x14ac:dyDescent="0.35">
      <c r="A252" s="102">
        <v>2022407</v>
      </c>
      <c r="B252" s="170">
        <v>43691</v>
      </c>
      <c r="C252" s="103" t="s">
        <v>19</v>
      </c>
      <c r="D252" s="42" t="s">
        <v>116</v>
      </c>
      <c r="E252" s="103" t="s">
        <v>840</v>
      </c>
      <c r="F252" s="104"/>
      <c r="G252" s="103"/>
      <c r="H252" s="222" t="s">
        <v>841</v>
      </c>
      <c r="I252" s="223"/>
      <c r="J252" s="222"/>
      <c r="K252" s="222"/>
      <c r="L252" s="222"/>
    </row>
    <row r="253" spans="1:14" s="90" customFormat="1" ht="99.95" hidden="1" customHeight="1" thickBot="1" x14ac:dyDescent="0.35">
      <c r="A253" s="102">
        <v>2023559</v>
      </c>
      <c r="B253" s="170">
        <v>43692</v>
      </c>
      <c r="C253" s="103" t="s">
        <v>186</v>
      </c>
      <c r="D253" s="42" t="s">
        <v>837</v>
      </c>
      <c r="E253" s="103" t="s">
        <v>843</v>
      </c>
      <c r="F253" s="104" t="s">
        <v>845</v>
      </c>
      <c r="G253" s="103"/>
      <c r="H253" s="222" t="s">
        <v>76</v>
      </c>
      <c r="I253" s="223"/>
      <c r="J253" s="222"/>
      <c r="K253" s="222"/>
      <c r="L253" s="222"/>
    </row>
    <row r="254" spans="1:14" s="90" customFormat="1" ht="99.95" hidden="1" customHeight="1" thickBot="1" x14ac:dyDescent="0.35">
      <c r="A254" s="102">
        <v>2026574</v>
      </c>
      <c r="B254" s="170">
        <v>43693</v>
      </c>
      <c r="C254" s="103" t="s">
        <v>31</v>
      </c>
      <c r="D254" s="42" t="s">
        <v>116</v>
      </c>
      <c r="E254" s="103" t="s">
        <v>844</v>
      </c>
      <c r="F254" s="104" t="s">
        <v>842</v>
      </c>
      <c r="G254" s="103"/>
      <c r="H254" s="222" t="s">
        <v>288</v>
      </c>
      <c r="I254" s="223"/>
      <c r="J254" s="222"/>
      <c r="K254" s="222"/>
      <c r="L254" s="222"/>
    </row>
    <row r="255" spans="1:14" s="90" customFormat="1" ht="99.95" hidden="1" customHeight="1" thickBot="1" x14ac:dyDescent="0.35">
      <c r="A255" s="102"/>
      <c r="B255" s="170">
        <v>43702</v>
      </c>
      <c r="C255" s="103" t="s">
        <v>41</v>
      </c>
      <c r="D255" s="42" t="s">
        <v>169</v>
      </c>
      <c r="E255" s="103" t="s">
        <v>858</v>
      </c>
      <c r="F255" s="104" t="s">
        <v>870</v>
      </c>
      <c r="G255" s="103"/>
      <c r="H255" s="222" t="s">
        <v>288</v>
      </c>
      <c r="I255" s="223"/>
      <c r="J255" s="222"/>
      <c r="K255" s="222"/>
      <c r="L255" s="222"/>
    </row>
    <row r="256" spans="1:14" s="90" customFormat="1" ht="99.95" hidden="1" customHeight="1" thickBot="1" x14ac:dyDescent="0.35">
      <c r="A256" s="102">
        <v>2033249</v>
      </c>
      <c r="B256" s="170">
        <v>43703</v>
      </c>
      <c r="C256" s="103" t="s">
        <v>31</v>
      </c>
      <c r="D256" s="42" t="s">
        <v>166</v>
      </c>
      <c r="E256" s="103" t="s">
        <v>857</v>
      </c>
      <c r="F256" s="104" t="s">
        <v>869</v>
      </c>
      <c r="G256" s="103"/>
      <c r="H256" s="222" t="s">
        <v>288</v>
      </c>
      <c r="I256" s="223"/>
      <c r="J256" s="222"/>
      <c r="K256" s="222"/>
      <c r="L256" s="222"/>
    </row>
    <row r="257" spans="1:12" s="90" customFormat="1" ht="99.95" hidden="1" customHeight="1" thickBot="1" x14ac:dyDescent="0.35">
      <c r="A257" s="102">
        <v>2038135</v>
      </c>
      <c r="B257" s="170">
        <v>43706</v>
      </c>
      <c r="C257" s="103" t="s">
        <v>115</v>
      </c>
      <c r="D257" s="42" t="s">
        <v>116</v>
      </c>
      <c r="E257" s="103" t="s">
        <v>859</v>
      </c>
      <c r="F257" s="104" t="s">
        <v>860</v>
      </c>
      <c r="G257" s="103"/>
      <c r="H257" s="222" t="s">
        <v>861</v>
      </c>
      <c r="I257" s="223"/>
      <c r="J257" s="222"/>
      <c r="K257" s="222"/>
      <c r="L257" s="222"/>
    </row>
    <row r="258" spans="1:12" s="90" customFormat="1" ht="99.95" hidden="1" customHeight="1" thickBot="1" x14ac:dyDescent="0.35">
      <c r="A258" s="102">
        <v>2038313</v>
      </c>
      <c r="B258" s="170">
        <v>43707</v>
      </c>
      <c r="C258" s="103" t="s">
        <v>186</v>
      </c>
      <c r="D258" s="42" t="s">
        <v>547</v>
      </c>
      <c r="E258" s="103" t="s">
        <v>864</v>
      </c>
      <c r="F258" s="104" t="s">
        <v>868</v>
      </c>
      <c r="G258" s="103"/>
      <c r="H258" s="222" t="s">
        <v>288</v>
      </c>
      <c r="I258" s="223"/>
      <c r="J258" s="222"/>
      <c r="K258" s="222"/>
      <c r="L258" s="222"/>
    </row>
    <row r="259" spans="1:12" s="90" customFormat="1" ht="99.95" hidden="1" customHeight="1" thickBot="1" x14ac:dyDescent="0.35">
      <c r="A259" s="102">
        <v>2042793</v>
      </c>
      <c r="B259" s="170">
        <v>43712</v>
      </c>
      <c r="C259" s="103" t="s">
        <v>19</v>
      </c>
      <c r="D259" s="42" t="s">
        <v>116</v>
      </c>
      <c r="E259" s="103" t="s">
        <v>878</v>
      </c>
      <c r="F259" s="104" t="s">
        <v>871</v>
      </c>
      <c r="G259" s="103"/>
      <c r="H259" s="222" t="s">
        <v>288</v>
      </c>
      <c r="I259" s="223"/>
      <c r="J259" s="222"/>
      <c r="K259" s="222"/>
      <c r="L259" s="222"/>
    </row>
    <row r="260" spans="1:12" s="90" customFormat="1" ht="99.95" hidden="1" customHeight="1" thickBot="1" x14ac:dyDescent="0.35">
      <c r="A260" s="102">
        <v>2047929</v>
      </c>
      <c r="B260" s="170">
        <v>43716</v>
      </c>
      <c r="C260" s="103" t="s">
        <v>46</v>
      </c>
      <c r="D260" s="42" t="s">
        <v>562</v>
      </c>
      <c r="E260" s="103" t="s">
        <v>872</v>
      </c>
      <c r="F260" s="104" t="s">
        <v>873</v>
      </c>
      <c r="G260" s="103"/>
      <c r="H260" s="222" t="s">
        <v>288</v>
      </c>
      <c r="I260" s="223"/>
      <c r="J260" s="222"/>
      <c r="K260" s="222"/>
      <c r="L260" s="222"/>
    </row>
    <row r="261" spans="1:12" s="90" customFormat="1" ht="186.75" hidden="1" customHeight="1" thickBot="1" x14ac:dyDescent="0.35">
      <c r="A261" s="102">
        <v>2047332</v>
      </c>
      <c r="B261" s="170">
        <v>43716</v>
      </c>
      <c r="C261" s="103" t="s">
        <v>902</v>
      </c>
      <c r="D261" s="42" t="s">
        <v>799</v>
      </c>
      <c r="E261" s="103" t="s">
        <v>876</v>
      </c>
      <c r="F261" s="104" t="s">
        <v>877</v>
      </c>
      <c r="G261" s="103"/>
      <c r="H261" s="222" t="s">
        <v>73</v>
      </c>
      <c r="I261" s="223"/>
      <c r="J261" s="222" t="s">
        <v>64</v>
      </c>
      <c r="K261" s="222" t="s">
        <v>289</v>
      </c>
      <c r="L261" s="222"/>
    </row>
    <row r="262" spans="1:12" s="90" customFormat="1" ht="99.95" hidden="1" customHeight="1" thickBot="1" x14ac:dyDescent="0.35">
      <c r="A262" s="102">
        <v>2047039</v>
      </c>
      <c r="B262" s="170">
        <v>43717</v>
      </c>
      <c r="C262" s="103" t="s">
        <v>874</v>
      </c>
      <c r="D262" s="42" t="s">
        <v>116</v>
      </c>
      <c r="E262" s="103" t="s">
        <v>892</v>
      </c>
      <c r="F262" s="104" t="s">
        <v>875</v>
      </c>
      <c r="G262" s="103"/>
      <c r="H262" s="222" t="s">
        <v>288</v>
      </c>
      <c r="I262" s="223"/>
      <c r="J262" s="222"/>
      <c r="K262" s="222"/>
      <c r="L262" s="222"/>
    </row>
    <row r="263" spans="1:12" s="90" customFormat="1" ht="99.95" hidden="1" customHeight="1" thickBot="1" x14ac:dyDescent="0.35">
      <c r="A263" s="102"/>
      <c r="B263" s="170">
        <v>43718</v>
      </c>
      <c r="C263" s="103" t="s">
        <v>20</v>
      </c>
      <c r="D263" s="42" t="s">
        <v>326</v>
      </c>
      <c r="E263" s="103" t="s">
        <v>879</v>
      </c>
      <c r="F263" s="104" t="s">
        <v>880</v>
      </c>
      <c r="G263" s="103"/>
      <c r="H263" s="222" t="s">
        <v>288</v>
      </c>
      <c r="I263" s="223"/>
      <c r="J263" s="222"/>
      <c r="K263" s="222"/>
      <c r="L263" s="222"/>
    </row>
    <row r="264" spans="1:12" s="90" customFormat="1" ht="99.95" hidden="1" customHeight="1" thickBot="1" x14ac:dyDescent="0.35">
      <c r="A264" s="102"/>
      <c r="B264" s="170">
        <v>43720</v>
      </c>
      <c r="C264" s="103" t="s">
        <v>20</v>
      </c>
      <c r="D264" s="42" t="s">
        <v>326</v>
      </c>
      <c r="E264" s="103" t="s">
        <v>881</v>
      </c>
      <c r="F264" s="104" t="s">
        <v>882</v>
      </c>
      <c r="G264" s="103"/>
      <c r="H264" s="222" t="s">
        <v>288</v>
      </c>
      <c r="I264" s="223"/>
      <c r="J264" s="222"/>
      <c r="K264" s="222"/>
      <c r="L264" s="222"/>
    </row>
    <row r="265" spans="1:12" s="90" customFormat="1" ht="99.95" hidden="1" customHeight="1" thickBot="1" x14ac:dyDescent="0.35">
      <c r="A265" s="102"/>
      <c r="B265" s="170">
        <v>43722</v>
      </c>
      <c r="C265" s="103" t="s">
        <v>20</v>
      </c>
      <c r="D265" s="42" t="s">
        <v>883</v>
      </c>
      <c r="E265" s="103" t="s">
        <v>1081</v>
      </c>
      <c r="F265" s="104" t="s">
        <v>1082</v>
      </c>
      <c r="G265" s="103"/>
      <c r="H265" s="222" t="s">
        <v>288</v>
      </c>
      <c r="I265" s="223"/>
      <c r="J265" s="222"/>
      <c r="K265" s="222"/>
      <c r="L265" s="222"/>
    </row>
    <row r="266" spans="1:12" s="90" customFormat="1" ht="99.95" hidden="1" customHeight="1" thickBot="1" x14ac:dyDescent="0.35">
      <c r="A266" s="102">
        <v>2066800</v>
      </c>
      <c r="B266" s="170">
        <v>43722</v>
      </c>
      <c r="C266" s="103" t="s">
        <v>19</v>
      </c>
      <c r="D266" s="42" t="s">
        <v>116</v>
      </c>
      <c r="E266" s="103" t="s">
        <v>885</v>
      </c>
      <c r="F266" s="104" t="s">
        <v>884</v>
      </c>
      <c r="G266" s="103"/>
      <c r="H266" s="222" t="s">
        <v>288</v>
      </c>
      <c r="I266" s="223"/>
      <c r="J266" s="222"/>
      <c r="K266" s="222"/>
      <c r="L266" s="222"/>
    </row>
    <row r="267" spans="1:12" s="90" customFormat="1" ht="99.95" hidden="1" customHeight="1" thickBot="1" x14ac:dyDescent="0.35">
      <c r="A267" s="102">
        <v>2052655</v>
      </c>
      <c r="B267" s="170">
        <v>43723</v>
      </c>
      <c r="C267" s="103" t="s">
        <v>115</v>
      </c>
      <c r="D267" s="42" t="s">
        <v>116</v>
      </c>
      <c r="E267" s="103" t="s">
        <v>893</v>
      </c>
      <c r="F267" s="104" t="s">
        <v>886</v>
      </c>
      <c r="G267" s="103"/>
      <c r="H267" s="222" t="s">
        <v>76</v>
      </c>
      <c r="I267" s="223"/>
      <c r="J267" s="222"/>
      <c r="K267" s="222"/>
      <c r="L267" s="222"/>
    </row>
    <row r="268" spans="1:12" s="90" customFormat="1" ht="99.95" hidden="1" customHeight="1" thickBot="1" x14ac:dyDescent="0.35">
      <c r="A268" s="102">
        <v>2053116</v>
      </c>
      <c r="B268" s="170">
        <v>43723</v>
      </c>
      <c r="C268" s="103" t="s">
        <v>20</v>
      </c>
      <c r="D268" s="42" t="s">
        <v>326</v>
      </c>
      <c r="E268" s="103" t="s">
        <v>888</v>
      </c>
      <c r="F268" s="104" t="s">
        <v>887</v>
      </c>
      <c r="G268" s="103"/>
      <c r="H268" s="222" t="s">
        <v>288</v>
      </c>
      <c r="I268" s="223"/>
      <c r="J268" s="222"/>
      <c r="K268" s="222"/>
      <c r="L268" s="222"/>
    </row>
    <row r="269" spans="1:12" s="90" customFormat="1" ht="99.95" hidden="1" customHeight="1" thickBot="1" x14ac:dyDescent="0.35">
      <c r="A269" s="102">
        <v>2053659</v>
      </c>
      <c r="B269" s="170">
        <v>43723</v>
      </c>
      <c r="C269" s="103" t="s">
        <v>41</v>
      </c>
      <c r="D269" s="42" t="s">
        <v>154</v>
      </c>
      <c r="E269" s="103" t="s">
        <v>889</v>
      </c>
      <c r="F269" s="104" t="s">
        <v>890</v>
      </c>
      <c r="G269" s="103"/>
      <c r="H269" s="222" t="s">
        <v>288</v>
      </c>
      <c r="I269" s="223"/>
      <c r="J269" s="222"/>
      <c r="K269" s="222"/>
      <c r="L269" s="222"/>
    </row>
    <row r="270" spans="1:12" s="90" customFormat="1" ht="99.95" hidden="1" customHeight="1" thickBot="1" x14ac:dyDescent="0.35">
      <c r="A270" s="102">
        <v>2053550</v>
      </c>
      <c r="B270" s="170">
        <v>43723</v>
      </c>
      <c r="C270" s="103" t="s">
        <v>20</v>
      </c>
      <c r="D270" s="42" t="s">
        <v>519</v>
      </c>
      <c r="E270" s="103" t="s">
        <v>894</v>
      </c>
      <c r="F270" s="104" t="s">
        <v>891</v>
      </c>
      <c r="G270" s="103"/>
      <c r="H270" s="222" t="s">
        <v>75</v>
      </c>
      <c r="I270" s="223"/>
      <c r="J270" s="222"/>
      <c r="K270" s="222"/>
      <c r="L270" s="222"/>
    </row>
    <row r="271" spans="1:12" s="90" customFormat="1" ht="99.95" hidden="1" customHeight="1" thickBot="1" x14ac:dyDescent="0.35">
      <c r="A271" s="102">
        <v>2057701</v>
      </c>
      <c r="B271" s="170">
        <v>43726</v>
      </c>
      <c r="C271" s="103" t="s">
        <v>874</v>
      </c>
      <c r="D271" s="42" t="s">
        <v>116</v>
      </c>
      <c r="E271" s="103" t="s">
        <v>898</v>
      </c>
      <c r="F271" s="104" t="s">
        <v>899</v>
      </c>
      <c r="G271" s="103"/>
      <c r="H271" s="222" t="s">
        <v>288</v>
      </c>
      <c r="I271" s="223"/>
      <c r="J271" s="222" t="s">
        <v>64</v>
      </c>
      <c r="K271" s="222" t="s">
        <v>289</v>
      </c>
      <c r="L271" s="222"/>
    </row>
    <row r="272" spans="1:12" s="90" customFormat="1" ht="99.95" hidden="1" customHeight="1" thickBot="1" x14ac:dyDescent="0.35">
      <c r="A272" s="102"/>
      <c r="B272" s="170">
        <v>43726</v>
      </c>
      <c r="C272" s="103" t="s">
        <v>874</v>
      </c>
      <c r="D272" s="42" t="s">
        <v>116</v>
      </c>
      <c r="E272" s="103" t="s">
        <v>900</v>
      </c>
      <c r="F272" s="104" t="s">
        <v>901</v>
      </c>
      <c r="G272" s="103"/>
      <c r="H272" s="222" t="s">
        <v>288</v>
      </c>
      <c r="I272" s="223"/>
      <c r="J272" s="222"/>
      <c r="K272" s="222"/>
      <c r="L272" s="222"/>
    </row>
    <row r="273" spans="1:13" s="90" customFormat="1" ht="99.95" hidden="1" customHeight="1" thickBot="1" x14ac:dyDescent="0.35">
      <c r="A273" s="102">
        <v>2059973</v>
      </c>
      <c r="B273" s="170">
        <v>43729</v>
      </c>
      <c r="C273" s="103" t="s">
        <v>115</v>
      </c>
      <c r="D273" s="42" t="s">
        <v>519</v>
      </c>
      <c r="E273" s="103" t="s">
        <v>904</v>
      </c>
      <c r="F273" s="104" t="s">
        <v>903</v>
      </c>
      <c r="G273" s="103"/>
      <c r="H273" s="222" t="s">
        <v>76</v>
      </c>
      <c r="I273" s="223"/>
      <c r="J273" s="222"/>
      <c r="K273" s="222"/>
      <c r="L273" s="222"/>
    </row>
    <row r="274" spans="1:13" s="90" customFormat="1" ht="99.95" hidden="1" customHeight="1" thickBot="1" x14ac:dyDescent="0.35">
      <c r="A274" s="102">
        <v>2060586</v>
      </c>
      <c r="B274" s="170">
        <v>43730</v>
      </c>
      <c r="C274" s="103" t="s">
        <v>874</v>
      </c>
      <c r="D274" s="42" t="s">
        <v>116</v>
      </c>
      <c r="E274" s="103" t="s">
        <v>906</v>
      </c>
      <c r="F274" s="104" t="s">
        <v>905</v>
      </c>
      <c r="G274" s="103"/>
      <c r="H274" s="222" t="s">
        <v>288</v>
      </c>
      <c r="I274" s="223"/>
      <c r="J274" s="222"/>
      <c r="K274" s="222"/>
      <c r="L274" s="222"/>
    </row>
    <row r="275" spans="1:13" s="90" customFormat="1" ht="99.95" hidden="1" customHeight="1" thickBot="1" x14ac:dyDescent="0.35">
      <c r="A275" s="102">
        <v>2067940</v>
      </c>
      <c r="B275" s="170">
        <v>43737</v>
      </c>
      <c r="C275" s="103" t="s">
        <v>513</v>
      </c>
      <c r="D275" s="42" t="s">
        <v>116</v>
      </c>
      <c r="E275" s="103" t="s">
        <v>908</v>
      </c>
      <c r="F275" s="104" t="s">
        <v>909</v>
      </c>
      <c r="G275" s="103"/>
      <c r="H275" s="222" t="s">
        <v>288</v>
      </c>
      <c r="I275" s="223"/>
      <c r="J275" s="222" t="s">
        <v>64</v>
      </c>
      <c r="K275" s="222" t="s">
        <v>289</v>
      </c>
      <c r="L275" s="222"/>
    </row>
    <row r="276" spans="1:13" s="90" customFormat="1" ht="99.95" hidden="1" customHeight="1" thickBot="1" x14ac:dyDescent="0.35">
      <c r="A276" s="102">
        <v>2072280</v>
      </c>
      <c r="B276" s="170">
        <v>43738</v>
      </c>
      <c r="C276" s="103" t="s">
        <v>115</v>
      </c>
      <c r="D276" s="42" t="s">
        <v>116</v>
      </c>
      <c r="E276" s="103" t="s">
        <v>912</v>
      </c>
      <c r="F276" s="104" t="s">
        <v>913</v>
      </c>
      <c r="G276" s="103"/>
      <c r="H276" s="222" t="s">
        <v>76</v>
      </c>
      <c r="I276" s="223"/>
      <c r="J276" s="222"/>
      <c r="K276" s="222"/>
      <c r="L276" s="222"/>
    </row>
    <row r="277" spans="1:13" s="90" customFormat="1" ht="99.95" hidden="1" customHeight="1" thickBot="1" x14ac:dyDescent="0.35">
      <c r="A277" s="102">
        <v>2070126</v>
      </c>
      <c r="B277" s="170">
        <v>43739</v>
      </c>
      <c r="C277" s="103" t="s">
        <v>115</v>
      </c>
      <c r="D277" s="42" t="s">
        <v>116</v>
      </c>
      <c r="E277" s="103" t="s">
        <v>916</v>
      </c>
      <c r="F277" s="104"/>
      <c r="G277" s="103"/>
      <c r="H277" s="222" t="s">
        <v>288</v>
      </c>
      <c r="I277" s="223"/>
      <c r="J277" s="222"/>
      <c r="K277" s="222"/>
      <c r="L277" s="222"/>
    </row>
    <row r="278" spans="1:13" s="90" customFormat="1" ht="99.95" hidden="1" customHeight="1" thickBot="1" x14ac:dyDescent="0.35">
      <c r="A278" s="102">
        <v>2070461</v>
      </c>
      <c r="B278" s="170">
        <v>43740</v>
      </c>
      <c r="C278" s="103" t="s">
        <v>918</v>
      </c>
      <c r="D278" s="42" t="s">
        <v>919</v>
      </c>
      <c r="E278" s="103" t="s">
        <v>917</v>
      </c>
      <c r="F278" s="104"/>
      <c r="G278" s="103"/>
      <c r="H278" s="222" t="s">
        <v>796</v>
      </c>
      <c r="I278" s="223"/>
      <c r="J278" s="222"/>
      <c r="K278" s="222"/>
      <c r="L278" s="222"/>
    </row>
    <row r="279" spans="1:13" s="90" customFormat="1" ht="99.95" hidden="1" customHeight="1" thickBot="1" x14ac:dyDescent="0.35">
      <c r="A279" s="102">
        <v>2070427</v>
      </c>
      <c r="B279" s="170">
        <v>43740</v>
      </c>
      <c r="C279" s="103" t="s">
        <v>513</v>
      </c>
      <c r="D279" s="42" t="s">
        <v>919</v>
      </c>
      <c r="E279" s="301" t="s">
        <v>920</v>
      </c>
      <c r="F279" s="104"/>
      <c r="G279" s="103"/>
      <c r="H279" s="222" t="s">
        <v>288</v>
      </c>
      <c r="I279" s="223"/>
      <c r="J279" s="222"/>
      <c r="K279" s="222"/>
      <c r="L279" s="222"/>
    </row>
    <row r="280" spans="1:13" s="90" customFormat="1" ht="92.25" hidden="1" customHeight="1" thickBot="1" x14ac:dyDescent="0.35">
      <c r="A280" s="102">
        <v>2070415</v>
      </c>
      <c r="B280" s="170">
        <v>43740</v>
      </c>
      <c r="C280" s="103" t="s">
        <v>20</v>
      </c>
      <c r="D280" s="42" t="s">
        <v>326</v>
      </c>
      <c r="E280" s="103" t="s">
        <v>910</v>
      </c>
      <c r="F280" s="104" t="s">
        <v>911</v>
      </c>
      <c r="G280" s="103"/>
      <c r="H280" s="222" t="s">
        <v>288</v>
      </c>
      <c r="I280" s="223"/>
      <c r="J280" s="222"/>
      <c r="K280" s="222"/>
      <c r="L280" s="222"/>
    </row>
    <row r="281" spans="1:13" s="90" customFormat="1" ht="99.95" hidden="1" customHeight="1" thickBot="1" x14ac:dyDescent="0.35">
      <c r="A281" s="102">
        <v>2072732</v>
      </c>
      <c r="B281" s="170">
        <v>43743</v>
      </c>
      <c r="C281" s="103" t="s">
        <v>874</v>
      </c>
      <c r="D281" s="42" t="s">
        <v>116</v>
      </c>
      <c r="E281" s="103" t="s">
        <v>914</v>
      </c>
      <c r="F281" s="104" t="s">
        <v>978</v>
      </c>
      <c r="G281" s="103"/>
      <c r="H281" s="222" t="s">
        <v>288</v>
      </c>
      <c r="I281" s="223"/>
      <c r="J281" s="222" t="s">
        <v>64</v>
      </c>
      <c r="K281" s="222" t="s">
        <v>289</v>
      </c>
      <c r="L281" s="222"/>
      <c r="M281" s="90" t="s">
        <v>915</v>
      </c>
    </row>
    <row r="282" spans="1:13" s="90" customFormat="1" ht="75" hidden="1" customHeight="1" thickBot="1" x14ac:dyDescent="0.35">
      <c r="A282" s="102"/>
      <c r="B282" s="170">
        <v>43748</v>
      </c>
      <c r="C282" s="103" t="s">
        <v>41</v>
      </c>
      <c r="D282" s="42" t="s">
        <v>837</v>
      </c>
      <c r="E282" s="103" t="s">
        <v>921</v>
      </c>
      <c r="F282" s="104" t="s">
        <v>976</v>
      </c>
      <c r="G282" s="103"/>
      <c r="H282" s="222" t="s">
        <v>288</v>
      </c>
      <c r="I282" s="223"/>
      <c r="J282" s="222"/>
      <c r="K282" s="222"/>
      <c r="L282" s="222"/>
    </row>
    <row r="283" spans="1:13" s="90" customFormat="1" ht="75" hidden="1" customHeight="1" thickBot="1" x14ac:dyDescent="0.35">
      <c r="A283" s="102"/>
      <c r="B283" s="170">
        <v>43748</v>
      </c>
      <c r="C283" s="103" t="s">
        <v>874</v>
      </c>
      <c r="D283" s="42" t="s">
        <v>116</v>
      </c>
      <c r="E283" s="103" t="s">
        <v>922</v>
      </c>
      <c r="F283" s="104" t="s">
        <v>977</v>
      </c>
      <c r="G283" s="103"/>
      <c r="H283" s="222" t="s">
        <v>288</v>
      </c>
      <c r="I283" s="223"/>
      <c r="J283" s="222"/>
      <c r="K283" s="222"/>
      <c r="L283" s="222"/>
    </row>
    <row r="284" spans="1:13" s="106" customFormat="1" ht="75" hidden="1" customHeight="1" thickBot="1" x14ac:dyDescent="0.35">
      <c r="A284" s="102"/>
      <c r="B284" s="170">
        <v>43755</v>
      </c>
      <c r="C284" s="103" t="s">
        <v>20</v>
      </c>
      <c r="D284" s="42" t="s">
        <v>883</v>
      </c>
      <c r="E284" s="103" t="s">
        <v>1079</v>
      </c>
      <c r="F284" s="104" t="s">
        <v>1080</v>
      </c>
      <c r="G284" s="103"/>
      <c r="H284" s="297" t="s">
        <v>796</v>
      </c>
      <c r="I284" s="330"/>
      <c r="J284" s="329"/>
      <c r="K284" s="329"/>
      <c r="L284" s="329"/>
    </row>
    <row r="285" spans="1:13" s="90" customFormat="1" ht="75" hidden="1" customHeight="1" thickBot="1" x14ac:dyDescent="0.35">
      <c r="A285" s="102">
        <v>2079205</v>
      </c>
      <c r="B285" s="170">
        <v>43756</v>
      </c>
      <c r="C285" s="103" t="s">
        <v>31</v>
      </c>
      <c r="D285" s="42" t="s">
        <v>923</v>
      </c>
      <c r="E285" s="103" t="s">
        <v>924</v>
      </c>
      <c r="F285" s="104" t="s">
        <v>925</v>
      </c>
      <c r="G285" s="103"/>
      <c r="H285" s="222" t="s">
        <v>288</v>
      </c>
      <c r="I285" s="223"/>
      <c r="J285" s="222"/>
      <c r="K285" s="222"/>
      <c r="L285" s="222"/>
    </row>
    <row r="286" spans="1:13" s="90" customFormat="1" ht="75" hidden="1" customHeight="1" thickBot="1" x14ac:dyDescent="0.35">
      <c r="A286" s="102">
        <v>2081580</v>
      </c>
      <c r="B286" s="170">
        <v>43759</v>
      </c>
      <c r="C286" s="103" t="s">
        <v>115</v>
      </c>
      <c r="D286" s="42" t="s">
        <v>116</v>
      </c>
      <c r="E286" s="103" t="s">
        <v>926</v>
      </c>
      <c r="F286" s="104" t="s">
        <v>927</v>
      </c>
      <c r="G286" s="103"/>
      <c r="H286" s="222" t="s">
        <v>288</v>
      </c>
      <c r="I286" s="223"/>
      <c r="J286" s="222"/>
      <c r="K286" s="222"/>
      <c r="L286" s="222"/>
    </row>
    <row r="287" spans="1:13" s="90" customFormat="1" ht="75" hidden="1" customHeight="1" thickBot="1" x14ac:dyDescent="0.35">
      <c r="A287" s="102">
        <v>2085149</v>
      </c>
      <c r="B287" s="170">
        <v>43760</v>
      </c>
      <c r="C287" s="103" t="s">
        <v>115</v>
      </c>
      <c r="D287" s="42" t="s">
        <v>116</v>
      </c>
      <c r="E287" s="103" t="s">
        <v>944</v>
      </c>
      <c r="F287" s="104" t="s">
        <v>928</v>
      </c>
      <c r="G287" s="103"/>
      <c r="H287" s="222" t="s">
        <v>288</v>
      </c>
      <c r="I287" s="223"/>
      <c r="J287" s="222"/>
      <c r="K287" s="222"/>
      <c r="L287" s="222"/>
    </row>
    <row r="288" spans="1:13" s="90" customFormat="1" ht="75" hidden="1" customHeight="1" thickBot="1" x14ac:dyDescent="0.35">
      <c r="A288" s="102">
        <v>2085127</v>
      </c>
      <c r="B288" s="170">
        <v>43761</v>
      </c>
      <c r="C288" s="103" t="s">
        <v>115</v>
      </c>
      <c r="D288" s="42" t="s">
        <v>116</v>
      </c>
      <c r="E288" s="103" t="s">
        <v>947</v>
      </c>
      <c r="F288" s="104" t="s">
        <v>942</v>
      </c>
      <c r="G288" s="103"/>
      <c r="H288" s="222" t="s">
        <v>288</v>
      </c>
      <c r="I288" s="223"/>
      <c r="J288" s="222"/>
      <c r="K288" s="222"/>
      <c r="L288" s="222"/>
    </row>
    <row r="289" spans="1:12" s="90" customFormat="1" ht="75" hidden="1" customHeight="1" thickBot="1" x14ac:dyDescent="0.35">
      <c r="A289" s="102">
        <v>2085723</v>
      </c>
      <c r="B289" s="170">
        <v>43764</v>
      </c>
      <c r="C289" s="103" t="s">
        <v>929</v>
      </c>
      <c r="D289" s="42" t="s">
        <v>883</v>
      </c>
      <c r="E289" s="103" t="s">
        <v>931</v>
      </c>
      <c r="F289" s="104" t="s">
        <v>932</v>
      </c>
      <c r="G289" s="103"/>
      <c r="H289" s="297" t="s">
        <v>76</v>
      </c>
      <c r="I289" s="223"/>
      <c r="J289" s="222"/>
      <c r="K289" s="222"/>
      <c r="L289" s="222"/>
    </row>
    <row r="290" spans="1:12" s="90" customFormat="1" ht="75" hidden="1" customHeight="1" thickBot="1" x14ac:dyDescent="0.35">
      <c r="A290" s="102">
        <v>2085672</v>
      </c>
      <c r="B290" s="170">
        <v>43764</v>
      </c>
      <c r="C290" s="103" t="s">
        <v>930</v>
      </c>
      <c r="D290" s="42" t="s">
        <v>509</v>
      </c>
      <c r="E290" s="103" t="s">
        <v>948</v>
      </c>
      <c r="F290" s="104" t="s">
        <v>933</v>
      </c>
      <c r="G290" s="103"/>
      <c r="H290" s="297" t="s">
        <v>75</v>
      </c>
      <c r="I290" s="223"/>
      <c r="J290" s="222"/>
      <c r="K290" s="222"/>
      <c r="L290" s="222"/>
    </row>
    <row r="291" spans="1:12" s="90" customFormat="1" ht="75" hidden="1" customHeight="1" thickBot="1" x14ac:dyDescent="0.35">
      <c r="A291" s="102">
        <v>2085739</v>
      </c>
      <c r="B291" s="170">
        <v>43764</v>
      </c>
      <c r="C291" s="103" t="s">
        <v>115</v>
      </c>
      <c r="D291" s="42" t="s">
        <v>116</v>
      </c>
      <c r="E291" s="103" t="s">
        <v>934</v>
      </c>
      <c r="F291" s="104" t="s">
        <v>940</v>
      </c>
      <c r="G291" s="103"/>
      <c r="H291" s="222" t="s">
        <v>288</v>
      </c>
      <c r="I291" s="223"/>
      <c r="J291" s="222"/>
      <c r="K291" s="222"/>
      <c r="L291" s="222"/>
    </row>
    <row r="292" spans="1:12" s="90" customFormat="1" ht="75" hidden="1" customHeight="1" thickBot="1" x14ac:dyDescent="0.35">
      <c r="A292" s="102">
        <v>2086509</v>
      </c>
      <c r="B292" s="170">
        <v>43765</v>
      </c>
      <c r="C292" s="103" t="s">
        <v>929</v>
      </c>
      <c r="D292" s="42" t="s">
        <v>883</v>
      </c>
      <c r="E292" s="103" t="s">
        <v>935</v>
      </c>
      <c r="F292" s="104" t="s">
        <v>941</v>
      </c>
      <c r="G292" s="103"/>
      <c r="H292" s="222" t="s">
        <v>288</v>
      </c>
      <c r="I292" s="223"/>
      <c r="J292" s="222"/>
      <c r="K292" s="222"/>
      <c r="L292" s="222"/>
    </row>
    <row r="293" spans="1:12" s="90" customFormat="1" ht="75" hidden="1" customHeight="1" thickBot="1" x14ac:dyDescent="0.35">
      <c r="A293" s="102">
        <v>2086766</v>
      </c>
      <c r="B293" s="170">
        <v>43765</v>
      </c>
      <c r="C293" s="103" t="s">
        <v>930</v>
      </c>
      <c r="D293" s="42" t="s">
        <v>509</v>
      </c>
      <c r="E293" s="103" t="s">
        <v>937</v>
      </c>
      <c r="F293" s="104" t="s">
        <v>936</v>
      </c>
      <c r="G293" s="103"/>
      <c r="H293" s="222" t="s">
        <v>288</v>
      </c>
      <c r="I293" s="223"/>
      <c r="J293" s="222"/>
      <c r="K293" s="222"/>
      <c r="L293" s="222"/>
    </row>
    <row r="294" spans="1:12" s="106" customFormat="1" ht="75" hidden="1" customHeight="1" thickBot="1" x14ac:dyDescent="0.35">
      <c r="A294" s="102">
        <v>2091885</v>
      </c>
      <c r="B294" s="170">
        <v>43765</v>
      </c>
      <c r="C294" s="103" t="s">
        <v>115</v>
      </c>
      <c r="D294" s="42" t="s">
        <v>116</v>
      </c>
      <c r="E294" s="103" t="s">
        <v>938</v>
      </c>
      <c r="F294" s="104" t="s">
        <v>939</v>
      </c>
      <c r="G294" s="103"/>
      <c r="H294" s="297" t="s">
        <v>76</v>
      </c>
      <c r="I294" s="308"/>
      <c r="J294" s="297"/>
      <c r="K294" s="297"/>
      <c r="L294" s="297"/>
    </row>
    <row r="295" spans="1:12" s="106" customFormat="1" ht="75" hidden="1" customHeight="1" thickBot="1" x14ac:dyDescent="0.35">
      <c r="A295" s="102">
        <v>2090189</v>
      </c>
      <c r="B295" s="170">
        <v>43767</v>
      </c>
      <c r="C295" s="103" t="s">
        <v>46</v>
      </c>
      <c r="D295" s="42" t="s">
        <v>562</v>
      </c>
      <c r="E295" s="103" t="s">
        <v>943</v>
      </c>
      <c r="F295" s="104" t="s">
        <v>974</v>
      </c>
      <c r="G295" s="103"/>
      <c r="H295" s="297" t="s">
        <v>76</v>
      </c>
      <c r="I295" s="308"/>
      <c r="J295" s="297"/>
      <c r="K295" s="297"/>
      <c r="L295" s="297"/>
    </row>
    <row r="296" spans="1:12" s="106" customFormat="1" ht="117" hidden="1" customHeight="1" thickBot="1" x14ac:dyDescent="0.35">
      <c r="A296" s="102">
        <v>2091385</v>
      </c>
      <c r="B296" s="170">
        <v>43769</v>
      </c>
      <c r="C296" s="103" t="s">
        <v>513</v>
      </c>
      <c r="D296" s="42" t="s">
        <v>136</v>
      </c>
      <c r="E296" s="160" t="s">
        <v>950</v>
      </c>
      <c r="F296" s="104" t="s">
        <v>951</v>
      </c>
      <c r="G296" s="103"/>
      <c r="H296" s="297" t="s">
        <v>76</v>
      </c>
      <c r="I296" s="308"/>
      <c r="J296" s="297"/>
      <c r="K296" s="297"/>
      <c r="L296" s="297"/>
    </row>
    <row r="297" spans="1:12" s="310" customFormat="1" ht="75" hidden="1" customHeight="1" thickBot="1" x14ac:dyDescent="0.3">
      <c r="A297" s="102">
        <v>2091449</v>
      </c>
      <c r="B297" s="170">
        <v>43770</v>
      </c>
      <c r="C297" s="103" t="s">
        <v>31</v>
      </c>
      <c r="D297" s="42" t="s">
        <v>116</v>
      </c>
      <c r="E297" s="103" t="s">
        <v>952</v>
      </c>
      <c r="F297" s="104" t="s">
        <v>953</v>
      </c>
      <c r="G297" s="103"/>
      <c r="H297" s="297" t="s">
        <v>288</v>
      </c>
      <c r="I297" s="308"/>
      <c r="J297" s="297"/>
      <c r="K297" s="297"/>
      <c r="L297" s="297"/>
    </row>
    <row r="298" spans="1:12" s="310" customFormat="1" ht="75" hidden="1" customHeight="1" thickBot="1" x14ac:dyDescent="0.3">
      <c r="A298" s="102">
        <v>2091720</v>
      </c>
      <c r="B298" s="170">
        <v>43770</v>
      </c>
      <c r="C298" s="103" t="s">
        <v>41</v>
      </c>
      <c r="D298" s="42" t="s">
        <v>956</v>
      </c>
      <c r="E298" s="103" t="s">
        <v>955</v>
      </c>
      <c r="F298" s="104" t="s">
        <v>954</v>
      </c>
      <c r="G298" s="103"/>
      <c r="H298" s="297" t="s">
        <v>288</v>
      </c>
      <c r="I298" s="308"/>
      <c r="J298" s="297"/>
      <c r="K298" s="297"/>
      <c r="L298" s="297"/>
    </row>
    <row r="299" spans="1:12" s="310" customFormat="1" ht="75" hidden="1" customHeight="1" thickBot="1" x14ac:dyDescent="0.3">
      <c r="A299" s="102">
        <v>2091665</v>
      </c>
      <c r="B299" s="170">
        <v>43770</v>
      </c>
      <c r="C299" s="103" t="s">
        <v>19</v>
      </c>
      <c r="D299" s="42" t="s">
        <v>452</v>
      </c>
      <c r="E299" s="103" t="s">
        <v>957</v>
      </c>
      <c r="F299" s="104" t="s">
        <v>958</v>
      </c>
      <c r="G299" s="103"/>
      <c r="H299" s="297" t="s">
        <v>288</v>
      </c>
      <c r="I299" s="308"/>
      <c r="J299" s="297"/>
      <c r="K299" s="297"/>
      <c r="L299" s="297"/>
    </row>
    <row r="300" spans="1:12" ht="78" hidden="1" customHeight="1" thickBot="1" x14ac:dyDescent="0.3">
      <c r="A300" s="102">
        <v>2093924</v>
      </c>
      <c r="B300" s="170">
        <v>43773</v>
      </c>
      <c r="C300" s="103" t="s">
        <v>961</v>
      </c>
      <c r="D300" s="42" t="s">
        <v>959</v>
      </c>
      <c r="E300" s="103" t="s">
        <v>960</v>
      </c>
      <c r="F300" s="104" t="s">
        <v>964</v>
      </c>
      <c r="G300" s="103"/>
      <c r="H300" s="297" t="s">
        <v>796</v>
      </c>
      <c r="I300" s="308"/>
      <c r="J300" s="297"/>
      <c r="K300" s="297"/>
      <c r="L300" s="297"/>
    </row>
    <row r="301" spans="1:12" ht="77.25" hidden="1" customHeight="1" thickBot="1" x14ac:dyDescent="0.3">
      <c r="A301" s="102">
        <v>2096184</v>
      </c>
      <c r="B301" s="170">
        <v>43774</v>
      </c>
      <c r="C301" s="103" t="s">
        <v>115</v>
      </c>
      <c r="D301" s="42" t="s">
        <v>962</v>
      </c>
      <c r="E301" s="103" t="s">
        <v>963</v>
      </c>
      <c r="F301" s="104" t="s">
        <v>965</v>
      </c>
      <c r="G301" s="103"/>
      <c r="H301" s="297" t="s">
        <v>288</v>
      </c>
      <c r="I301" s="308"/>
      <c r="J301" s="297"/>
      <c r="K301" s="297"/>
      <c r="L301" s="297"/>
    </row>
    <row r="302" spans="1:12" ht="77.25" hidden="1" customHeight="1" thickBot="1" x14ac:dyDescent="0.3">
      <c r="A302" s="102">
        <v>2095946</v>
      </c>
      <c r="B302" s="170">
        <v>43775</v>
      </c>
      <c r="C302" s="103" t="s">
        <v>115</v>
      </c>
      <c r="D302" s="42" t="s">
        <v>116</v>
      </c>
      <c r="E302" s="103" t="s">
        <v>966</v>
      </c>
      <c r="F302" s="104" t="s">
        <v>570</v>
      </c>
      <c r="G302" s="103"/>
      <c r="H302" s="297" t="s">
        <v>288</v>
      </c>
      <c r="I302" s="308"/>
      <c r="J302" s="297"/>
      <c r="K302" s="297"/>
      <c r="L302" s="297"/>
    </row>
    <row r="303" spans="1:12" ht="77.25" hidden="1" customHeight="1" thickBot="1" x14ac:dyDescent="0.3">
      <c r="A303" s="102">
        <v>2096660</v>
      </c>
      <c r="B303" s="170">
        <v>43776</v>
      </c>
      <c r="C303" s="103" t="s">
        <v>19</v>
      </c>
      <c r="D303" s="42" t="s">
        <v>116</v>
      </c>
      <c r="E303" s="103" t="s">
        <v>967</v>
      </c>
      <c r="F303" s="104" t="s">
        <v>968</v>
      </c>
      <c r="G303" s="103"/>
      <c r="H303" s="297" t="s">
        <v>288</v>
      </c>
      <c r="I303" s="308"/>
      <c r="J303" s="297"/>
      <c r="K303" s="297"/>
      <c r="L303" s="297"/>
    </row>
    <row r="304" spans="1:12" ht="77.25" hidden="1" customHeight="1" thickBot="1" x14ac:dyDescent="0.3">
      <c r="A304" s="102">
        <v>2097993</v>
      </c>
      <c r="B304" s="170">
        <v>43777</v>
      </c>
      <c r="C304" s="103" t="s">
        <v>115</v>
      </c>
      <c r="D304" s="42" t="s">
        <v>116</v>
      </c>
      <c r="E304" s="103" t="s">
        <v>969</v>
      </c>
      <c r="F304" s="104" t="s">
        <v>970</v>
      </c>
      <c r="G304" s="103"/>
      <c r="H304" s="297" t="s">
        <v>288</v>
      </c>
      <c r="I304" s="308"/>
      <c r="J304" s="297"/>
      <c r="K304" s="297"/>
      <c r="L304" s="297"/>
    </row>
    <row r="305" spans="1:12" ht="77.25" hidden="1" customHeight="1" thickBot="1" x14ac:dyDescent="0.3">
      <c r="A305" s="102">
        <v>2097435</v>
      </c>
      <c r="B305" s="170">
        <v>43777</v>
      </c>
      <c r="C305" s="103" t="s">
        <v>25</v>
      </c>
      <c r="D305" s="42" t="s">
        <v>971</v>
      </c>
      <c r="E305" s="103" t="s">
        <v>975</v>
      </c>
      <c r="F305" s="104" t="s">
        <v>972</v>
      </c>
      <c r="G305" s="103"/>
      <c r="H305" s="297" t="s">
        <v>288</v>
      </c>
      <c r="I305" s="308"/>
      <c r="J305" s="297"/>
      <c r="K305" s="297"/>
      <c r="L305" s="297"/>
    </row>
    <row r="306" spans="1:12" ht="77.25" hidden="1" customHeight="1" thickBot="1" x14ac:dyDescent="0.3">
      <c r="A306" s="102">
        <v>2098263</v>
      </c>
      <c r="B306" s="170">
        <v>43778</v>
      </c>
      <c r="C306" s="103" t="s">
        <v>930</v>
      </c>
      <c r="D306" s="42" t="s">
        <v>509</v>
      </c>
      <c r="E306" s="103" t="s">
        <v>983</v>
      </c>
      <c r="F306" s="104" t="s">
        <v>972</v>
      </c>
      <c r="G306" s="103"/>
      <c r="H306" s="297" t="s">
        <v>288</v>
      </c>
      <c r="I306" s="308"/>
      <c r="J306" s="297"/>
      <c r="K306" s="297"/>
      <c r="L306" s="297"/>
    </row>
    <row r="307" spans="1:12" ht="77.25" hidden="1" customHeight="1" thickBot="1" x14ac:dyDescent="0.3">
      <c r="A307" s="102">
        <v>2100346</v>
      </c>
      <c r="B307" s="170">
        <v>43780</v>
      </c>
      <c r="C307" s="103" t="s">
        <v>19</v>
      </c>
      <c r="D307" s="42" t="s">
        <v>116</v>
      </c>
      <c r="E307" s="103" t="s">
        <v>980</v>
      </c>
      <c r="F307" s="104" t="s">
        <v>979</v>
      </c>
      <c r="G307" s="103"/>
      <c r="H307" s="297" t="s">
        <v>288</v>
      </c>
      <c r="I307" s="308"/>
      <c r="J307" s="297"/>
      <c r="K307" s="297"/>
      <c r="L307" s="297"/>
    </row>
    <row r="308" spans="1:12" ht="69.75" hidden="1" customHeight="1" thickBot="1" x14ac:dyDescent="0.3">
      <c r="A308" s="102">
        <v>2100364</v>
      </c>
      <c r="B308" s="170">
        <v>43780</v>
      </c>
      <c r="C308" s="103" t="s">
        <v>115</v>
      </c>
      <c r="D308" s="42" t="s">
        <v>116</v>
      </c>
      <c r="E308" s="103" t="s">
        <v>981</v>
      </c>
      <c r="F308" s="104" t="s">
        <v>982</v>
      </c>
      <c r="G308" s="103"/>
      <c r="H308" s="297" t="s">
        <v>861</v>
      </c>
      <c r="I308" s="308"/>
      <c r="J308" s="297"/>
      <c r="K308" s="297"/>
      <c r="L308" s="297"/>
    </row>
    <row r="309" spans="1:12" ht="227.25" hidden="1" customHeight="1" thickBot="1" x14ac:dyDescent="0.3">
      <c r="A309" s="102">
        <v>2101716</v>
      </c>
      <c r="B309" s="170">
        <v>43782</v>
      </c>
      <c r="C309" s="103" t="s">
        <v>19</v>
      </c>
      <c r="D309" s="42" t="s">
        <v>116</v>
      </c>
      <c r="E309" s="103" t="s">
        <v>984</v>
      </c>
      <c r="F309" s="104" t="s">
        <v>985</v>
      </c>
      <c r="G309" s="103"/>
      <c r="H309" s="297" t="s">
        <v>288</v>
      </c>
      <c r="I309" s="308"/>
      <c r="J309" s="297"/>
      <c r="K309" s="297"/>
      <c r="L309" s="297"/>
    </row>
    <row r="310" spans="1:12" ht="75" hidden="1" customHeight="1" thickBot="1" x14ac:dyDescent="0.3">
      <c r="A310" s="102">
        <v>2107181</v>
      </c>
      <c r="B310" s="170">
        <v>43786</v>
      </c>
      <c r="C310" s="103" t="s">
        <v>854</v>
      </c>
      <c r="D310" s="42" t="s">
        <v>326</v>
      </c>
      <c r="E310" s="103" t="s">
        <v>987</v>
      </c>
      <c r="F310" s="104" t="s">
        <v>986</v>
      </c>
      <c r="G310" s="103"/>
      <c r="H310" s="297" t="s">
        <v>288</v>
      </c>
      <c r="I310" s="308"/>
      <c r="J310" s="297"/>
      <c r="K310" s="297"/>
      <c r="L310" s="297"/>
    </row>
    <row r="311" spans="1:12" ht="75" hidden="1" customHeight="1" thickBot="1" x14ac:dyDescent="0.3">
      <c r="A311" s="102">
        <v>2108800</v>
      </c>
      <c r="B311" s="170">
        <v>43789</v>
      </c>
      <c r="C311" s="103" t="s">
        <v>31</v>
      </c>
      <c r="D311" s="42" t="s">
        <v>147</v>
      </c>
      <c r="E311" s="103" t="s">
        <v>996</v>
      </c>
      <c r="F311" s="104" t="s">
        <v>1000</v>
      </c>
      <c r="G311" s="103"/>
      <c r="H311" s="297" t="s">
        <v>288</v>
      </c>
      <c r="I311" s="308"/>
      <c r="J311" s="297"/>
      <c r="K311" s="297"/>
      <c r="L311" s="297"/>
    </row>
    <row r="312" spans="1:12" ht="75" hidden="1" customHeight="1" thickBot="1" x14ac:dyDescent="0.3">
      <c r="A312" s="102">
        <v>2111700</v>
      </c>
      <c r="B312" s="170">
        <v>43790</v>
      </c>
      <c r="C312" s="103" t="s">
        <v>854</v>
      </c>
      <c r="D312" s="42" t="s">
        <v>326</v>
      </c>
      <c r="E312" s="103" t="s">
        <v>997</v>
      </c>
      <c r="F312" s="104" t="s">
        <v>999</v>
      </c>
      <c r="G312" s="103"/>
      <c r="H312" s="297" t="s">
        <v>288</v>
      </c>
      <c r="I312" s="308"/>
      <c r="J312" s="297"/>
      <c r="K312" s="297"/>
      <c r="L312" s="297"/>
    </row>
    <row r="313" spans="1:12" ht="97.5" hidden="1" customHeight="1" thickBot="1" x14ac:dyDescent="0.3">
      <c r="A313" s="315">
        <v>2113230</v>
      </c>
      <c r="B313" s="170">
        <v>43792</v>
      </c>
      <c r="C313" s="103" t="s">
        <v>115</v>
      </c>
      <c r="D313" s="42" t="s">
        <v>116</v>
      </c>
      <c r="E313" s="103" t="s">
        <v>994</v>
      </c>
      <c r="F313" s="104" t="s">
        <v>993</v>
      </c>
      <c r="G313" s="103"/>
      <c r="H313" s="297" t="s">
        <v>288</v>
      </c>
      <c r="I313" s="308"/>
      <c r="J313" s="297"/>
      <c r="K313" s="297"/>
      <c r="L313" s="297"/>
    </row>
    <row r="314" spans="1:12" ht="75" hidden="1" customHeight="1" thickBot="1" x14ac:dyDescent="0.3">
      <c r="A314" s="102">
        <v>2113240</v>
      </c>
      <c r="B314" s="170">
        <v>43792</v>
      </c>
      <c r="C314" s="103" t="s">
        <v>115</v>
      </c>
      <c r="D314" s="42" t="s">
        <v>116</v>
      </c>
      <c r="E314" s="103" t="s">
        <v>998</v>
      </c>
      <c r="F314" s="104" t="s">
        <v>995</v>
      </c>
      <c r="G314" s="103"/>
      <c r="H314" s="297" t="s">
        <v>288</v>
      </c>
      <c r="I314" s="308"/>
      <c r="J314" s="297"/>
      <c r="K314" s="297"/>
      <c r="L314" s="297"/>
    </row>
    <row r="315" spans="1:12" ht="75" hidden="1" customHeight="1" thickBot="1" x14ac:dyDescent="0.3">
      <c r="A315" s="102">
        <v>2113943</v>
      </c>
      <c r="B315" s="170">
        <v>43794</v>
      </c>
      <c r="C315" s="103" t="s">
        <v>854</v>
      </c>
      <c r="D315" s="42" t="s">
        <v>326</v>
      </c>
      <c r="E315" s="103" t="s">
        <v>1003</v>
      </c>
      <c r="F315" s="104" t="s">
        <v>1004</v>
      </c>
      <c r="G315" s="103"/>
      <c r="H315" s="297" t="s">
        <v>288</v>
      </c>
      <c r="I315" s="308"/>
      <c r="J315" s="297"/>
      <c r="K315" s="297"/>
      <c r="L315" s="297"/>
    </row>
    <row r="316" spans="1:12" ht="128.25" hidden="1" customHeight="1" thickBot="1" x14ac:dyDescent="0.3">
      <c r="A316" s="102">
        <v>2115436</v>
      </c>
      <c r="B316" s="170">
        <v>43794</v>
      </c>
      <c r="C316" s="103" t="s">
        <v>854</v>
      </c>
      <c r="D316" s="42" t="s">
        <v>326</v>
      </c>
      <c r="E316" s="103" t="s">
        <v>1009</v>
      </c>
      <c r="F316" s="104" t="s">
        <v>1008</v>
      </c>
      <c r="G316" s="103"/>
      <c r="H316" s="297" t="s">
        <v>288</v>
      </c>
      <c r="I316" s="308"/>
      <c r="J316" s="297"/>
      <c r="K316" s="297"/>
      <c r="L316" s="297"/>
    </row>
    <row r="317" spans="1:12" ht="75" hidden="1" customHeight="1" thickBot="1" x14ac:dyDescent="0.3">
      <c r="A317" s="102">
        <v>2114990</v>
      </c>
      <c r="B317" s="170">
        <v>43795</v>
      </c>
      <c r="C317" s="103" t="s">
        <v>513</v>
      </c>
      <c r="D317" s="42" t="s">
        <v>1005</v>
      </c>
      <c r="E317" s="103" t="s">
        <v>1006</v>
      </c>
      <c r="F317" s="104" t="s">
        <v>1007</v>
      </c>
      <c r="G317" s="103"/>
      <c r="H317" s="297" t="s">
        <v>288</v>
      </c>
      <c r="I317" s="308"/>
      <c r="J317" s="297"/>
      <c r="K317" s="297"/>
      <c r="L317" s="297"/>
    </row>
    <row r="318" spans="1:12" ht="75" hidden="1" customHeight="1" thickBot="1" x14ac:dyDescent="0.3">
      <c r="A318" s="102">
        <v>2115890</v>
      </c>
      <c r="B318" s="170">
        <v>43796</v>
      </c>
      <c r="C318" s="103" t="s">
        <v>19</v>
      </c>
      <c r="D318" s="42" t="s">
        <v>116</v>
      </c>
      <c r="E318" s="103" t="s">
        <v>1010</v>
      </c>
      <c r="F318" s="104" t="s">
        <v>1011</v>
      </c>
      <c r="G318" s="103"/>
      <c r="H318" s="297" t="s">
        <v>288</v>
      </c>
      <c r="I318" s="308"/>
      <c r="J318" s="297"/>
      <c r="K318" s="297"/>
      <c r="L318" s="297"/>
    </row>
    <row r="319" spans="1:12" ht="75" hidden="1" customHeight="1" thickBot="1" x14ac:dyDescent="0.3">
      <c r="A319" s="102">
        <v>2116018</v>
      </c>
      <c r="B319" s="170">
        <v>43796</v>
      </c>
      <c r="C319" s="103" t="s">
        <v>115</v>
      </c>
      <c r="D319" s="42" t="s">
        <v>116</v>
      </c>
      <c r="E319" s="103" t="s">
        <v>1020</v>
      </c>
      <c r="F319" s="104" t="s">
        <v>1021</v>
      </c>
      <c r="G319" s="103"/>
      <c r="H319" s="297" t="s">
        <v>288</v>
      </c>
      <c r="I319" s="308"/>
      <c r="J319" s="297"/>
      <c r="K319" s="297"/>
      <c r="L319" s="297"/>
    </row>
    <row r="320" spans="1:12" ht="75" hidden="1" customHeight="1" thickBot="1" x14ac:dyDescent="0.3">
      <c r="A320" s="102">
        <v>2116878</v>
      </c>
      <c r="B320" s="170">
        <v>43797</v>
      </c>
      <c r="C320" s="103" t="s">
        <v>115</v>
      </c>
      <c r="D320" s="42" t="s">
        <v>253</v>
      </c>
      <c r="E320" s="103" t="s">
        <v>1012</v>
      </c>
      <c r="F320" s="104" t="s">
        <v>1013</v>
      </c>
      <c r="G320" s="103"/>
      <c r="H320" s="297" t="s">
        <v>288</v>
      </c>
      <c r="I320" s="308"/>
      <c r="J320" s="297"/>
      <c r="K320" s="297"/>
      <c r="L320" s="297"/>
    </row>
    <row r="321" spans="1:12" ht="75" hidden="1" customHeight="1" thickBot="1" x14ac:dyDescent="0.3">
      <c r="A321" s="102" t="s">
        <v>1015</v>
      </c>
      <c r="B321" s="170">
        <v>43798</v>
      </c>
      <c r="C321" s="103" t="s">
        <v>41</v>
      </c>
      <c r="D321" s="42" t="s">
        <v>1014</v>
      </c>
      <c r="E321" s="103" t="s">
        <v>1016</v>
      </c>
      <c r="F321" s="104" t="s">
        <v>473</v>
      </c>
      <c r="G321" s="103"/>
      <c r="H321" s="297"/>
      <c r="I321" s="308"/>
      <c r="J321" s="297"/>
      <c r="K321" s="297"/>
      <c r="L321" s="297"/>
    </row>
    <row r="322" spans="1:12" ht="75" hidden="1" customHeight="1" thickBot="1" x14ac:dyDescent="0.3">
      <c r="A322" s="102" t="s">
        <v>1015</v>
      </c>
      <c r="B322" s="170">
        <v>43798</v>
      </c>
      <c r="C322" s="103" t="s">
        <v>41</v>
      </c>
      <c r="D322" s="150" t="s">
        <v>1017</v>
      </c>
      <c r="E322" s="103" t="s">
        <v>1025</v>
      </c>
      <c r="F322" s="104" t="s">
        <v>1024</v>
      </c>
      <c r="G322" s="103"/>
      <c r="H322" s="297"/>
      <c r="I322" s="308"/>
      <c r="J322" s="297"/>
      <c r="K322" s="297"/>
      <c r="L322" s="297"/>
    </row>
    <row r="323" spans="1:12" ht="75" hidden="1" customHeight="1" thickBot="1" x14ac:dyDescent="0.3">
      <c r="A323" s="102">
        <v>2119469</v>
      </c>
      <c r="B323" s="170">
        <v>43799</v>
      </c>
      <c r="C323" s="103" t="s">
        <v>19</v>
      </c>
      <c r="D323" s="150" t="s">
        <v>116</v>
      </c>
      <c r="E323" s="103" t="s">
        <v>1018</v>
      </c>
      <c r="F323" s="104" t="s">
        <v>1019</v>
      </c>
      <c r="G323" s="103"/>
      <c r="H323" s="297" t="s">
        <v>288</v>
      </c>
      <c r="I323" s="308"/>
      <c r="J323" s="297"/>
      <c r="K323" s="297"/>
      <c r="L323" s="297"/>
    </row>
    <row r="324" spans="1:12" ht="75" hidden="1" customHeight="1" thickBot="1" x14ac:dyDescent="0.3">
      <c r="A324" s="102">
        <v>2118618</v>
      </c>
      <c r="B324" s="170">
        <v>43799</v>
      </c>
      <c r="C324" s="103" t="s">
        <v>1028</v>
      </c>
      <c r="D324" s="150" t="s">
        <v>116</v>
      </c>
      <c r="E324" s="103" t="s">
        <v>1022</v>
      </c>
      <c r="F324" s="104" t="s">
        <v>1023</v>
      </c>
      <c r="G324" s="103"/>
      <c r="H324" s="297" t="s">
        <v>288</v>
      </c>
      <c r="I324" s="308"/>
      <c r="J324" s="297"/>
      <c r="K324" s="297"/>
      <c r="L324" s="297"/>
    </row>
    <row r="325" spans="1:12" ht="128.25" hidden="1" customHeight="1" thickBot="1" x14ac:dyDescent="0.3">
      <c r="A325" s="102">
        <v>2120014</v>
      </c>
      <c r="B325" s="170">
        <v>43800</v>
      </c>
      <c r="C325" s="103" t="s">
        <v>115</v>
      </c>
      <c r="D325" s="150" t="s">
        <v>116</v>
      </c>
      <c r="E325" s="103" t="s">
        <v>1026</v>
      </c>
      <c r="F325" s="104" t="s">
        <v>1027</v>
      </c>
      <c r="G325" s="103"/>
      <c r="H325" s="297" t="s">
        <v>288</v>
      </c>
      <c r="I325" s="308"/>
      <c r="J325" s="297"/>
      <c r="K325" s="297"/>
      <c r="L325" s="297"/>
    </row>
    <row r="326" spans="1:12" ht="128.25" hidden="1" customHeight="1" thickBot="1" x14ac:dyDescent="0.3">
      <c r="A326" s="102">
        <v>2121524</v>
      </c>
      <c r="B326" s="170">
        <v>43802</v>
      </c>
      <c r="C326" s="103" t="s">
        <v>19</v>
      </c>
      <c r="D326" s="150" t="s">
        <v>116</v>
      </c>
      <c r="E326" s="103" t="s">
        <v>1035</v>
      </c>
      <c r="F326" s="104" t="s">
        <v>1036</v>
      </c>
      <c r="G326" s="103"/>
      <c r="H326" s="297" t="s">
        <v>288</v>
      </c>
      <c r="I326" s="308"/>
      <c r="J326" s="297"/>
      <c r="K326" s="297"/>
      <c r="L326" s="297"/>
    </row>
    <row r="327" spans="1:12" ht="128.25" hidden="1" customHeight="1" thickBot="1" x14ac:dyDescent="0.3">
      <c r="A327" s="102">
        <v>2122868</v>
      </c>
      <c r="B327" s="170">
        <v>43803</v>
      </c>
      <c r="C327" s="103" t="s">
        <v>31</v>
      </c>
      <c r="D327" s="150" t="s">
        <v>116</v>
      </c>
      <c r="E327" s="103" t="s">
        <v>1038</v>
      </c>
      <c r="F327" s="104" t="s">
        <v>1029</v>
      </c>
      <c r="G327" s="103"/>
      <c r="H327" s="297" t="s">
        <v>288</v>
      </c>
      <c r="I327" s="308"/>
      <c r="J327" s="297"/>
      <c r="K327" s="297"/>
      <c r="L327" s="297"/>
    </row>
    <row r="328" spans="1:12" ht="128.25" hidden="1" customHeight="1" thickBot="1" x14ac:dyDescent="0.3">
      <c r="A328" s="102">
        <v>2124221</v>
      </c>
      <c r="B328" s="170">
        <v>43804</v>
      </c>
      <c r="C328" s="103" t="s">
        <v>115</v>
      </c>
      <c r="D328" s="150" t="s">
        <v>116</v>
      </c>
      <c r="E328" s="103" t="s">
        <v>1037</v>
      </c>
      <c r="F328" s="104" t="s">
        <v>1030</v>
      </c>
      <c r="G328" s="103"/>
      <c r="H328" s="297" t="s">
        <v>841</v>
      </c>
      <c r="I328" s="308"/>
      <c r="J328" s="297"/>
      <c r="K328" s="297"/>
      <c r="L328" s="297"/>
    </row>
    <row r="329" spans="1:12" ht="128.25" hidden="1" customHeight="1" thickBot="1" x14ac:dyDescent="0.3">
      <c r="A329" s="102">
        <v>2126308</v>
      </c>
      <c r="B329" s="322">
        <v>43805</v>
      </c>
      <c r="C329" s="103" t="s">
        <v>854</v>
      </c>
      <c r="D329" s="150" t="s">
        <v>326</v>
      </c>
      <c r="E329" s="103" t="s">
        <v>1040</v>
      </c>
      <c r="F329" s="104" t="s">
        <v>1041</v>
      </c>
      <c r="G329" s="103"/>
      <c r="H329" s="297" t="s">
        <v>288</v>
      </c>
      <c r="I329" s="308"/>
      <c r="J329" s="297"/>
      <c r="K329" s="297"/>
      <c r="L329" s="297"/>
    </row>
    <row r="330" spans="1:12" ht="128.25" hidden="1" customHeight="1" thickBot="1" x14ac:dyDescent="0.3">
      <c r="A330" s="102">
        <v>2124885</v>
      </c>
      <c r="B330" s="170">
        <v>43806</v>
      </c>
      <c r="C330" s="103" t="s">
        <v>41</v>
      </c>
      <c r="D330" s="150" t="s">
        <v>154</v>
      </c>
      <c r="E330" s="103" t="s">
        <v>1046</v>
      </c>
      <c r="F330" s="104" t="s">
        <v>1031</v>
      </c>
      <c r="G330" s="103"/>
      <c r="H330" s="297" t="s">
        <v>76</v>
      </c>
      <c r="I330" s="308"/>
      <c r="J330" s="297"/>
      <c r="K330" s="297"/>
      <c r="L330" s="297"/>
    </row>
    <row r="331" spans="1:12" ht="165.75" hidden="1" customHeight="1" thickBot="1" x14ac:dyDescent="0.3">
      <c r="A331" s="102">
        <v>2125743</v>
      </c>
      <c r="B331" s="322">
        <v>43806</v>
      </c>
      <c r="C331" s="103" t="s">
        <v>115</v>
      </c>
      <c r="D331" s="150" t="s">
        <v>116</v>
      </c>
      <c r="E331" s="103" t="s">
        <v>1043</v>
      </c>
      <c r="F331" s="104" t="s">
        <v>1042</v>
      </c>
      <c r="G331" s="103"/>
      <c r="H331" s="297" t="s">
        <v>76</v>
      </c>
      <c r="I331" s="308"/>
      <c r="J331" s="297"/>
      <c r="K331" s="297"/>
      <c r="L331" s="297"/>
    </row>
    <row r="332" spans="1:12" ht="128.25" hidden="1" customHeight="1" thickBot="1" x14ac:dyDescent="0.3">
      <c r="A332" s="102">
        <v>2125897</v>
      </c>
      <c r="B332" s="322">
        <v>43806</v>
      </c>
      <c r="C332" s="103" t="s">
        <v>961</v>
      </c>
      <c r="D332" s="150" t="s">
        <v>116</v>
      </c>
      <c r="E332" s="103" t="s">
        <v>1047</v>
      </c>
      <c r="F332" s="104" t="s">
        <v>1048</v>
      </c>
      <c r="G332" s="103"/>
      <c r="H332" s="297" t="s">
        <v>841</v>
      </c>
      <c r="I332" s="308"/>
      <c r="J332" s="297"/>
      <c r="K332" s="297"/>
      <c r="L332" s="297"/>
    </row>
    <row r="333" spans="1:12" ht="128.25" hidden="1" customHeight="1" thickBot="1" x14ac:dyDescent="0.3">
      <c r="A333" s="102">
        <v>2124868</v>
      </c>
      <c r="B333" s="170">
        <v>43807</v>
      </c>
      <c r="C333" s="103" t="s">
        <v>930</v>
      </c>
      <c r="D333" s="150" t="s">
        <v>1032</v>
      </c>
      <c r="E333" s="103" t="s">
        <v>1039</v>
      </c>
      <c r="F333" s="104" t="s">
        <v>1033</v>
      </c>
      <c r="G333" s="103"/>
      <c r="H333" s="297" t="s">
        <v>796</v>
      </c>
      <c r="I333" s="308"/>
      <c r="J333" s="297"/>
      <c r="K333" s="297"/>
      <c r="L333" s="297"/>
    </row>
    <row r="334" spans="1:12" ht="128.25" hidden="1" customHeight="1" thickBot="1" x14ac:dyDescent="0.3">
      <c r="A334" s="102">
        <v>2124921</v>
      </c>
      <c r="B334" s="170">
        <v>43807</v>
      </c>
      <c r="C334" s="103" t="s">
        <v>41</v>
      </c>
      <c r="D334" s="150" t="s">
        <v>116</v>
      </c>
      <c r="E334" s="103" t="s">
        <v>1044</v>
      </c>
      <c r="F334" s="104" t="s">
        <v>1045</v>
      </c>
      <c r="G334" s="103"/>
      <c r="H334" s="297" t="s">
        <v>288</v>
      </c>
      <c r="I334" s="308"/>
      <c r="J334" s="297"/>
      <c r="K334" s="297"/>
      <c r="L334" s="297"/>
    </row>
    <row r="335" spans="1:12" ht="128.25" hidden="1" customHeight="1" thickBot="1" x14ac:dyDescent="0.3">
      <c r="A335" s="102">
        <v>2128750</v>
      </c>
      <c r="B335" s="170">
        <v>43811</v>
      </c>
      <c r="C335" s="103" t="s">
        <v>514</v>
      </c>
      <c r="D335" s="150" t="s">
        <v>509</v>
      </c>
      <c r="E335" s="103" t="s">
        <v>1049</v>
      </c>
      <c r="F335" s="104" t="s">
        <v>1055</v>
      </c>
      <c r="G335" s="103"/>
      <c r="H335" s="297" t="s">
        <v>75</v>
      </c>
      <c r="I335" s="308"/>
      <c r="J335" s="297"/>
      <c r="K335" s="297"/>
      <c r="L335" s="297"/>
    </row>
    <row r="336" spans="1:12" ht="128.25" hidden="1" customHeight="1" thickBot="1" x14ac:dyDescent="0.3">
      <c r="A336" s="102">
        <v>2128775</v>
      </c>
      <c r="B336" s="170">
        <v>43811</v>
      </c>
      <c r="C336" s="103" t="s">
        <v>929</v>
      </c>
      <c r="D336" s="150" t="s">
        <v>1050</v>
      </c>
      <c r="E336" s="103" t="s">
        <v>1051</v>
      </c>
      <c r="F336" s="104" t="s">
        <v>1054</v>
      </c>
      <c r="G336" s="103"/>
      <c r="H336" s="297" t="s">
        <v>288</v>
      </c>
      <c r="I336" s="308"/>
      <c r="J336" s="297"/>
      <c r="K336" s="297"/>
      <c r="L336" s="297"/>
    </row>
    <row r="337" spans="1:12" ht="128.25" hidden="1" customHeight="1" thickBot="1" x14ac:dyDescent="0.3">
      <c r="A337" s="102">
        <v>2129678</v>
      </c>
      <c r="B337" s="170">
        <v>43812</v>
      </c>
      <c r="C337" s="103" t="s">
        <v>115</v>
      </c>
      <c r="D337" s="150" t="s">
        <v>116</v>
      </c>
      <c r="E337" s="103" t="s">
        <v>1052</v>
      </c>
      <c r="F337" s="104" t="s">
        <v>1053</v>
      </c>
      <c r="G337" s="103"/>
      <c r="H337" s="297" t="s">
        <v>288</v>
      </c>
      <c r="I337" s="308"/>
      <c r="J337" s="297"/>
      <c r="K337" s="297"/>
      <c r="L337" s="297"/>
    </row>
    <row r="338" spans="1:12" ht="128.25" hidden="1" customHeight="1" thickBot="1" x14ac:dyDescent="0.3">
      <c r="A338" s="102">
        <v>2130132</v>
      </c>
      <c r="B338" s="170">
        <v>43813</v>
      </c>
      <c r="C338" s="103" t="s">
        <v>961</v>
      </c>
      <c r="D338" s="150" t="s">
        <v>1060</v>
      </c>
      <c r="E338" s="103" t="s">
        <v>1061</v>
      </c>
      <c r="F338" s="104" t="s">
        <v>1062</v>
      </c>
      <c r="G338" s="103"/>
      <c r="H338" s="297" t="s">
        <v>841</v>
      </c>
      <c r="I338" s="308"/>
      <c r="J338" s="297"/>
      <c r="K338" s="297"/>
      <c r="L338" s="297"/>
    </row>
    <row r="339" spans="1:12" ht="128.25" hidden="1" customHeight="1" thickBot="1" x14ac:dyDescent="0.3">
      <c r="A339" s="102">
        <v>2131488</v>
      </c>
      <c r="B339" s="170">
        <v>43814</v>
      </c>
      <c r="C339" s="103" t="s">
        <v>115</v>
      </c>
      <c r="D339" s="150" t="s">
        <v>116</v>
      </c>
      <c r="E339" s="103" t="s">
        <v>1056</v>
      </c>
      <c r="F339" s="104" t="s">
        <v>1057</v>
      </c>
      <c r="G339" s="103"/>
      <c r="H339" s="297" t="s">
        <v>288</v>
      </c>
      <c r="I339" s="308"/>
      <c r="J339" s="297"/>
      <c r="K339" s="297"/>
      <c r="L339" s="297"/>
    </row>
    <row r="340" spans="1:12" ht="128.25" hidden="1" customHeight="1" thickBot="1" x14ac:dyDescent="0.3">
      <c r="A340" s="102"/>
      <c r="B340" s="170">
        <v>43815</v>
      </c>
      <c r="C340" s="103" t="s">
        <v>41</v>
      </c>
      <c r="D340" s="150" t="s">
        <v>116</v>
      </c>
      <c r="E340" s="103" t="s">
        <v>1112</v>
      </c>
      <c r="F340" s="104" t="s">
        <v>1113</v>
      </c>
      <c r="G340" s="103"/>
      <c r="H340" s="297" t="s">
        <v>796</v>
      </c>
      <c r="I340" s="308"/>
      <c r="J340" s="297"/>
      <c r="K340" s="297"/>
      <c r="L340" s="297"/>
    </row>
    <row r="341" spans="1:12" ht="128.25" hidden="1" customHeight="1" thickBot="1" x14ac:dyDescent="0.3">
      <c r="A341" s="102">
        <v>2134445</v>
      </c>
      <c r="B341" s="170">
        <v>43817</v>
      </c>
      <c r="C341" s="103" t="s">
        <v>929</v>
      </c>
      <c r="D341" s="150" t="s">
        <v>1058</v>
      </c>
      <c r="E341" s="103" t="s">
        <v>1065</v>
      </c>
      <c r="F341" s="104" t="s">
        <v>1059</v>
      </c>
      <c r="G341" s="103"/>
      <c r="H341" s="297" t="s">
        <v>288</v>
      </c>
      <c r="I341" s="308"/>
      <c r="J341" s="297"/>
      <c r="K341" s="297"/>
      <c r="L341" s="297"/>
    </row>
    <row r="342" spans="1:12" ht="128.25" hidden="1" customHeight="1" thickBot="1" x14ac:dyDescent="0.3">
      <c r="A342" s="102">
        <v>2134780</v>
      </c>
      <c r="B342" s="170">
        <v>43817</v>
      </c>
      <c r="C342" s="103" t="s">
        <v>39</v>
      </c>
      <c r="D342" s="150" t="s">
        <v>116</v>
      </c>
      <c r="E342" s="103" t="s">
        <v>1066</v>
      </c>
      <c r="F342" s="104" t="s">
        <v>1067</v>
      </c>
      <c r="G342" s="103"/>
      <c r="H342" s="297" t="s">
        <v>288</v>
      </c>
      <c r="I342" s="308"/>
      <c r="J342" s="297"/>
      <c r="K342" s="297"/>
      <c r="L342" s="297"/>
    </row>
    <row r="343" spans="1:12" ht="128.25" hidden="1" customHeight="1" thickBot="1" x14ac:dyDescent="0.3">
      <c r="A343" s="102">
        <v>2134869</v>
      </c>
      <c r="B343" s="170">
        <v>43818</v>
      </c>
      <c r="C343" s="103" t="s">
        <v>115</v>
      </c>
      <c r="D343" s="150" t="s">
        <v>116</v>
      </c>
      <c r="E343" s="103" t="s">
        <v>1069</v>
      </c>
      <c r="F343" s="96" t="s">
        <v>1068</v>
      </c>
      <c r="G343" s="103"/>
      <c r="H343" s="297" t="s">
        <v>73</v>
      </c>
      <c r="I343" s="308"/>
      <c r="J343" s="297"/>
      <c r="K343" s="297"/>
      <c r="L343" s="297"/>
    </row>
    <row r="344" spans="1:12" ht="128.25" hidden="1" customHeight="1" thickBot="1" x14ac:dyDescent="0.3">
      <c r="A344" s="102">
        <v>2135401</v>
      </c>
      <c r="B344" s="170">
        <v>43818</v>
      </c>
      <c r="C344" s="103" t="s">
        <v>854</v>
      </c>
      <c r="D344" s="150" t="s">
        <v>326</v>
      </c>
      <c r="E344" s="103" t="s">
        <v>1071</v>
      </c>
      <c r="F344" s="104" t="s">
        <v>1070</v>
      </c>
      <c r="G344" s="103"/>
      <c r="H344" s="297" t="s">
        <v>288</v>
      </c>
      <c r="I344" s="308"/>
      <c r="J344" s="297"/>
      <c r="K344" s="297"/>
      <c r="L344" s="297"/>
    </row>
    <row r="345" spans="1:12" ht="128.25" hidden="1" customHeight="1" thickBot="1" x14ac:dyDescent="0.3">
      <c r="A345" s="102">
        <v>2137815</v>
      </c>
      <c r="B345" s="170">
        <v>43819</v>
      </c>
      <c r="C345" s="103" t="s">
        <v>513</v>
      </c>
      <c r="D345" s="150" t="s">
        <v>328</v>
      </c>
      <c r="E345" s="103" t="s">
        <v>1091</v>
      </c>
      <c r="F345" s="104" t="s">
        <v>1092</v>
      </c>
      <c r="G345" s="103"/>
      <c r="H345" s="297" t="s">
        <v>288</v>
      </c>
      <c r="I345" s="308"/>
      <c r="J345" s="297"/>
      <c r="K345" s="297"/>
      <c r="L345" s="297"/>
    </row>
    <row r="346" spans="1:12" ht="128.25" hidden="1" customHeight="1" thickBot="1" x14ac:dyDescent="0.3">
      <c r="A346" s="102">
        <v>2136209</v>
      </c>
      <c r="B346" s="170">
        <v>43820</v>
      </c>
      <c r="C346" s="103" t="s">
        <v>854</v>
      </c>
      <c r="D346" s="150" t="s">
        <v>326</v>
      </c>
      <c r="E346" s="103" t="s">
        <v>1072</v>
      </c>
      <c r="F346" s="104" t="s">
        <v>1073</v>
      </c>
      <c r="G346" s="103"/>
      <c r="H346" s="297" t="s">
        <v>288</v>
      </c>
      <c r="I346" s="308"/>
      <c r="J346" s="297"/>
      <c r="K346" s="297"/>
      <c r="L346" s="297"/>
    </row>
    <row r="347" spans="1:12" ht="128.25" hidden="1" customHeight="1" thickBot="1" x14ac:dyDescent="0.3">
      <c r="A347" s="102">
        <v>2136222</v>
      </c>
      <c r="B347" s="170">
        <v>43820</v>
      </c>
      <c r="C347" s="103" t="s">
        <v>115</v>
      </c>
      <c r="D347" s="150" t="s">
        <v>116</v>
      </c>
      <c r="E347" s="103" t="s">
        <v>1074</v>
      </c>
      <c r="F347" s="104" t="s">
        <v>1075</v>
      </c>
      <c r="G347" s="103"/>
      <c r="H347" s="297" t="s">
        <v>288</v>
      </c>
      <c r="I347" s="308"/>
      <c r="J347" s="297"/>
      <c r="K347" s="297"/>
      <c r="L347" s="297"/>
    </row>
    <row r="348" spans="1:12" ht="128.25" hidden="1" customHeight="1" thickBot="1" x14ac:dyDescent="0.3">
      <c r="A348" s="102">
        <v>2138084</v>
      </c>
      <c r="B348" s="170">
        <v>43821</v>
      </c>
      <c r="C348" s="103" t="s">
        <v>115</v>
      </c>
      <c r="D348" s="150" t="s">
        <v>116</v>
      </c>
      <c r="E348" s="103" t="s">
        <v>1076</v>
      </c>
      <c r="F348" s="104" t="s">
        <v>1077</v>
      </c>
      <c r="G348" s="103"/>
      <c r="H348" s="297" t="s">
        <v>288</v>
      </c>
      <c r="I348" s="308"/>
      <c r="J348" s="297"/>
      <c r="K348" s="297"/>
      <c r="L348" s="297"/>
    </row>
    <row r="349" spans="1:12" ht="128.25" hidden="1" customHeight="1" thickBot="1" x14ac:dyDescent="0.3">
      <c r="A349" s="102">
        <v>2140206</v>
      </c>
      <c r="B349" s="170">
        <v>43822</v>
      </c>
      <c r="C349" s="103" t="s">
        <v>929</v>
      </c>
      <c r="D349" s="150" t="s">
        <v>116</v>
      </c>
      <c r="E349" s="103" t="s">
        <v>1083</v>
      </c>
      <c r="F349" s="104" t="s">
        <v>841</v>
      </c>
      <c r="G349" s="103"/>
      <c r="H349" s="297" t="s">
        <v>841</v>
      </c>
      <c r="I349" s="308"/>
      <c r="J349" s="297"/>
      <c r="K349" s="297"/>
      <c r="L349" s="297"/>
    </row>
    <row r="350" spans="1:12" ht="128.25" hidden="1" customHeight="1" thickBot="1" x14ac:dyDescent="0.3">
      <c r="A350" s="102">
        <v>2137779</v>
      </c>
      <c r="B350" s="170">
        <v>43822</v>
      </c>
      <c r="C350" s="103" t="s">
        <v>41</v>
      </c>
      <c r="D350" s="150" t="s">
        <v>138</v>
      </c>
      <c r="E350" s="103" t="s">
        <v>1090</v>
      </c>
      <c r="F350" s="104" t="s">
        <v>1089</v>
      </c>
      <c r="G350" s="103"/>
      <c r="H350" s="297" t="s">
        <v>288</v>
      </c>
      <c r="I350" s="308"/>
      <c r="J350" s="297"/>
      <c r="K350" s="297"/>
      <c r="L350" s="297"/>
    </row>
    <row r="351" spans="1:12" ht="128.25" hidden="1" customHeight="1" thickBot="1" x14ac:dyDescent="0.3">
      <c r="A351" s="102">
        <v>2139796</v>
      </c>
      <c r="B351" s="170">
        <v>43823</v>
      </c>
      <c r="C351" s="103" t="s">
        <v>41</v>
      </c>
      <c r="D351" s="150" t="s">
        <v>267</v>
      </c>
      <c r="E351" s="103" t="s">
        <v>1095</v>
      </c>
      <c r="F351" s="104" t="s">
        <v>1078</v>
      </c>
      <c r="G351" s="103"/>
      <c r="H351" s="297" t="s">
        <v>76</v>
      </c>
      <c r="I351" s="308"/>
      <c r="J351" s="297"/>
      <c r="K351" s="297"/>
      <c r="L351" s="297"/>
    </row>
    <row r="352" spans="1:12" ht="128.25" hidden="1" customHeight="1" thickBot="1" x14ac:dyDescent="0.3">
      <c r="A352" s="102">
        <v>2139184</v>
      </c>
      <c r="B352" s="170">
        <v>43824</v>
      </c>
      <c r="C352" s="95" t="s">
        <v>186</v>
      </c>
      <c r="D352" s="150" t="s">
        <v>1085</v>
      </c>
      <c r="E352" s="103" t="s">
        <v>1086</v>
      </c>
      <c r="F352" s="104" t="s">
        <v>1087</v>
      </c>
      <c r="G352" s="103"/>
      <c r="H352" s="297" t="s">
        <v>288</v>
      </c>
      <c r="I352" s="308"/>
      <c r="J352" s="297"/>
      <c r="K352" s="297"/>
      <c r="L352" s="297"/>
    </row>
    <row r="353" spans="1:12" ht="128.25" hidden="1" customHeight="1" thickBot="1" x14ac:dyDescent="0.3">
      <c r="A353" s="102" t="s">
        <v>1103</v>
      </c>
      <c r="B353" s="170">
        <v>43825</v>
      </c>
      <c r="C353" s="103" t="s">
        <v>41</v>
      </c>
      <c r="D353" s="150" t="s">
        <v>1088</v>
      </c>
      <c r="E353" s="103" t="s">
        <v>1084</v>
      </c>
      <c r="F353" s="104" t="s">
        <v>1093</v>
      </c>
      <c r="G353" s="103"/>
      <c r="H353" s="331" t="s">
        <v>1094</v>
      </c>
      <c r="I353" s="308"/>
      <c r="J353" s="297"/>
      <c r="K353" s="297"/>
      <c r="L353" s="297"/>
    </row>
    <row r="354" spans="1:12" ht="128.25" hidden="1" customHeight="1" thickBot="1" x14ac:dyDescent="0.3">
      <c r="A354" s="102">
        <v>2141709</v>
      </c>
      <c r="B354" s="170">
        <v>43826</v>
      </c>
      <c r="C354" s="103" t="s">
        <v>929</v>
      </c>
      <c r="D354" s="150" t="s">
        <v>1096</v>
      </c>
      <c r="E354" s="103" t="s">
        <v>1097</v>
      </c>
      <c r="F354" s="104" t="s">
        <v>1062</v>
      </c>
      <c r="G354" s="103"/>
      <c r="H354" s="297" t="s">
        <v>841</v>
      </c>
      <c r="I354" s="308"/>
      <c r="J354" s="297"/>
      <c r="K354" s="297"/>
      <c r="L354" s="297"/>
    </row>
    <row r="355" spans="1:12" ht="128.25" hidden="1" customHeight="1" thickBot="1" x14ac:dyDescent="0.3">
      <c r="A355" s="102">
        <v>2142964</v>
      </c>
      <c r="B355" s="170">
        <v>43828</v>
      </c>
      <c r="C355" s="103" t="s">
        <v>513</v>
      </c>
      <c r="D355" s="150" t="s">
        <v>116</v>
      </c>
      <c r="E355" s="103" t="s">
        <v>1099</v>
      </c>
      <c r="F355" s="104" t="s">
        <v>1062</v>
      </c>
      <c r="G355" s="103"/>
      <c r="H355" s="297" t="s">
        <v>841</v>
      </c>
      <c r="I355" s="308"/>
      <c r="J355" s="297"/>
      <c r="K355" s="297"/>
      <c r="L355" s="297"/>
    </row>
    <row r="356" spans="1:12" ht="128.25" hidden="1" customHeight="1" thickBot="1" x14ac:dyDescent="0.3">
      <c r="A356" s="102">
        <v>2142253</v>
      </c>
      <c r="B356" s="170">
        <v>43828</v>
      </c>
      <c r="C356" s="103" t="s">
        <v>19</v>
      </c>
      <c r="D356" s="150" t="s">
        <v>116</v>
      </c>
      <c r="E356" s="103" t="s">
        <v>1100</v>
      </c>
      <c r="F356" s="104" t="s">
        <v>1102</v>
      </c>
      <c r="G356" s="103"/>
      <c r="H356" s="297" t="s">
        <v>288</v>
      </c>
      <c r="I356" s="308"/>
      <c r="J356" s="297"/>
      <c r="K356" s="297"/>
      <c r="L356" s="297"/>
    </row>
    <row r="357" spans="1:12" ht="60" hidden="1" customHeight="1" thickBot="1" x14ac:dyDescent="0.3">
      <c r="A357" s="102">
        <v>2142689</v>
      </c>
      <c r="B357" s="170">
        <v>43828</v>
      </c>
      <c r="C357" s="103" t="s">
        <v>19</v>
      </c>
      <c r="D357" s="150" t="s">
        <v>116</v>
      </c>
      <c r="E357" s="103" t="s">
        <v>1101</v>
      </c>
      <c r="F357" s="104" t="s">
        <v>1102</v>
      </c>
      <c r="G357" s="103"/>
      <c r="H357" s="297" t="s">
        <v>288</v>
      </c>
      <c r="I357" s="308"/>
      <c r="J357" s="297"/>
      <c r="K357" s="297"/>
      <c r="L357" s="297"/>
    </row>
    <row r="358" spans="1:12" ht="93" hidden="1" customHeight="1" thickBot="1" x14ac:dyDescent="0.3">
      <c r="A358" s="102">
        <v>2145859</v>
      </c>
      <c r="B358" s="170">
        <v>43830</v>
      </c>
      <c r="C358" s="103" t="s">
        <v>115</v>
      </c>
      <c r="D358" s="150" t="s">
        <v>116</v>
      </c>
      <c r="E358" s="103" t="s">
        <v>1115</v>
      </c>
      <c r="F358" s="104" t="s">
        <v>1116</v>
      </c>
      <c r="G358" s="103"/>
      <c r="H358" s="297" t="s">
        <v>288</v>
      </c>
      <c r="I358" s="308"/>
      <c r="J358" s="297"/>
      <c r="K358" s="297"/>
      <c r="L358" s="297"/>
    </row>
    <row r="359" spans="1:12" s="310" customFormat="1" ht="128.25" customHeight="1" thickBot="1" x14ac:dyDescent="0.3">
      <c r="A359" s="102">
        <v>2148908</v>
      </c>
      <c r="B359" s="170">
        <v>43832</v>
      </c>
      <c r="C359" s="103" t="s">
        <v>41</v>
      </c>
      <c r="D359" s="150" t="s">
        <v>1107</v>
      </c>
      <c r="E359" s="103" t="s">
        <v>1140</v>
      </c>
      <c r="F359" s="104" t="s">
        <v>1117</v>
      </c>
      <c r="G359" s="103"/>
      <c r="H359" s="297" t="s">
        <v>288</v>
      </c>
      <c r="I359" s="308"/>
      <c r="J359" s="297"/>
      <c r="K359" s="297"/>
      <c r="L359" s="297"/>
    </row>
    <row r="360" spans="1:12" ht="207" customHeight="1" thickBot="1" x14ac:dyDescent="0.3">
      <c r="A360" s="102">
        <v>2148336</v>
      </c>
      <c r="B360" s="170">
        <v>43833</v>
      </c>
      <c r="C360" s="103" t="s">
        <v>513</v>
      </c>
      <c r="D360" s="150" t="s">
        <v>209</v>
      </c>
      <c r="E360" s="103" t="s">
        <v>1141</v>
      </c>
      <c r="F360" s="104" t="s">
        <v>1125</v>
      </c>
      <c r="G360" s="103"/>
      <c r="H360" s="297" t="s">
        <v>288</v>
      </c>
      <c r="I360" s="308"/>
      <c r="J360" s="297"/>
      <c r="K360" s="297"/>
      <c r="L360" s="297"/>
    </row>
    <row r="361" spans="1:12" ht="172.5" customHeight="1" thickBot="1" x14ac:dyDescent="0.3">
      <c r="A361" s="102">
        <v>2149107</v>
      </c>
      <c r="B361" s="170">
        <v>43834</v>
      </c>
      <c r="C361" s="103" t="s">
        <v>854</v>
      </c>
      <c r="D361" s="150" t="s">
        <v>326</v>
      </c>
      <c r="E361" s="103" t="s">
        <v>1142</v>
      </c>
      <c r="F361" s="104" t="s">
        <v>1146</v>
      </c>
      <c r="G361" s="103"/>
      <c r="H361" s="297" t="s">
        <v>288</v>
      </c>
      <c r="I361" s="308"/>
      <c r="J361" s="297"/>
      <c r="K361" s="297"/>
      <c r="L361" s="297"/>
    </row>
    <row r="362" spans="1:12" ht="128.25" customHeight="1" thickBot="1" x14ac:dyDescent="0.3">
      <c r="A362" s="102">
        <v>2147730</v>
      </c>
      <c r="B362" s="170">
        <v>43834</v>
      </c>
      <c r="C362" s="103" t="s">
        <v>929</v>
      </c>
      <c r="D362" s="150" t="s">
        <v>883</v>
      </c>
      <c r="E362" s="103" t="s">
        <v>1143</v>
      </c>
      <c r="F362" s="104" t="s">
        <v>1118</v>
      </c>
      <c r="G362" s="103"/>
      <c r="H362" s="297" t="s">
        <v>76</v>
      </c>
      <c r="I362" s="308"/>
      <c r="J362" s="297"/>
      <c r="K362" s="297"/>
      <c r="L362" s="297"/>
    </row>
    <row r="363" spans="1:12" ht="128.25" customHeight="1" thickBot="1" x14ac:dyDescent="0.3">
      <c r="A363" s="102">
        <v>2149251</v>
      </c>
      <c r="B363" s="170">
        <v>43835</v>
      </c>
      <c r="C363" s="103" t="s">
        <v>513</v>
      </c>
      <c r="D363" s="150" t="s">
        <v>1127</v>
      </c>
      <c r="E363" s="103" t="s">
        <v>1144</v>
      </c>
      <c r="F363" s="104" t="s">
        <v>1152</v>
      </c>
      <c r="G363" s="103"/>
      <c r="H363" s="297" t="s">
        <v>288</v>
      </c>
      <c r="I363" s="308"/>
      <c r="J363" s="297"/>
      <c r="K363" s="297"/>
      <c r="L363" s="297"/>
    </row>
    <row r="364" spans="1:12" ht="128.25" customHeight="1" thickBot="1" x14ac:dyDescent="0.3">
      <c r="A364" s="102">
        <v>2153021</v>
      </c>
      <c r="B364" s="170">
        <v>43837</v>
      </c>
      <c r="C364" s="103" t="s">
        <v>929</v>
      </c>
      <c r="D364" s="150" t="s">
        <v>883</v>
      </c>
      <c r="E364" s="103" t="s">
        <v>1145</v>
      </c>
      <c r="F364" s="104" t="s">
        <v>1156</v>
      </c>
      <c r="G364" s="103"/>
      <c r="H364" s="297" t="s">
        <v>841</v>
      </c>
      <c r="I364" s="308"/>
      <c r="J364" s="297"/>
      <c r="K364" s="297"/>
      <c r="L364" s="297"/>
    </row>
    <row r="365" spans="1:12" ht="128.25" customHeight="1" thickBot="1" x14ac:dyDescent="0.3">
      <c r="A365" s="102">
        <v>2151586</v>
      </c>
      <c r="B365" s="170">
        <v>43838</v>
      </c>
      <c r="C365" s="103" t="s">
        <v>19</v>
      </c>
      <c r="D365" s="150" t="s">
        <v>116</v>
      </c>
      <c r="E365" s="103" t="s">
        <v>1147</v>
      </c>
      <c r="F365" s="104" t="s">
        <v>1148</v>
      </c>
      <c r="G365" s="103"/>
      <c r="H365" s="297" t="s">
        <v>288</v>
      </c>
      <c r="I365" s="308"/>
      <c r="J365" s="297"/>
      <c r="K365" s="297"/>
      <c r="L365" s="297"/>
    </row>
    <row r="366" spans="1:12" ht="128.25" customHeight="1" thickBot="1" x14ac:dyDescent="0.3">
      <c r="A366" s="102">
        <v>2151944</v>
      </c>
      <c r="B366" s="170">
        <v>43839</v>
      </c>
      <c r="C366" s="103" t="s">
        <v>178</v>
      </c>
      <c r="D366" s="150" t="s">
        <v>116</v>
      </c>
      <c r="E366" s="103" t="s">
        <v>1150</v>
      </c>
      <c r="F366" s="104" t="s">
        <v>1149</v>
      </c>
      <c r="G366" s="103"/>
      <c r="H366" s="297" t="s">
        <v>288</v>
      </c>
      <c r="I366" s="308"/>
      <c r="J366" s="297"/>
      <c r="K366" s="297"/>
      <c r="L366" s="297"/>
    </row>
    <row r="367" spans="1:12" ht="128.25" customHeight="1" thickBot="1" x14ac:dyDescent="0.3">
      <c r="A367" s="102">
        <v>2152351</v>
      </c>
      <c r="B367" s="170">
        <v>43840</v>
      </c>
      <c r="C367" s="103" t="s">
        <v>115</v>
      </c>
      <c r="D367" s="150" t="s">
        <v>1179</v>
      </c>
      <c r="E367" s="103" t="s">
        <v>1151</v>
      </c>
      <c r="F367" s="104" t="s">
        <v>1149</v>
      </c>
      <c r="G367" s="103"/>
      <c r="H367" s="297" t="s">
        <v>288</v>
      </c>
      <c r="I367" s="308"/>
      <c r="J367" s="297"/>
      <c r="K367" s="297"/>
      <c r="L367" s="297"/>
    </row>
    <row r="368" spans="1:12" ht="162" customHeight="1" thickBot="1" x14ac:dyDescent="0.3">
      <c r="A368" s="102">
        <v>2152907</v>
      </c>
      <c r="B368" s="170">
        <v>43841</v>
      </c>
      <c r="C368" s="103" t="s">
        <v>513</v>
      </c>
      <c r="D368" s="150" t="s">
        <v>1153</v>
      </c>
      <c r="E368" s="103" t="s">
        <v>1157</v>
      </c>
      <c r="F368" s="104" t="s">
        <v>1155</v>
      </c>
      <c r="G368" s="103"/>
      <c r="H368" s="297" t="s">
        <v>288</v>
      </c>
      <c r="I368" s="308"/>
      <c r="J368" s="297"/>
      <c r="K368" s="297"/>
      <c r="L368" s="297"/>
    </row>
    <row r="369" spans="1:12" ht="162.75" customHeight="1" thickBot="1" x14ac:dyDescent="0.3">
      <c r="A369" s="102">
        <v>2153616</v>
      </c>
      <c r="B369" s="170">
        <v>43842</v>
      </c>
      <c r="C369" s="103" t="s">
        <v>929</v>
      </c>
      <c r="D369" s="150" t="s">
        <v>883</v>
      </c>
      <c r="E369" s="103" t="s">
        <v>1158</v>
      </c>
      <c r="F369" s="104" t="s">
        <v>1159</v>
      </c>
      <c r="G369" s="103"/>
      <c r="H369" s="297" t="s">
        <v>76</v>
      </c>
      <c r="I369" s="308"/>
      <c r="J369" s="297"/>
      <c r="K369" s="297"/>
      <c r="L369" s="297"/>
    </row>
    <row r="370" spans="1:12" ht="162.75" customHeight="1" thickBot="1" x14ac:dyDescent="0.3">
      <c r="A370" s="102">
        <v>2154532</v>
      </c>
      <c r="B370" s="170">
        <v>43843</v>
      </c>
      <c r="C370" s="103" t="s">
        <v>854</v>
      </c>
      <c r="D370" s="150" t="s">
        <v>326</v>
      </c>
      <c r="E370" s="103" t="s">
        <v>1163</v>
      </c>
      <c r="F370" s="104" t="s">
        <v>1160</v>
      </c>
      <c r="G370" s="103"/>
      <c r="H370" s="297" t="s">
        <v>288</v>
      </c>
      <c r="I370" s="308"/>
      <c r="J370" s="297"/>
      <c r="K370" s="297"/>
      <c r="L370" s="297"/>
    </row>
    <row r="371" spans="1:12" ht="162.75" customHeight="1" thickBot="1" x14ac:dyDescent="0.3">
      <c r="A371" s="102">
        <v>2154621</v>
      </c>
      <c r="B371" s="170">
        <v>43843</v>
      </c>
      <c r="C371" s="103" t="s">
        <v>929</v>
      </c>
      <c r="D371" s="393" t="s">
        <v>1161</v>
      </c>
      <c r="E371" s="103" t="s">
        <v>1162</v>
      </c>
      <c r="F371" s="104" t="s">
        <v>1154</v>
      </c>
      <c r="G371" s="103"/>
      <c r="H371" s="297" t="s">
        <v>841</v>
      </c>
      <c r="I371" s="308"/>
      <c r="J371" s="297"/>
      <c r="K371" s="297"/>
      <c r="L371" s="297"/>
    </row>
    <row r="372" spans="1:12" ht="162.75" customHeight="1" thickBot="1" x14ac:dyDescent="0.3">
      <c r="A372" s="102">
        <v>2159162</v>
      </c>
      <c r="B372" s="170">
        <v>43843</v>
      </c>
      <c r="C372" s="103" t="s">
        <v>929</v>
      </c>
      <c r="D372" s="393" t="s">
        <v>883</v>
      </c>
      <c r="E372" s="103" t="s">
        <v>1164</v>
      </c>
      <c r="F372" s="104" t="s">
        <v>1170</v>
      </c>
      <c r="G372" s="103" t="s">
        <v>1171</v>
      </c>
      <c r="H372" s="297" t="s">
        <v>76</v>
      </c>
      <c r="I372" s="308"/>
      <c r="J372" s="297"/>
      <c r="K372" s="297"/>
      <c r="L372" s="297"/>
    </row>
    <row r="373" spans="1:12" ht="91.5" customHeight="1" thickBot="1" x14ac:dyDescent="0.3">
      <c r="A373" s="102">
        <v>2156773</v>
      </c>
      <c r="B373" s="170">
        <v>43846</v>
      </c>
      <c r="C373" s="103" t="s">
        <v>854</v>
      </c>
      <c r="D373" s="393" t="s">
        <v>326</v>
      </c>
      <c r="E373" s="103" t="s">
        <v>1167</v>
      </c>
      <c r="F373" s="104" t="s">
        <v>1172</v>
      </c>
      <c r="G373" s="103"/>
      <c r="H373" s="297" t="s">
        <v>288</v>
      </c>
      <c r="I373" s="308"/>
      <c r="J373" s="297"/>
      <c r="K373" s="297"/>
      <c r="L373" s="297"/>
    </row>
    <row r="374" spans="1:12" ht="75" customHeight="1" thickBot="1" x14ac:dyDescent="0.3">
      <c r="A374" s="102">
        <v>2156775</v>
      </c>
      <c r="B374" s="170">
        <v>43846</v>
      </c>
      <c r="C374" s="103" t="s">
        <v>854</v>
      </c>
      <c r="D374" s="393" t="s">
        <v>326</v>
      </c>
      <c r="E374" s="103" t="s">
        <v>1166</v>
      </c>
      <c r="F374" s="104" t="s">
        <v>1173</v>
      </c>
      <c r="G374" s="103"/>
      <c r="H374" s="297" t="s">
        <v>841</v>
      </c>
      <c r="I374" s="308"/>
      <c r="J374" s="297"/>
      <c r="K374" s="297"/>
      <c r="L374" s="297"/>
    </row>
    <row r="375" spans="1:12" ht="75" customHeight="1" thickBot="1" x14ac:dyDescent="0.3">
      <c r="A375" s="102">
        <v>2160801</v>
      </c>
      <c r="B375" s="170">
        <v>43848</v>
      </c>
      <c r="C375" s="103" t="s">
        <v>19</v>
      </c>
      <c r="D375" s="393" t="s">
        <v>1175</v>
      </c>
      <c r="E375" s="103" t="s">
        <v>1176</v>
      </c>
      <c r="F375" s="104" t="s">
        <v>1178</v>
      </c>
      <c r="G375" s="103" t="s">
        <v>1177</v>
      </c>
      <c r="H375" s="297" t="s">
        <v>76</v>
      </c>
      <c r="I375" s="308"/>
      <c r="J375" s="297"/>
      <c r="K375" s="297"/>
      <c r="L375" s="297"/>
    </row>
    <row r="376" spans="1:12" ht="99" customHeight="1" thickBot="1" x14ac:dyDescent="0.3">
      <c r="A376" s="102">
        <v>2158911</v>
      </c>
      <c r="B376" s="170">
        <v>43849</v>
      </c>
      <c r="C376" s="103" t="s">
        <v>513</v>
      </c>
      <c r="D376" s="393" t="s">
        <v>919</v>
      </c>
      <c r="E376" s="103" t="s">
        <v>1168</v>
      </c>
      <c r="F376" s="104" t="s">
        <v>1174</v>
      </c>
      <c r="G376" s="103" t="s">
        <v>1169</v>
      </c>
      <c r="H376" s="297" t="s">
        <v>76</v>
      </c>
      <c r="I376" s="308"/>
      <c r="J376" s="297"/>
      <c r="K376" s="297"/>
      <c r="L376" s="297"/>
    </row>
    <row r="377" spans="1:12" ht="75" customHeight="1" thickBot="1" x14ac:dyDescent="0.3">
      <c r="A377" s="102">
        <v>2167559</v>
      </c>
      <c r="B377" s="170">
        <v>43850</v>
      </c>
      <c r="C377" s="103" t="s">
        <v>115</v>
      </c>
      <c r="D377" s="393" t="s">
        <v>116</v>
      </c>
      <c r="E377" s="103" t="s">
        <v>1190</v>
      </c>
      <c r="F377" s="104" t="s">
        <v>1180</v>
      </c>
      <c r="G377" s="103" t="s">
        <v>1181</v>
      </c>
      <c r="H377" s="297" t="s">
        <v>76</v>
      </c>
      <c r="I377" s="308"/>
      <c r="J377" s="297"/>
      <c r="K377" s="297"/>
      <c r="L377" s="297"/>
    </row>
    <row r="378" spans="1:12" ht="75" customHeight="1" thickBot="1" x14ac:dyDescent="0.3">
      <c r="A378" s="102">
        <v>2160804</v>
      </c>
      <c r="B378" s="170">
        <v>43851</v>
      </c>
      <c r="C378" s="103" t="s">
        <v>1189</v>
      </c>
      <c r="D378" s="393" t="s">
        <v>116</v>
      </c>
      <c r="E378" s="103" t="s">
        <v>1183</v>
      </c>
      <c r="F378" s="104" t="s">
        <v>1182</v>
      </c>
      <c r="G378" s="103"/>
      <c r="H378" s="297" t="s">
        <v>288</v>
      </c>
      <c r="I378" s="308"/>
      <c r="J378" s="297"/>
      <c r="K378" s="297"/>
      <c r="L378" s="297"/>
    </row>
    <row r="379" spans="1:12" ht="126.75" customHeight="1" thickBot="1" x14ac:dyDescent="0.3">
      <c r="A379" s="102">
        <v>2162698</v>
      </c>
      <c r="B379" s="170">
        <v>43853</v>
      </c>
      <c r="C379" s="103" t="s">
        <v>316</v>
      </c>
      <c r="D379" s="393" t="s">
        <v>1188</v>
      </c>
      <c r="E379" s="103" t="s">
        <v>1185</v>
      </c>
      <c r="F379" s="104" t="s">
        <v>1156</v>
      </c>
      <c r="G379" s="103"/>
      <c r="H379" s="297" t="s">
        <v>841</v>
      </c>
      <c r="I379" s="308"/>
      <c r="J379" s="297"/>
      <c r="K379" s="297"/>
      <c r="L379" s="297"/>
    </row>
    <row r="380" spans="1:12" ht="75" customHeight="1" thickBot="1" x14ac:dyDescent="0.3">
      <c r="A380" s="102">
        <v>2163458</v>
      </c>
      <c r="B380" s="170">
        <v>43854</v>
      </c>
      <c r="C380" s="103" t="s">
        <v>513</v>
      </c>
      <c r="D380" s="393" t="s">
        <v>1187</v>
      </c>
      <c r="E380" s="103" t="s">
        <v>1186</v>
      </c>
      <c r="F380" s="104" t="s">
        <v>1184</v>
      </c>
      <c r="G380" s="103"/>
      <c r="H380" s="297" t="s">
        <v>288</v>
      </c>
      <c r="I380" s="308"/>
      <c r="J380" s="297"/>
      <c r="K380" s="297"/>
      <c r="L380" s="297"/>
    </row>
    <row r="381" spans="1:12" ht="75" customHeight="1" thickBot="1" x14ac:dyDescent="0.3">
      <c r="A381" s="97">
        <v>2165749</v>
      </c>
      <c r="B381" s="170">
        <v>43857</v>
      </c>
      <c r="C381" s="103" t="s">
        <v>1283</v>
      </c>
      <c r="D381" s="393" t="s">
        <v>837</v>
      </c>
      <c r="E381" s="103" t="s">
        <v>1270</v>
      </c>
      <c r="F381" s="170" t="s">
        <v>1156</v>
      </c>
      <c r="G381" s="170"/>
      <c r="H381" s="297" t="s">
        <v>841</v>
      </c>
      <c r="I381" s="170"/>
      <c r="J381" s="170"/>
      <c r="K381" s="170"/>
      <c r="L381" s="170"/>
    </row>
    <row r="382" spans="1:12" ht="150" customHeight="1" thickBot="1" x14ac:dyDescent="0.3">
      <c r="A382" s="97">
        <v>2166399</v>
      </c>
      <c r="B382" s="170">
        <v>43858</v>
      </c>
      <c r="C382" s="103" t="s">
        <v>19</v>
      </c>
      <c r="D382" s="393" t="s">
        <v>116</v>
      </c>
      <c r="E382" s="103" t="s">
        <v>1271</v>
      </c>
      <c r="F382" s="170" t="s">
        <v>1284</v>
      </c>
      <c r="G382" s="170"/>
      <c r="H382" s="297" t="s">
        <v>288</v>
      </c>
      <c r="I382" s="170"/>
      <c r="J382" s="170"/>
      <c r="K382" s="170"/>
      <c r="L382" s="170"/>
    </row>
    <row r="383" spans="1:12" ht="75" customHeight="1" thickBot="1" x14ac:dyDescent="0.3">
      <c r="A383" s="97">
        <v>2167173</v>
      </c>
      <c r="B383" s="170">
        <v>43859</v>
      </c>
      <c r="C383" s="103" t="s">
        <v>316</v>
      </c>
      <c r="D383" s="393" t="s">
        <v>509</v>
      </c>
      <c r="E383" s="103" t="s">
        <v>1269</v>
      </c>
      <c r="F383" s="104" t="s">
        <v>1285</v>
      </c>
      <c r="G383" s="103"/>
      <c r="H383" s="297" t="s">
        <v>841</v>
      </c>
      <c r="I383" s="308"/>
      <c r="J383" s="297"/>
      <c r="K383" s="297"/>
      <c r="L383" s="297"/>
    </row>
    <row r="384" spans="1:12" ht="75" customHeight="1" thickBot="1" x14ac:dyDescent="0.3">
      <c r="A384" s="97">
        <v>2168053</v>
      </c>
      <c r="B384" s="170">
        <v>43860</v>
      </c>
      <c r="C384" s="103" t="s">
        <v>115</v>
      </c>
      <c r="D384" s="393" t="s">
        <v>116</v>
      </c>
      <c r="E384" s="103" t="s">
        <v>1272</v>
      </c>
      <c r="F384" s="170" t="s">
        <v>1279</v>
      </c>
      <c r="G384" s="161"/>
      <c r="H384" s="297" t="s">
        <v>74</v>
      </c>
      <c r="I384" s="308"/>
      <c r="J384" s="297"/>
      <c r="K384" s="297"/>
      <c r="L384" s="297"/>
    </row>
    <row r="385" spans="1:12" ht="75" customHeight="1" thickBot="1" x14ac:dyDescent="0.3">
      <c r="A385" s="97"/>
      <c r="B385" s="170">
        <v>43860</v>
      </c>
      <c r="C385" s="103" t="s">
        <v>316</v>
      </c>
      <c r="D385" s="393" t="s">
        <v>326</v>
      </c>
      <c r="E385" s="103" t="s">
        <v>1281</v>
      </c>
      <c r="F385" s="104" t="s">
        <v>1282</v>
      </c>
      <c r="G385" s="161"/>
      <c r="H385" s="297" t="s">
        <v>841</v>
      </c>
      <c r="I385" s="308"/>
      <c r="J385" s="297"/>
      <c r="K385" s="297"/>
      <c r="L385" s="297"/>
    </row>
    <row r="386" spans="1:12" ht="75" customHeight="1" thickBot="1" x14ac:dyDescent="0.3">
      <c r="A386" s="97">
        <v>2170517</v>
      </c>
      <c r="B386" s="170">
        <v>43861</v>
      </c>
      <c r="C386" s="103" t="s">
        <v>41</v>
      </c>
      <c r="D386" s="393" t="s">
        <v>1273</v>
      </c>
      <c r="E386" s="103" t="s">
        <v>1274</v>
      </c>
      <c r="F386" s="170" t="s">
        <v>1275</v>
      </c>
      <c r="G386" s="161"/>
      <c r="H386" s="297" t="s">
        <v>288</v>
      </c>
      <c r="I386" s="308"/>
      <c r="J386" s="297"/>
      <c r="K386" s="297"/>
      <c r="L386" s="297"/>
    </row>
    <row r="387" spans="1:12" ht="75" customHeight="1" thickBot="1" x14ac:dyDescent="0.3">
      <c r="A387" s="97">
        <v>2170573</v>
      </c>
      <c r="B387" s="170">
        <v>43861</v>
      </c>
      <c r="C387" s="103" t="s">
        <v>115</v>
      </c>
      <c r="D387" s="393" t="s">
        <v>519</v>
      </c>
      <c r="E387" s="103" t="s">
        <v>1276</v>
      </c>
      <c r="F387" s="170" t="s">
        <v>1280</v>
      </c>
      <c r="G387" s="161"/>
      <c r="H387" s="297" t="s">
        <v>841</v>
      </c>
      <c r="I387" s="308"/>
      <c r="J387" s="297"/>
      <c r="K387" s="297"/>
      <c r="L387" s="297"/>
    </row>
    <row r="388" spans="1:12" ht="75" customHeight="1" thickBot="1" x14ac:dyDescent="0.3">
      <c r="A388" s="97">
        <v>2169866</v>
      </c>
      <c r="B388" s="404">
        <v>43862</v>
      </c>
      <c r="C388" s="103" t="s">
        <v>513</v>
      </c>
      <c r="D388" s="393" t="s">
        <v>1278</v>
      </c>
      <c r="E388" s="103" t="s">
        <v>1286</v>
      </c>
      <c r="F388" s="406" t="s">
        <v>1277</v>
      </c>
      <c r="G388" s="161"/>
      <c r="H388" s="297" t="s">
        <v>76</v>
      </c>
      <c r="I388" s="405"/>
      <c r="J388" s="161"/>
      <c r="K388" s="161"/>
      <c r="L388" s="161"/>
    </row>
    <row r="1048436" spans="12:12" ht="75" customHeight="1" thickBot="1" x14ac:dyDescent="0.3">
      <c r="L1048436" s="109"/>
    </row>
    <row r="1048437" spans="12:12" ht="75" customHeight="1" thickBot="1" x14ac:dyDescent="0.3">
      <c r="L1048437" s="91"/>
    </row>
    <row r="1048438" spans="12:12" ht="75" customHeight="1" thickBot="1" x14ac:dyDescent="0.3">
      <c r="L1048438" s="97"/>
    </row>
    <row r="1048439" spans="12:12" ht="75" customHeight="1" thickBot="1" x14ac:dyDescent="0.3">
      <c r="L1048439" s="97"/>
    </row>
    <row r="1048440" spans="12:12" ht="75" customHeight="1" thickBot="1" x14ac:dyDescent="0.3">
      <c r="L1048440" s="97"/>
    </row>
    <row r="1048441" spans="12:12" ht="75" customHeight="1" thickBot="1" x14ac:dyDescent="0.3">
      <c r="L1048441" s="97"/>
    </row>
    <row r="1048442" spans="12:12" ht="75" customHeight="1" thickBot="1" x14ac:dyDescent="0.3">
      <c r="L1048442" s="97"/>
    </row>
    <row r="1048443" spans="12:12" ht="75" customHeight="1" thickBot="1" x14ac:dyDescent="0.3">
      <c r="L1048443" s="97"/>
    </row>
    <row r="1048444" spans="12:12" ht="75" customHeight="1" thickBot="1" x14ac:dyDescent="0.3">
      <c r="L1048444" s="97"/>
    </row>
    <row r="1048445" spans="12:12" ht="75" customHeight="1" thickBot="1" x14ac:dyDescent="0.3">
      <c r="L1048445" s="97"/>
    </row>
    <row r="1048446" spans="12:12" ht="75" customHeight="1" thickBot="1" x14ac:dyDescent="0.3">
      <c r="L1048446" s="97"/>
    </row>
    <row r="1048447" spans="12:12" ht="75" customHeight="1" thickBot="1" x14ac:dyDescent="0.3">
      <c r="L1048447" s="97"/>
    </row>
    <row r="1048448" spans="12:12" ht="75" customHeight="1" thickBot="1" x14ac:dyDescent="0.3">
      <c r="L1048448" s="97"/>
    </row>
    <row r="1048449" spans="12:12" ht="75" customHeight="1" thickBot="1" x14ac:dyDescent="0.3">
      <c r="L1048449" s="97"/>
    </row>
    <row r="1048450" spans="12:12" ht="75" customHeight="1" thickBot="1" x14ac:dyDescent="0.3">
      <c r="L1048450" s="97"/>
    </row>
    <row r="1048451" spans="12:12" ht="75" customHeight="1" thickBot="1" x14ac:dyDescent="0.3">
      <c r="L1048451" s="97"/>
    </row>
    <row r="1048452" spans="12:12" ht="75" customHeight="1" thickBot="1" x14ac:dyDescent="0.3">
      <c r="L1048452" s="97"/>
    </row>
    <row r="1048453" spans="12:12" ht="75" customHeight="1" thickBot="1" x14ac:dyDescent="0.3">
      <c r="L1048453" s="97"/>
    </row>
    <row r="1048454" spans="12:12" ht="75" customHeight="1" thickBot="1" x14ac:dyDescent="0.3">
      <c r="L1048454" s="97"/>
    </row>
    <row r="1048455" spans="12:12" ht="75" customHeight="1" thickBot="1" x14ac:dyDescent="0.3">
      <c r="L1048455" s="97"/>
    </row>
    <row r="1048456" spans="12:12" ht="75" customHeight="1" thickBot="1" x14ac:dyDescent="0.3">
      <c r="L1048456" s="97"/>
    </row>
    <row r="1048457" spans="12:12" ht="75" customHeight="1" thickBot="1" x14ac:dyDescent="0.3">
      <c r="L1048457" s="97"/>
    </row>
    <row r="1048458" spans="12:12" ht="75" customHeight="1" thickBot="1" x14ac:dyDescent="0.3">
      <c r="L1048458" s="97"/>
    </row>
    <row r="1048459" spans="12:12" ht="75" customHeight="1" thickBot="1" x14ac:dyDescent="0.3">
      <c r="L1048459" s="97"/>
    </row>
    <row r="1048460" spans="12:12" ht="75" customHeight="1" thickBot="1" x14ac:dyDescent="0.3">
      <c r="L1048460" s="97"/>
    </row>
    <row r="1048461" spans="12:12" ht="75" customHeight="1" thickBot="1" x14ac:dyDescent="0.3">
      <c r="L1048461" s="97"/>
    </row>
  </sheetData>
  <autoFilter ref="A1:L388" xr:uid="{00000000-0009-0000-0000-000001000000}">
    <filterColumn colId="1">
      <filters>
        <dateGroupItem year="2020" dateTimeGrouping="year"/>
      </filters>
    </filterColumn>
    <sortState xmlns:xlrd2="http://schemas.microsoft.com/office/spreadsheetml/2017/richdata2" ref="A174:L281">
      <sortCondition ref="B1:B343"/>
    </sortState>
  </autoFilter>
  <conditionalFormatting sqref="K170:K173 K175:K186 K188:K190">
    <cfRule type="cellIs" dxfId="209" priority="7" operator="equal">
      <formula>"NO"</formula>
    </cfRule>
    <cfRule type="cellIs" dxfId="208" priority="8" operator="equal">
      <formula>"SI"</formula>
    </cfRule>
  </conditionalFormatting>
  <conditionalFormatting sqref="K191">
    <cfRule type="cellIs" dxfId="207" priority="5" operator="equal">
      <formula>"NO"</formula>
    </cfRule>
    <cfRule type="cellIs" dxfId="206" priority="6" operator="equal">
      <formula>"SI"</formula>
    </cfRule>
  </conditionalFormatting>
  <dataValidations count="1">
    <dataValidation errorStyle="warning" allowBlank="1" showErrorMessage="1" error="COLOCÓ DATOS EN LA ANTERIOIR PESTAÑA?" sqref="F2:XFD1048576" xr:uid="{EA7BF9BB-B0DA-4C70-9A56-66C2358116D9}"/>
  </dataValidations>
  <pageMargins left="0.7" right="0.7" top="0.75" bottom="0.75" header="0.3" footer="0.3"/>
  <pageSetup paperSize="9" fitToHeight="0" orientation="landscape" r:id="rId1"/>
  <rowBreaks count="2" manualBreakCount="2">
    <brk id="14" max="16383" man="1"/>
    <brk id="27" max="16383" man="1"/>
  </row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C3B95-EA43-4327-9CBC-EB5BEA7CFDAC}">
  <sheetPr codeName="Sheet7" filterMode="1">
    <pageSetUpPr fitToPage="1"/>
  </sheetPr>
  <dimension ref="A1:AX150"/>
  <sheetViews>
    <sheetView topLeftCell="A2" zoomScale="50" zoomScaleNormal="50" workbookViewId="0">
      <selection activeCell="N2" sqref="N2"/>
    </sheetView>
  </sheetViews>
  <sheetFormatPr defaultRowHeight="18" x14ac:dyDescent="0.25"/>
  <cols>
    <col min="1" max="1" width="15.42578125" style="113" customWidth="1"/>
    <col min="2" max="2" width="17" style="113" customWidth="1"/>
    <col min="3" max="5" width="25" style="113" customWidth="1"/>
    <col min="6" max="6" width="25" style="149" customWidth="1"/>
    <col min="7" max="7" width="19.85546875" style="149" customWidth="1"/>
    <col min="8" max="27" width="13" style="113" customWidth="1"/>
    <col min="28" max="32" width="15.140625" style="113" customWidth="1"/>
    <col min="33" max="33" width="10.140625" style="113" customWidth="1"/>
    <col min="34" max="34" width="15.85546875" style="113" customWidth="1"/>
    <col min="35" max="35" width="14.7109375" style="113" customWidth="1"/>
    <col min="36" max="36" width="10.140625" style="113" customWidth="1"/>
    <col min="37" max="37" width="12.7109375" style="113" customWidth="1"/>
    <col min="38" max="38" width="18.140625" style="113" customWidth="1"/>
    <col min="39" max="39" width="15.5703125" style="113" customWidth="1"/>
    <col min="40" max="40" width="15.5703125" style="148" customWidth="1"/>
    <col min="41" max="42" width="15.5703125" style="117" customWidth="1"/>
    <col min="43" max="44" width="15.5703125" style="113" customWidth="1"/>
    <col min="45" max="45" width="16.140625" style="187" customWidth="1"/>
    <col min="46" max="46" width="12.7109375" style="186" hidden="1" customWidth="1"/>
    <col min="47" max="48" width="11.42578125" style="186" hidden="1" customWidth="1"/>
    <col min="49" max="49" width="12.7109375" style="186" hidden="1" customWidth="1"/>
    <col min="50" max="50" width="11.42578125" style="187" hidden="1" customWidth="1"/>
    <col min="51" max="265" width="11.42578125" style="187" customWidth="1"/>
    <col min="266" max="16384" width="9.140625" style="187"/>
  </cols>
  <sheetData>
    <row r="1" spans="1:50" ht="45" customHeight="1" thickBot="1" x14ac:dyDescent="0.3">
      <c r="A1" s="110" t="s">
        <v>591</v>
      </c>
      <c r="B1" s="111"/>
      <c r="C1" s="111"/>
      <c r="D1" s="111"/>
      <c r="E1" s="111"/>
      <c r="F1" s="112"/>
      <c r="G1" s="112"/>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1"/>
      <c r="AQ1" s="111"/>
      <c r="AR1" s="111"/>
      <c r="AS1" s="111"/>
    </row>
    <row r="2" spans="1:50" s="128" customFormat="1" ht="24.75" customHeight="1" thickBot="1" x14ac:dyDescent="0.3">
      <c r="A2" s="412" t="s">
        <v>592</v>
      </c>
      <c r="B2" s="412"/>
      <c r="C2" s="196"/>
      <c r="D2" s="196"/>
      <c r="E2" s="114" t="s">
        <v>593</v>
      </c>
      <c r="F2" s="115"/>
      <c r="G2" s="116"/>
      <c r="H2" s="117"/>
      <c r="I2" s="117"/>
      <c r="J2" s="118"/>
      <c r="K2" s="118"/>
      <c r="L2" s="119" t="s">
        <v>594</v>
      </c>
      <c r="M2" s="119"/>
      <c r="N2" s="120">
        <v>2018</v>
      </c>
      <c r="O2" s="121"/>
      <c r="P2" s="118"/>
      <c r="Q2" s="118"/>
      <c r="R2" s="118"/>
      <c r="S2" s="118"/>
      <c r="T2" s="118"/>
      <c r="U2" s="118"/>
      <c r="V2" s="122"/>
      <c r="W2" s="122"/>
      <c r="X2" s="122"/>
      <c r="Y2" s="122"/>
      <c r="Z2" s="122"/>
      <c r="AA2" s="122"/>
      <c r="AB2" s="123"/>
      <c r="AC2" s="124"/>
      <c r="AD2" s="124"/>
      <c r="AE2" s="124"/>
      <c r="AF2" s="125"/>
      <c r="AG2" s="126"/>
      <c r="AH2" s="126"/>
      <c r="AI2" s="126"/>
      <c r="AJ2" s="126"/>
      <c r="AK2" s="126"/>
      <c r="AL2" s="126"/>
      <c r="AM2" s="126"/>
      <c r="AN2" s="127"/>
      <c r="AS2" s="129"/>
      <c r="AT2" s="188"/>
      <c r="AU2" s="188"/>
      <c r="AV2" s="188"/>
      <c r="AW2" s="188"/>
    </row>
    <row r="3" spans="1:50" s="128" customFormat="1" ht="18.75" customHeight="1" thickBot="1" x14ac:dyDescent="0.3">
      <c r="A3" s="118"/>
      <c r="B3" s="118"/>
      <c r="C3" s="118"/>
      <c r="D3" s="118"/>
      <c r="E3" s="118"/>
      <c r="F3" s="130"/>
      <c r="G3" s="130"/>
      <c r="H3" s="118"/>
      <c r="I3" s="118"/>
      <c r="J3" s="118"/>
      <c r="K3" s="118"/>
      <c r="L3" s="118"/>
      <c r="M3" s="118"/>
      <c r="N3" s="118"/>
      <c r="O3" s="118"/>
      <c r="P3" s="118"/>
      <c r="Q3" s="118"/>
      <c r="R3" s="118"/>
      <c r="S3" s="118"/>
      <c r="T3" s="118"/>
      <c r="U3" s="118"/>
      <c r="V3" s="122"/>
      <c r="W3" s="122"/>
      <c r="X3" s="122"/>
      <c r="Y3" s="122"/>
      <c r="Z3" s="122"/>
      <c r="AA3" s="122"/>
      <c r="AB3" s="131"/>
      <c r="AC3" s="126"/>
      <c r="AD3" s="126"/>
      <c r="AE3" s="126"/>
      <c r="AF3" s="132"/>
      <c r="AG3" s="126"/>
      <c r="AH3" s="126"/>
      <c r="AI3" s="126"/>
      <c r="AJ3" s="126"/>
      <c r="AK3" s="126"/>
      <c r="AL3" s="126"/>
      <c r="AM3" s="123"/>
      <c r="AN3" s="133"/>
      <c r="AO3" s="134"/>
      <c r="AP3" s="134"/>
      <c r="AQ3" s="117"/>
      <c r="AR3" s="134"/>
      <c r="AS3" s="129"/>
      <c r="AT3" s="188"/>
      <c r="AU3" s="188"/>
      <c r="AV3" s="188"/>
      <c r="AW3" s="188"/>
    </row>
    <row r="4" spans="1:50" s="189" customFormat="1" ht="48.75" customHeight="1" x14ac:dyDescent="0.25">
      <c r="A4" s="413" t="s">
        <v>539</v>
      </c>
      <c r="B4" s="416" t="s">
        <v>106</v>
      </c>
      <c r="C4" s="419" t="s">
        <v>595</v>
      </c>
      <c r="D4" s="441"/>
      <c r="E4" s="441"/>
      <c r="F4" s="442"/>
      <c r="G4" s="419" t="s">
        <v>596</v>
      </c>
      <c r="H4" s="425" t="s">
        <v>597</v>
      </c>
      <c r="I4" s="426"/>
      <c r="J4" s="426"/>
      <c r="K4" s="426"/>
      <c r="L4" s="426"/>
      <c r="M4" s="426"/>
      <c r="N4" s="426"/>
      <c r="O4" s="426"/>
      <c r="P4" s="426"/>
      <c r="Q4" s="426"/>
      <c r="R4" s="426"/>
      <c r="S4" s="426"/>
      <c r="T4" s="426"/>
      <c r="U4" s="426"/>
      <c r="V4" s="426"/>
      <c r="W4" s="426"/>
      <c r="X4" s="426"/>
      <c r="Y4" s="426"/>
      <c r="Z4" s="426"/>
      <c r="AA4" s="426"/>
      <c r="AB4" s="422" t="s">
        <v>598</v>
      </c>
      <c r="AC4" s="422"/>
      <c r="AD4" s="422"/>
      <c r="AE4" s="422"/>
      <c r="AF4" s="422"/>
      <c r="AG4" s="447" t="s">
        <v>599</v>
      </c>
      <c r="AH4" s="447"/>
      <c r="AI4" s="447"/>
      <c r="AJ4" s="447"/>
      <c r="AK4" s="447"/>
      <c r="AL4" s="447"/>
      <c r="AM4" s="438" t="s">
        <v>600</v>
      </c>
      <c r="AN4" s="439"/>
      <c r="AO4" s="439"/>
      <c r="AP4" s="439"/>
      <c r="AQ4" s="439"/>
      <c r="AR4" s="440"/>
      <c r="AT4" s="190"/>
      <c r="AU4" s="190"/>
      <c r="AV4" s="190"/>
      <c r="AW4" s="190"/>
    </row>
    <row r="5" spans="1:50" s="191" customFormat="1" ht="48" customHeight="1" x14ac:dyDescent="0.25">
      <c r="A5" s="414"/>
      <c r="B5" s="417"/>
      <c r="C5" s="443"/>
      <c r="D5" s="444"/>
      <c r="E5" s="444"/>
      <c r="F5" s="445"/>
      <c r="G5" s="420"/>
      <c r="H5" s="448" t="s">
        <v>601</v>
      </c>
      <c r="I5" s="448"/>
      <c r="J5" s="448"/>
      <c r="K5" s="448"/>
      <c r="L5" s="448"/>
      <c r="M5" s="448"/>
      <c r="N5" s="448"/>
      <c r="O5" s="448"/>
      <c r="P5" s="448"/>
      <c r="Q5" s="448"/>
      <c r="R5" s="448"/>
      <c r="S5" s="448"/>
      <c r="T5" s="448"/>
      <c r="U5" s="448"/>
      <c r="V5" s="449" t="s">
        <v>602</v>
      </c>
      <c r="W5" s="450"/>
      <c r="X5" s="450"/>
      <c r="Y5" s="451"/>
      <c r="Z5" s="455" t="s">
        <v>603</v>
      </c>
      <c r="AA5" s="456"/>
      <c r="AB5" s="459" t="s">
        <v>604</v>
      </c>
      <c r="AC5" s="459"/>
      <c r="AD5" s="459"/>
      <c r="AE5" s="434" t="s">
        <v>605</v>
      </c>
      <c r="AF5" s="434"/>
      <c r="AG5" s="460" t="s">
        <v>539</v>
      </c>
      <c r="AH5" s="460"/>
      <c r="AI5" s="460"/>
      <c r="AJ5" s="460" t="s">
        <v>606</v>
      </c>
      <c r="AK5" s="460"/>
      <c r="AL5" s="460"/>
      <c r="AM5" s="446" t="s">
        <v>607</v>
      </c>
      <c r="AN5" s="446"/>
      <c r="AO5" s="446" t="s">
        <v>608</v>
      </c>
      <c r="AP5" s="446" t="s">
        <v>609</v>
      </c>
      <c r="AQ5" s="446" t="s">
        <v>610</v>
      </c>
      <c r="AR5" s="446"/>
      <c r="AT5" s="192"/>
      <c r="AU5" s="192"/>
      <c r="AV5" s="192"/>
      <c r="AW5" s="192"/>
    </row>
    <row r="6" spans="1:50" s="193" customFormat="1" ht="30.75" customHeight="1" x14ac:dyDescent="0.25">
      <c r="A6" s="414"/>
      <c r="B6" s="417"/>
      <c r="C6" s="443"/>
      <c r="D6" s="444"/>
      <c r="E6" s="444"/>
      <c r="F6" s="445"/>
      <c r="G6" s="420"/>
      <c r="H6" s="448"/>
      <c r="I6" s="448"/>
      <c r="J6" s="448"/>
      <c r="K6" s="448"/>
      <c r="L6" s="448"/>
      <c r="M6" s="448"/>
      <c r="N6" s="448"/>
      <c r="O6" s="448"/>
      <c r="P6" s="448"/>
      <c r="Q6" s="448"/>
      <c r="R6" s="448"/>
      <c r="S6" s="448"/>
      <c r="T6" s="448"/>
      <c r="U6" s="448"/>
      <c r="V6" s="452"/>
      <c r="W6" s="453"/>
      <c r="X6" s="453"/>
      <c r="Y6" s="454"/>
      <c r="Z6" s="457"/>
      <c r="AA6" s="458"/>
      <c r="AB6" s="459"/>
      <c r="AC6" s="459"/>
      <c r="AD6" s="459"/>
      <c r="AE6" s="434"/>
      <c r="AF6" s="434"/>
      <c r="AG6" s="460"/>
      <c r="AH6" s="460"/>
      <c r="AI6" s="460"/>
      <c r="AJ6" s="460"/>
      <c r="AK6" s="460"/>
      <c r="AL6" s="460"/>
      <c r="AM6" s="446"/>
      <c r="AN6" s="446"/>
      <c r="AO6" s="446"/>
      <c r="AP6" s="446"/>
      <c r="AQ6" s="446"/>
      <c r="AR6" s="446"/>
      <c r="AT6" s="194"/>
      <c r="AU6" s="194"/>
      <c r="AV6" s="194"/>
      <c r="AW6" s="194"/>
    </row>
    <row r="7" spans="1:50" s="193" customFormat="1" ht="96.75" customHeight="1" thickBot="1" x14ac:dyDescent="0.3">
      <c r="A7" s="415"/>
      <c r="B7" s="418"/>
      <c r="C7" s="182" t="s">
        <v>539</v>
      </c>
      <c r="D7" s="182" t="s">
        <v>606</v>
      </c>
      <c r="E7" s="220" t="s">
        <v>539</v>
      </c>
      <c r="F7" s="221" t="s">
        <v>606</v>
      </c>
      <c r="G7" s="421"/>
      <c r="H7" s="435" t="s">
        <v>611</v>
      </c>
      <c r="I7" s="436"/>
      <c r="J7" s="437" t="s">
        <v>612</v>
      </c>
      <c r="K7" s="436"/>
      <c r="L7" s="437" t="s">
        <v>613</v>
      </c>
      <c r="M7" s="424"/>
      <c r="N7" s="423" t="s">
        <v>614</v>
      </c>
      <c r="O7" s="424"/>
      <c r="P7" s="423" t="s">
        <v>615</v>
      </c>
      <c r="Q7" s="424"/>
      <c r="R7" s="423" t="s">
        <v>616</v>
      </c>
      <c r="S7" s="424"/>
      <c r="T7" s="423" t="s">
        <v>617</v>
      </c>
      <c r="U7" s="424"/>
      <c r="V7" s="427" t="s">
        <v>618</v>
      </c>
      <c r="W7" s="428"/>
      <c r="X7" s="427" t="s">
        <v>619</v>
      </c>
      <c r="Y7" s="428"/>
      <c r="Z7" s="423" t="s">
        <v>620</v>
      </c>
      <c r="AA7" s="429"/>
      <c r="AB7" s="433" t="s">
        <v>621</v>
      </c>
      <c r="AC7" s="433" t="s">
        <v>622</v>
      </c>
      <c r="AD7" s="433" t="s">
        <v>606</v>
      </c>
      <c r="AE7" s="434" t="s">
        <v>621</v>
      </c>
      <c r="AF7" s="434" t="s">
        <v>623</v>
      </c>
      <c r="AG7" s="460"/>
      <c r="AH7" s="460"/>
      <c r="AI7" s="460"/>
      <c r="AJ7" s="460"/>
      <c r="AK7" s="460"/>
      <c r="AL7" s="460"/>
      <c r="AM7" s="446"/>
      <c r="AN7" s="446"/>
      <c r="AO7" s="446"/>
      <c r="AP7" s="446"/>
      <c r="AQ7" s="446"/>
      <c r="AR7" s="446"/>
      <c r="AT7" s="195" t="s">
        <v>624</v>
      </c>
      <c r="AU7" s="195" t="s">
        <v>625</v>
      </c>
      <c r="AV7" s="195" t="s">
        <v>626</v>
      </c>
      <c r="AW7" s="195" t="s">
        <v>627</v>
      </c>
      <c r="AX7" s="195" t="s">
        <v>628</v>
      </c>
    </row>
    <row r="8" spans="1:50" s="193" customFormat="1" ht="54.75" customHeight="1" thickBot="1" x14ac:dyDescent="0.3">
      <c r="A8" s="135"/>
      <c r="B8" s="136"/>
      <c r="C8" s="136"/>
      <c r="D8" s="136"/>
      <c r="E8" s="137"/>
      <c r="F8" s="138"/>
      <c r="G8" s="139"/>
      <c r="H8" s="140" t="s">
        <v>539</v>
      </c>
      <c r="I8" s="141" t="s">
        <v>606</v>
      </c>
      <c r="J8" s="140" t="s">
        <v>539</v>
      </c>
      <c r="K8" s="141" t="s">
        <v>606</v>
      </c>
      <c r="L8" s="140" t="s">
        <v>539</v>
      </c>
      <c r="M8" s="141" t="s">
        <v>606</v>
      </c>
      <c r="N8" s="140" t="s">
        <v>539</v>
      </c>
      <c r="O8" s="141" t="s">
        <v>606</v>
      </c>
      <c r="P8" s="140" t="s">
        <v>539</v>
      </c>
      <c r="Q8" s="141" t="s">
        <v>606</v>
      </c>
      <c r="R8" s="140" t="s">
        <v>539</v>
      </c>
      <c r="S8" s="141" t="s">
        <v>606</v>
      </c>
      <c r="T8" s="140" t="s">
        <v>539</v>
      </c>
      <c r="U8" s="141" t="s">
        <v>606</v>
      </c>
      <c r="V8" s="142" t="s">
        <v>539</v>
      </c>
      <c r="W8" s="143" t="s">
        <v>606</v>
      </c>
      <c r="X8" s="142" t="s">
        <v>539</v>
      </c>
      <c r="Y8" s="143" t="s">
        <v>606</v>
      </c>
      <c r="Z8" s="140" t="s">
        <v>539</v>
      </c>
      <c r="AA8" s="141" t="s">
        <v>606</v>
      </c>
      <c r="AB8" s="433"/>
      <c r="AC8" s="433"/>
      <c r="AD8" s="433"/>
      <c r="AE8" s="434"/>
      <c r="AF8" s="434"/>
      <c r="AG8" s="144" t="s">
        <v>63</v>
      </c>
      <c r="AH8" s="144" t="s">
        <v>64</v>
      </c>
      <c r="AI8" s="144" t="s">
        <v>65</v>
      </c>
      <c r="AJ8" s="144" t="s">
        <v>63</v>
      </c>
      <c r="AK8" s="144" t="s">
        <v>64</v>
      </c>
      <c r="AL8" s="144" t="s">
        <v>65</v>
      </c>
      <c r="AM8" s="145" t="s">
        <v>539</v>
      </c>
      <c r="AN8" s="145" t="s">
        <v>606</v>
      </c>
      <c r="AO8" s="446"/>
      <c r="AP8" s="446"/>
      <c r="AQ8" s="146" t="s">
        <v>539</v>
      </c>
      <c r="AR8" s="146" t="s">
        <v>606</v>
      </c>
      <c r="AT8" s="195"/>
      <c r="AU8" s="195"/>
      <c r="AV8" s="195"/>
      <c r="AW8" s="195"/>
      <c r="AX8" s="195"/>
    </row>
    <row r="9" spans="1:50" s="189" customFormat="1" ht="22.5" hidden="1" customHeight="1" x14ac:dyDescent="0.25">
      <c r="A9" s="431">
        <v>43101</v>
      </c>
      <c r="B9" s="240" t="s">
        <v>629</v>
      </c>
      <c r="C9" s="241">
        <v>298712</v>
      </c>
      <c r="D9" s="242">
        <f>+C9</f>
        <v>298712</v>
      </c>
      <c r="E9" s="241">
        <v>298712</v>
      </c>
      <c r="F9" s="242">
        <f>+E9</f>
        <v>298712</v>
      </c>
      <c r="G9" s="243">
        <v>1821</v>
      </c>
      <c r="H9" s="244">
        <v>0</v>
      </c>
      <c r="I9" s="245">
        <f>+H9</f>
        <v>0</v>
      </c>
      <c r="J9" s="244">
        <v>0</v>
      </c>
      <c r="K9" s="245">
        <f>+J9</f>
        <v>0</v>
      </c>
      <c r="L9" s="244">
        <v>0</v>
      </c>
      <c r="M9" s="245">
        <f>+L9</f>
        <v>0</v>
      </c>
      <c r="N9" s="244">
        <v>0</v>
      </c>
      <c r="O9" s="245">
        <f>+N9</f>
        <v>0</v>
      </c>
      <c r="P9" s="244">
        <v>1</v>
      </c>
      <c r="Q9" s="245">
        <f>+P9</f>
        <v>1</v>
      </c>
      <c r="R9" s="245">
        <f>+(H9+J9+L9+N9+P9)</f>
        <v>1</v>
      </c>
      <c r="S9" s="245">
        <f>+R9</f>
        <v>1</v>
      </c>
      <c r="T9" s="245">
        <f>+(H9+J9+L9+N9)</f>
        <v>0</v>
      </c>
      <c r="U9" s="245">
        <f>+T9</f>
        <v>0</v>
      </c>
      <c r="V9" s="244">
        <v>1</v>
      </c>
      <c r="W9" s="245">
        <f>+V9</f>
        <v>1</v>
      </c>
      <c r="X9" s="244">
        <v>0</v>
      </c>
      <c r="Y9" s="245">
        <f>+X9</f>
        <v>0</v>
      </c>
      <c r="Z9" s="244">
        <v>0</v>
      </c>
      <c r="AA9" s="245">
        <f>+Z9</f>
        <v>0</v>
      </c>
      <c r="AB9" s="244"/>
      <c r="AC9" s="244"/>
      <c r="AD9" s="245">
        <f>+AC9+AB9</f>
        <v>0</v>
      </c>
      <c r="AE9" s="244"/>
      <c r="AF9" s="245">
        <f>+AE9</f>
        <v>0</v>
      </c>
      <c r="AG9" s="246">
        <f>IF(C9=0,"",((H9+J9)*1000000/C9))</f>
        <v>0</v>
      </c>
      <c r="AH9" s="246">
        <f>IF(C9=0,"",((AB9+AC9)*1000000)/C9)</f>
        <v>0</v>
      </c>
      <c r="AI9" s="246">
        <f>IF(C9=0,"",(AG9*AH9/1000))</f>
        <v>0</v>
      </c>
      <c r="AJ9" s="246">
        <f>IF(D9=0,"",((I9+K9)*1000000)/D9)</f>
        <v>0</v>
      </c>
      <c r="AK9" s="246">
        <f>IF(D9=0,"",((AD9)*1000000)/D9)</f>
        <v>0</v>
      </c>
      <c r="AL9" s="246">
        <f>IF(D9=0,"",((AJ9*AK9)/1000))</f>
        <v>0</v>
      </c>
      <c r="AM9" s="246">
        <f>IF(E9=0,"",((T9*1000000)/E9))</f>
        <v>0</v>
      </c>
      <c r="AN9" s="246">
        <f>IF(F9=0,"",((U9*1000000)/F9))</f>
        <v>0</v>
      </c>
      <c r="AO9" s="246">
        <f>IF(E9=0,"",((T9*1000000)/E9))</f>
        <v>0</v>
      </c>
      <c r="AP9" s="246">
        <f>IF(E9=0,"",(SUMIF($B$9:B9,"MMG",$T$9:T9)*1000000/SUMIF($B$9:B9,"MMG",$E$9:E9)))</f>
        <v>0</v>
      </c>
      <c r="AQ9" s="246">
        <f>IF(E9=0,"",(R9*1000000/E9))</f>
        <v>3.3477061517448243</v>
      </c>
      <c r="AR9" s="246">
        <f>IF(F9=0,"",((S9*1000000)/F9))</f>
        <v>3.3477061517448243</v>
      </c>
      <c r="AT9" s="190"/>
      <c r="AU9" s="190"/>
      <c r="AV9" s="190"/>
      <c r="AW9" s="190"/>
    </row>
    <row r="10" spans="1:50" s="189" customFormat="1" ht="22.5" hidden="1" customHeight="1" x14ac:dyDescent="0.25">
      <c r="A10" s="431"/>
      <c r="B10" s="240" t="s">
        <v>630</v>
      </c>
      <c r="C10" s="241">
        <v>1399046</v>
      </c>
      <c r="D10" s="242">
        <f>+C10</f>
        <v>1399046</v>
      </c>
      <c r="E10" s="241">
        <v>1037086</v>
      </c>
      <c r="F10" s="242">
        <f>+E10</f>
        <v>1037086</v>
      </c>
      <c r="G10" s="243">
        <v>6321</v>
      </c>
      <c r="H10" s="244">
        <v>0</v>
      </c>
      <c r="I10" s="245">
        <f>+H10</f>
        <v>0</v>
      </c>
      <c r="J10" s="244">
        <v>0</v>
      </c>
      <c r="K10" s="245">
        <f>+J10</f>
        <v>0</v>
      </c>
      <c r="L10" s="244">
        <v>0</v>
      </c>
      <c r="M10" s="245">
        <f>+L10</f>
        <v>0</v>
      </c>
      <c r="N10" s="244">
        <v>1</v>
      </c>
      <c r="O10" s="245">
        <f>+N10</f>
        <v>1</v>
      </c>
      <c r="P10" s="244">
        <v>1</v>
      </c>
      <c r="Q10" s="245">
        <f>+P10</f>
        <v>1</v>
      </c>
      <c r="R10" s="245">
        <f>+(H10+J10+L10+N10+P10)</f>
        <v>2</v>
      </c>
      <c r="S10" s="245">
        <f>+R10</f>
        <v>2</v>
      </c>
      <c r="T10" s="245">
        <f>+(H10+J10+L10+N10)</f>
        <v>1</v>
      </c>
      <c r="U10" s="245">
        <f>+T10</f>
        <v>1</v>
      </c>
      <c r="V10" s="244">
        <v>0</v>
      </c>
      <c r="W10" s="245">
        <f>+V10</f>
        <v>0</v>
      </c>
      <c r="X10" s="244">
        <v>0</v>
      </c>
      <c r="Y10" s="245">
        <f>+X10</f>
        <v>0</v>
      </c>
      <c r="Z10" s="244">
        <v>0</v>
      </c>
      <c r="AA10" s="245">
        <f>+Z10</f>
        <v>0</v>
      </c>
      <c r="AB10" s="244"/>
      <c r="AC10" s="244"/>
      <c r="AD10" s="245">
        <f>+AC10+AB10</f>
        <v>0</v>
      </c>
      <c r="AE10" s="244"/>
      <c r="AF10" s="245">
        <f>+AE10</f>
        <v>0</v>
      </c>
      <c r="AG10" s="246">
        <f>IF(C10=0,"",((H10+J10)*1000000/C10))</f>
        <v>0</v>
      </c>
      <c r="AH10" s="246">
        <f>IF(C10=0,"",((AB10+AC10)*1000000)/C10)</f>
        <v>0</v>
      </c>
      <c r="AI10" s="246">
        <f>IF(C10=0,"",(AG10*AH10/1000))</f>
        <v>0</v>
      </c>
      <c r="AJ10" s="246">
        <f>IF(D10=0,"",((I10+K10)*1000000)/D10)</f>
        <v>0</v>
      </c>
      <c r="AK10" s="246">
        <f>IF(D10=0,"",((AD10)*1000000)/D10)</f>
        <v>0</v>
      </c>
      <c r="AL10" s="246">
        <f>IF(D10=0,"",((AJ10*AK10)/1000))</f>
        <v>0</v>
      </c>
      <c r="AM10" s="246">
        <f t="shared" ref="AM10:AN44" si="0">IF(E10=0,"",((T10*1000000)/E10))</f>
        <v>0.96424018837396319</v>
      </c>
      <c r="AN10" s="246">
        <f t="shared" si="0"/>
        <v>0.96424018837396319</v>
      </c>
      <c r="AO10" s="246">
        <f>IF(E10=0,"",((T10*1000000)/E10))</f>
        <v>0.96424018837396319</v>
      </c>
      <c r="AP10" s="246">
        <f>IF(E9=0,"",(SUMIF($B$9:B10,"CONTRATAS",$T$9:T10)*1000000/SUMIF($B$9:B10,"CONTRATAS",$E$9:E10)))</f>
        <v>0.96424018837396319</v>
      </c>
      <c r="AQ10" s="246">
        <f t="shared" ref="AQ10:AQ65" si="1">IF(E10=0,"",(R10*1000000/E10))</f>
        <v>1.9284803767479264</v>
      </c>
      <c r="AR10" s="246">
        <f t="shared" ref="AR10:AR65" si="2">IF(F10=0,"",((S10*1000000)/F10))</f>
        <v>1.9284803767479264</v>
      </c>
      <c r="AT10" s="190"/>
      <c r="AU10" s="190"/>
      <c r="AV10" s="190"/>
      <c r="AW10" s="190"/>
    </row>
    <row r="11" spans="1:50" s="254" customFormat="1" ht="22.5" hidden="1" customHeight="1" x14ac:dyDescent="0.25">
      <c r="A11" s="431"/>
      <c r="B11" s="247" t="s">
        <v>67</v>
      </c>
      <c r="C11" s="248">
        <f>C9+C10</f>
        <v>1697758</v>
      </c>
      <c r="D11" s="249">
        <f>+D9+D10</f>
        <v>1697758</v>
      </c>
      <c r="E11" s="248">
        <f>E9+E10</f>
        <v>1335798</v>
      </c>
      <c r="F11" s="249">
        <f>+F9+F10</f>
        <v>1335798</v>
      </c>
      <c r="G11" s="250">
        <f>+SUM(G9:G10)</f>
        <v>8142</v>
      </c>
      <c r="H11" s="251">
        <f>SUM(H9:H10)</f>
        <v>0</v>
      </c>
      <c r="I11" s="251">
        <f>+I9+I10</f>
        <v>0</v>
      </c>
      <c r="J11" s="251">
        <f>SUM(J9:J10)</f>
        <v>0</v>
      </c>
      <c r="K11" s="251">
        <f>+K9+K10</f>
        <v>0</v>
      </c>
      <c r="L11" s="251">
        <f>SUM(L9:L10)</f>
        <v>0</v>
      </c>
      <c r="M11" s="251">
        <f>+M9+M10</f>
        <v>0</v>
      </c>
      <c r="N11" s="251">
        <f>SUM(N9:N10)</f>
        <v>1</v>
      </c>
      <c r="O11" s="251">
        <f>+O9+O10</f>
        <v>1</v>
      </c>
      <c r="P11" s="251">
        <f>SUM(P9:P10)</f>
        <v>2</v>
      </c>
      <c r="Q11" s="251">
        <f>+Q9+Q10</f>
        <v>2</v>
      </c>
      <c r="R11" s="252">
        <f>+R9+R10</f>
        <v>3</v>
      </c>
      <c r="S11" s="251">
        <f>+S9+S10</f>
        <v>3</v>
      </c>
      <c r="T11" s="252">
        <f>+T9+T10</f>
        <v>1</v>
      </c>
      <c r="U11" s="251">
        <f>+U9+U10</f>
        <v>1</v>
      </c>
      <c r="V11" s="251">
        <f>SUM(V9:V10)</f>
        <v>1</v>
      </c>
      <c r="W11" s="251">
        <f>+W9+W10</f>
        <v>1</v>
      </c>
      <c r="X11" s="251">
        <f>SUM(X9:X10)</f>
        <v>0</v>
      </c>
      <c r="Y11" s="251">
        <f>+Y9+Y10</f>
        <v>0</v>
      </c>
      <c r="Z11" s="251">
        <f>SUM(Z9:Z10)</f>
        <v>0</v>
      </c>
      <c r="AA11" s="251">
        <f>+AA9+AA10</f>
        <v>0</v>
      </c>
      <c r="AB11" s="251">
        <f>SUM(AB9:AB10)</f>
        <v>0</v>
      </c>
      <c r="AC11" s="251">
        <f>SUM(AC9:AC10)</f>
        <v>0</v>
      </c>
      <c r="AD11" s="251">
        <f>+AD9+AD10</f>
        <v>0</v>
      </c>
      <c r="AE11" s="251">
        <f>SUM(AE9:AE10)</f>
        <v>0</v>
      </c>
      <c r="AF11" s="251">
        <f>+AF9+AF10</f>
        <v>0</v>
      </c>
      <c r="AG11" s="253">
        <f>IF(C9=0,"",((H11+J11)*1000000/C11))</f>
        <v>0</v>
      </c>
      <c r="AH11" s="253">
        <f>IF(C9=0,"",((AB11+AC11)*1000000)/C11)</f>
        <v>0</v>
      </c>
      <c r="AI11" s="253">
        <f>IF(C11=0,"",(AG11*AH11/1000))</f>
        <v>0</v>
      </c>
      <c r="AJ11" s="253">
        <f>IF(D11=0,"",((I11+K11)*1000000)/D11)</f>
        <v>0</v>
      </c>
      <c r="AK11" s="253">
        <f>IF(D11=0,"",((AD11)*1000000)/D11)</f>
        <v>0</v>
      </c>
      <c r="AL11" s="253">
        <f>IF(D11=0,"",((AJ11*AK11)/1000))</f>
        <v>0</v>
      </c>
      <c r="AM11" s="253">
        <f t="shared" si="0"/>
        <v>0.74861618298575083</v>
      </c>
      <c r="AN11" s="253">
        <f t="shared" si="0"/>
        <v>0.74861618298575083</v>
      </c>
      <c r="AO11" s="253">
        <f>IF(E11=0,"",((T11*1000000)/E11))</f>
        <v>0.74861618298575083</v>
      </c>
      <c r="AP11" s="253">
        <f>SUMIF($B$9:B11,"TOTAL",$T$9:T11)*1000000/SUMIF($B$9:B11,"TOTAL",$E$9:E11)</f>
        <v>0.74861618298575083</v>
      </c>
      <c r="AQ11" s="253">
        <f t="shared" si="1"/>
        <v>2.2458485489572526</v>
      </c>
      <c r="AR11" s="253">
        <f t="shared" si="2"/>
        <v>2.2458485489572526</v>
      </c>
      <c r="AT11" s="255">
        <f>IF(MONTH(A9)=1,0,AT7)+E11</f>
        <v>1335798</v>
      </c>
      <c r="AU11" s="255">
        <f>IF(MONTH(A9)=1,0,AU7)+R11</f>
        <v>3</v>
      </c>
      <c r="AV11" s="255">
        <f>IF(MONTH(A9)=1,0,AV7)+T11</f>
        <v>1</v>
      </c>
      <c r="AW11" s="255"/>
    </row>
    <row r="12" spans="1:50" s="189" customFormat="1" ht="22.5" hidden="1" customHeight="1" x14ac:dyDescent="0.25">
      <c r="A12" s="431">
        <v>43132</v>
      </c>
      <c r="B12" s="240" t="s">
        <v>629</v>
      </c>
      <c r="C12" s="256">
        <v>275205</v>
      </c>
      <c r="D12" s="257">
        <f>+D9+C12</f>
        <v>573917</v>
      </c>
      <c r="E12" s="256">
        <v>275205</v>
      </c>
      <c r="F12" s="257">
        <f>+F9+E12</f>
        <v>573917</v>
      </c>
      <c r="G12" s="243">
        <v>1849</v>
      </c>
      <c r="H12" s="244">
        <v>0</v>
      </c>
      <c r="I12" s="245">
        <f>+I9+H12</f>
        <v>0</v>
      </c>
      <c r="J12" s="244">
        <v>0</v>
      </c>
      <c r="K12" s="245">
        <f>+K9+J12</f>
        <v>0</v>
      </c>
      <c r="L12" s="244">
        <v>0</v>
      </c>
      <c r="M12" s="245">
        <f>+M9+L12</f>
        <v>0</v>
      </c>
      <c r="N12" s="244">
        <v>0</v>
      </c>
      <c r="O12" s="245">
        <f>+O9+N12</f>
        <v>0</v>
      </c>
      <c r="P12" s="244">
        <v>1</v>
      </c>
      <c r="Q12" s="245">
        <f>+Q9+P12</f>
        <v>2</v>
      </c>
      <c r="R12" s="245">
        <f>+(H12+J12+L12+N12+P12)</f>
        <v>1</v>
      </c>
      <c r="S12" s="245">
        <f>+S9+R12</f>
        <v>2</v>
      </c>
      <c r="T12" s="245">
        <f>+(H12+J12+L12+N12)</f>
        <v>0</v>
      </c>
      <c r="U12" s="245">
        <f>+U9+T12</f>
        <v>0</v>
      </c>
      <c r="V12" s="244">
        <v>0</v>
      </c>
      <c r="W12" s="245">
        <f>+W9+V12</f>
        <v>1</v>
      </c>
      <c r="X12" s="244">
        <v>1</v>
      </c>
      <c r="Y12" s="245">
        <f>+Y9+X12</f>
        <v>1</v>
      </c>
      <c r="Z12" s="244">
        <v>0</v>
      </c>
      <c r="AA12" s="245">
        <f>+AA9+Z12</f>
        <v>0</v>
      </c>
      <c r="AB12" s="244"/>
      <c r="AC12" s="244"/>
      <c r="AD12" s="245">
        <f>+AD9+AC12+AB12</f>
        <v>0</v>
      </c>
      <c r="AE12" s="244"/>
      <c r="AF12" s="245">
        <f>+AF9+AE12</f>
        <v>0</v>
      </c>
      <c r="AG12" s="246">
        <f>IF(C12=0,"",((H12+J12)*1000000/C12))</f>
        <v>0</v>
      </c>
      <c r="AH12" s="246">
        <f>IF(C12=0,"",((AB12+AC12)*1000000)/C12)</f>
        <v>0</v>
      </c>
      <c r="AI12" s="246">
        <f t="shared" ref="AI12:AI68" si="3">IF(C12=0,"",(AG12*AH12/1000))</f>
        <v>0</v>
      </c>
      <c r="AJ12" s="246">
        <f t="shared" ref="AJ12:AJ68" si="4">IF(D12=0,"",((I12+K12)*1000000)/D12)</f>
        <v>0</v>
      </c>
      <c r="AK12" s="246">
        <f t="shared" ref="AK12:AK68" si="5">IF(D12=0,"",((AD12)*1000000)/D12)</f>
        <v>0</v>
      </c>
      <c r="AL12" s="246">
        <f t="shared" ref="AL12:AL68" si="6">IF(D12=0,"",((AJ12*AK12)/1000))</f>
        <v>0</v>
      </c>
      <c r="AM12" s="246">
        <f t="shared" si="0"/>
        <v>0</v>
      </c>
      <c r="AN12" s="246">
        <f t="shared" si="0"/>
        <v>0</v>
      </c>
      <c r="AO12" s="246">
        <f>IF(E12=0,"",((T12+T9)*1000000)/(E12+E9))</f>
        <v>0</v>
      </c>
      <c r="AP12" s="246">
        <f>SUMIF($B$9:B12,"MMG",$T$9:T12)*1000000/SUMIF($B$9:B12,"MMG",$E$9:E12)</f>
        <v>0</v>
      </c>
      <c r="AQ12" s="246">
        <f t="shared" si="1"/>
        <v>3.6336549117930268</v>
      </c>
      <c r="AR12" s="246">
        <f t="shared" si="2"/>
        <v>3.4848244606798544</v>
      </c>
      <c r="AT12" s="190"/>
      <c r="AU12" s="190"/>
      <c r="AV12" s="190"/>
      <c r="AW12" s="190"/>
    </row>
    <row r="13" spans="1:50" s="189" customFormat="1" ht="22.5" hidden="1" customHeight="1" x14ac:dyDescent="0.25">
      <c r="A13" s="431"/>
      <c r="B13" s="240" t="s">
        <v>630</v>
      </c>
      <c r="C13" s="241">
        <v>1141278.05</v>
      </c>
      <c r="D13" s="242">
        <f>+D10+C13</f>
        <v>2540324.0499999998</v>
      </c>
      <c r="E13" s="241">
        <v>832376</v>
      </c>
      <c r="F13" s="242">
        <f>+F10+E13</f>
        <v>1869462</v>
      </c>
      <c r="G13" s="243">
        <v>7716</v>
      </c>
      <c r="H13" s="244">
        <v>0</v>
      </c>
      <c r="I13" s="245">
        <f>+I10+H13</f>
        <v>0</v>
      </c>
      <c r="J13" s="244">
        <v>0</v>
      </c>
      <c r="K13" s="245">
        <f>+K10+J13</f>
        <v>0</v>
      </c>
      <c r="L13" s="244">
        <v>0</v>
      </c>
      <c r="M13" s="245">
        <f>+M10+L13</f>
        <v>0</v>
      </c>
      <c r="N13" s="244">
        <v>0</v>
      </c>
      <c r="O13" s="245">
        <f>+O10+N13</f>
        <v>1</v>
      </c>
      <c r="P13" s="258">
        <v>0</v>
      </c>
      <c r="Q13" s="245">
        <f>+Q10+P13</f>
        <v>1</v>
      </c>
      <c r="R13" s="245">
        <f>+(H13+J13+L13+N13+P13)</f>
        <v>0</v>
      </c>
      <c r="S13" s="245">
        <f>+S10+R13</f>
        <v>2</v>
      </c>
      <c r="T13" s="245">
        <f>+(H13+J13+L13+N13)</f>
        <v>0</v>
      </c>
      <c r="U13" s="245">
        <f>+U10+T13</f>
        <v>1</v>
      </c>
      <c r="V13" s="244">
        <v>1</v>
      </c>
      <c r="W13" s="245">
        <f>+W10+V13</f>
        <v>1</v>
      </c>
      <c r="X13" s="244">
        <v>0</v>
      </c>
      <c r="Y13" s="245">
        <f>+Y10+X13</f>
        <v>0</v>
      </c>
      <c r="Z13" s="244">
        <v>0</v>
      </c>
      <c r="AA13" s="245">
        <f>+AA10+Z13</f>
        <v>0</v>
      </c>
      <c r="AB13" s="244"/>
      <c r="AC13" s="244"/>
      <c r="AD13" s="245">
        <f>+AD10+AC13+AB13</f>
        <v>0</v>
      </c>
      <c r="AE13" s="244"/>
      <c r="AF13" s="245">
        <f>+AF10+AE13</f>
        <v>0</v>
      </c>
      <c r="AG13" s="246">
        <f>IF(C13=0,"",((H13+J13)*1000000/C13))</f>
        <v>0</v>
      </c>
      <c r="AH13" s="246">
        <f>IF(C13=0,"",((AB13+AC13)*1000000)/C13)</f>
        <v>0</v>
      </c>
      <c r="AI13" s="246">
        <f t="shared" si="3"/>
        <v>0</v>
      </c>
      <c r="AJ13" s="246">
        <f t="shared" si="4"/>
        <v>0</v>
      </c>
      <c r="AK13" s="246">
        <f t="shared" si="5"/>
        <v>0</v>
      </c>
      <c r="AL13" s="246">
        <f t="shared" si="6"/>
        <v>0</v>
      </c>
      <c r="AM13" s="246">
        <f t="shared" si="0"/>
        <v>0</v>
      </c>
      <c r="AN13" s="246">
        <f t="shared" si="0"/>
        <v>0.53491325311774185</v>
      </c>
      <c r="AO13" s="246">
        <f>IF(E13=0,"",((T13+T10)*1000000)/(E13+E10))</f>
        <v>0.53491325311774185</v>
      </c>
      <c r="AP13" s="246">
        <f>SUMIF($B$9:B13,"CONTRATAS",$T$9:T13)*1000000/SUMIF($B$9:B13,"CONTRATAS",$E$9:E13)</f>
        <v>0.53491325311774185</v>
      </c>
      <c r="AQ13" s="246">
        <f t="shared" si="1"/>
        <v>0</v>
      </c>
      <c r="AR13" s="246">
        <f t="shared" si="2"/>
        <v>1.0698265062354837</v>
      </c>
      <c r="AT13" s="190"/>
      <c r="AU13" s="190"/>
      <c r="AV13" s="190"/>
      <c r="AW13" s="190"/>
    </row>
    <row r="14" spans="1:50" s="254" customFormat="1" ht="22.5" hidden="1" customHeight="1" x14ac:dyDescent="0.25">
      <c r="A14" s="431"/>
      <c r="B14" s="247" t="s">
        <v>67</v>
      </c>
      <c r="C14" s="248">
        <f>C12+C13</f>
        <v>1416483.05</v>
      </c>
      <c r="D14" s="249">
        <f>+D12+D13</f>
        <v>3114241.05</v>
      </c>
      <c r="E14" s="248">
        <f>E12+E13</f>
        <v>1107581</v>
      </c>
      <c r="F14" s="249">
        <f>+F12+F13</f>
        <v>2443379</v>
      </c>
      <c r="G14" s="250">
        <f>+SUM(G12:G13)</f>
        <v>9565</v>
      </c>
      <c r="H14" s="251">
        <f>SUM(H12:H13)</f>
        <v>0</v>
      </c>
      <c r="I14" s="251">
        <f>+I12+I13</f>
        <v>0</v>
      </c>
      <c r="J14" s="251">
        <f>SUM(J12:J13)</f>
        <v>0</v>
      </c>
      <c r="K14" s="251">
        <f>+K12+K13</f>
        <v>0</v>
      </c>
      <c r="L14" s="251">
        <f>SUM(L12:L13)</f>
        <v>0</v>
      </c>
      <c r="M14" s="251">
        <f>+M12+M13</f>
        <v>0</v>
      </c>
      <c r="N14" s="251">
        <f>SUM(N12:N13)</f>
        <v>0</v>
      </c>
      <c r="O14" s="251">
        <f>+O12+O13</f>
        <v>1</v>
      </c>
      <c r="P14" s="251">
        <f>SUM(P12:P13)</f>
        <v>1</v>
      </c>
      <c r="Q14" s="251">
        <f>+Q12+Q13</f>
        <v>3</v>
      </c>
      <c r="R14" s="252">
        <f>+R12+R13</f>
        <v>1</v>
      </c>
      <c r="S14" s="251">
        <f>+S12+S13</f>
        <v>4</v>
      </c>
      <c r="T14" s="252">
        <f>+T12+T13</f>
        <v>0</v>
      </c>
      <c r="U14" s="251">
        <f>+U12+U13</f>
        <v>1</v>
      </c>
      <c r="V14" s="251">
        <f>SUM(V12:V13)</f>
        <v>1</v>
      </c>
      <c r="W14" s="251">
        <f>+W12+W13</f>
        <v>2</v>
      </c>
      <c r="X14" s="251">
        <f>SUM(X12:X13)</f>
        <v>1</v>
      </c>
      <c r="Y14" s="251">
        <f>+Y12+Y13</f>
        <v>1</v>
      </c>
      <c r="Z14" s="251">
        <f>SUM(Z12:Z13)</f>
        <v>0</v>
      </c>
      <c r="AA14" s="251">
        <f>+AA12+AA13</f>
        <v>0</v>
      </c>
      <c r="AB14" s="251">
        <f>SUM(AB12:AB13)</f>
        <v>0</v>
      </c>
      <c r="AC14" s="251">
        <f>SUM(AC12:AC13)</f>
        <v>0</v>
      </c>
      <c r="AD14" s="251">
        <f>+AD12+AD13</f>
        <v>0</v>
      </c>
      <c r="AE14" s="251">
        <f>SUM(AE12:AE13)</f>
        <v>0</v>
      </c>
      <c r="AF14" s="251">
        <f>+AF12+AF13</f>
        <v>0</v>
      </c>
      <c r="AG14" s="253">
        <f>IF(C12=0,"",((H14+J14)*1000000/C14))</f>
        <v>0</v>
      </c>
      <c r="AH14" s="253">
        <f>IF(C12=0,"",((AB14+AC14)*1000000)/C14)</f>
        <v>0</v>
      </c>
      <c r="AI14" s="253">
        <f t="shared" si="3"/>
        <v>0</v>
      </c>
      <c r="AJ14" s="253">
        <f t="shared" si="4"/>
        <v>0</v>
      </c>
      <c r="AK14" s="253">
        <f t="shared" si="5"/>
        <v>0</v>
      </c>
      <c r="AL14" s="253">
        <f t="shared" si="6"/>
        <v>0</v>
      </c>
      <c r="AM14" s="253">
        <f t="shared" si="0"/>
        <v>0</v>
      </c>
      <c r="AN14" s="253">
        <f t="shared" si="0"/>
        <v>0.40926929469394635</v>
      </c>
      <c r="AO14" s="253">
        <f>+AO12+AO13</f>
        <v>0.53491325311774185</v>
      </c>
      <c r="AP14" s="253">
        <f>SUMIF($B$9:B14,"TOTAL",$T$9:T14)*1000000/SUMIF($B$9:B14,"TOTAL",$E$9:E14)</f>
        <v>0.40926929469394635</v>
      </c>
      <c r="AQ14" s="253">
        <f t="shared" si="1"/>
        <v>0.90286850352254144</v>
      </c>
      <c r="AR14" s="253">
        <f t="shared" si="2"/>
        <v>1.6370771787757854</v>
      </c>
      <c r="AT14" s="255">
        <f>IF(MONTH(A12)=1,0,AT11)+E14</f>
        <v>2443379</v>
      </c>
      <c r="AU14" s="255">
        <f>IF(MONTH(A12)=1,0,AU11)+R14</f>
        <v>4</v>
      </c>
      <c r="AV14" s="255">
        <f>IF(MONTH(A12)=1,0,AV11)+T14</f>
        <v>1</v>
      </c>
      <c r="AW14" s="255"/>
    </row>
    <row r="15" spans="1:50" s="189" customFormat="1" ht="22.5" hidden="1" customHeight="1" x14ac:dyDescent="0.25">
      <c r="A15" s="431">
        <v>43160</v>
      </c>
      <c r="B15" s="240" t="s">
        <v>629</v>
      </c>
      <c r="C15" s="241">
        <v>319180.75</v>
      </c>
      <c r="D15" s="257">
        <f>+D12+C15</f>
        <v>893097.75</v>
      </c>
      <c r="E15" s="241">
        <v>319180.75</v>
      </c>
      <c r="F15" s="257">
        <f>+F12+E15</f>
        <v>893097.75</v>
      </c>
      <c r="G15" s="243">
        <v>1862</v>
      </c>
      <c r="H15" s="244">
        <v>0</v>
      </c>
      <c r="I15" s="245">
        <f t="shared" ref="I15:K16" si="7">+I12+H15</f>
        <v>0</v>
      </c>
      <c r="J15" s="244">
        <v>0</v>
      </c>
      <c r="K15" s="245">
        <f t="shared" si="7"/>
        <v>0</v>
      </c>
      <c r="L15" s="244">
        <v>0</v>
      </c>
      <c r="M15" s="245">
        <f>+M12+L15</f>
        <v>0</v>
      </c>
      <c r="N15" s="244">
        <v>0</v>
      </c>
      <c r="O15" s="245">
        <f>+O12+N15</f>
        <v>0</v>
      </c>
      <c r="P15" s="244">
        <v>1</v>
      </c>
      <c r="Q15" s="245">
        <f>+Q12+P15</f>
        <v>3</v>
      </c>
      <c r="R15" s="245">
        <f>+(H15+J15+L15+N15+P15)</f>
        <v>1</v>
      </c>
      <c r="S15" s="245">
        <f>+S12+R15</f>
        <v>3</v>
      </c>
      <c r="T15" s="245">
        <f>+(H15+J15+L15+N15)</f>
        <v>0</v>
      </c>
      <c r="U15" s="245">
        <f>+U12+T15</f>
        <v>0</v>
      </c>
      <c r="V15" s="244">
        <v>0</v>
      </c>
      <c r="W15" s="245">
        <f>+W12+V15</f>
        <v>1</v>
      </c>
      <c r="X15" s="244">
        <v>1</v>
      </c>
      <c r="Y15" s="245">
        <f>+Y12+X15</f>
        <v>2</v>
      </c>
      <c r="Z15" s="244">
        <v>12</v>
      </c>
      <c r="AA15" s="245">
        <f>+AA12+Z15</f>
        <v>12</v>
      </c>
      <c r="AB15" s="244"/>
      <c r="AC15" s="244"/>
      <c r="AD15" s="245">
        <f>+AD12+AC15+AB15</f>
        <v>0</v>
      </c>
      <c r="AE15" s="244"/>
      <c r="AF15" s="245">
        <f>+AF12+AE15</f>
        <v>0</v>
      </c>
      <c r="AG15" s="246">
        <f>IF(C15=0,"",((H15+J15)*1000000/C15))</f>
        <v>0</v>
      </c>
      <c r="AH15" s="246">
        <f>IF(C15=0,"",((AB15+AC15)*1000000)/C15)</f>
        <v>0</v>
      </c>
      <c r="AI15" s="246">
        <f t="shared" si="3"/>
        <v>0</v>
      </c>
      <c r="AJ15" s="246">
        <f t="shared" si="4"/>
        <v>0</v>
      </c>
      <c r="AK15" s="246">
        <f t="shared" si="5"/>
        <v>0</v>
      </c>
      <c r="AL15" s="246">
        <f t="shared" si="6"/>
        <v>0</v>
      </c>
      <c r="AM15" s="246">
        <f t="shared" si="0"/>
        <v>0</v>
      </c>
      <c r="AN15" s="246">
        <f t="shared" si="0"/>
        <v>0</v>
      </c>
      <c r="AO15" s="246">
        <f>IF(E15=0,"",((T15+T12+T9)*1000000)/(E15+E12+E9))</f>
        <v>0</v>
      </c>
      <c r="AP15" s="246">
        <f>SUMIF($B$9:B15,"MMG",$T$9:T15)*1000000/SUMIF($B$9:B15,"MMG",$E$9:E15)</f>
        <v>0</v>
      </c>
      <c r="AQ15" s="246">
        <f t="shared" si="1"/>
        <v>3.1330210233543219</v>
      </c>
      <c r="AR15" s="246">
        <f t="shared" si="2"/>
        <v>3.3590947911356848</v>
      </c>
      <c r="AT15" s="190"/>
      <c r="AU15" s="190"/>
      <c r="AV15" s="190"/>
      <c r="AW15" s="190"/>
    </row>
    <row r="16" spans="1:50" s="189" customFormat="1" ht="22.5" hidden="1" customHeight="1" x14ac:dyDescent="0.25">
      <c r="A16" s="431"/>
      <c r="B16" s="240" t="s">
        <v>630</v>
      </c>
      <c r="C16" s="241">
        <v>1214932.5</v>
      </c>
      <c r="D16" s="242">
        <f>+D13+C16</f>
        <v>3755256.55</v>
      </c>
      <c r="E16" s="241">
        <v>878397.85000000009</v>
      </c>
      <c r="F16" s="242">
        <f>+F13+E16</f>
        <v>2747859.85</v>
      </c>
      <c r="G16" s="243">
        <v>7335</v>
      </c>
      <c r="H16" s="244">
        <v>0</v>
      </c>
      <c r="I16" s="245">
        <f t="shared" si="7"/>
        <v>0</v>
      </c>
      <c r="J16" s="244">
        <v>0</v>
      </c>
      <c r="K16" s="245">
        <f t="shared" si="7"/>
        <v>0</v>
      </c>
      <c r="L16" s="244">
        <v>0</v>
      </c>
      <c r="M16" s="245">
        <f>+M13+L16</f>
        <v>0</v>
      </c>
      <c r="N16" s="244">
        <v>0</v>
      </c>
      <c r="O16" s="245">
        <f>+O13+N16</f>
        <v>1</v>
      </c>
      <c r="P16" s="244">
        <v>0</v>
      </c>
      <c r="Q16" s="245">
        <f>+Q13+P16</f>
        <v>1</v>
      </c>
      <c r="R16" s="245">
        <f>+(H16+J16+L16+N16+P16)</f>
        <v>0</v>
      </c>
      <c r="S16" s="245">
        <f>+S13+R16</f>
        <v>2</v>
      </c>
      <c r="T16" s="245">
        <f>+(H16+J16+L16+N16)</f>
        <v>0</v>
      </c>
      <c r="U16" s="245">
        <f>+U13+T16</f>
        <v>1</v>
      </c>
      <c r="V16" s="244">
        <v>0</v>
      </c>
      <c r="W16" s="245">
        <f>+W13+V16</f>
        <v>1</v>
      </c>
      <c r="X16" s="244">
        <v>0</v>
      </c>
      <c r="Y16" s="245">
        <f>+Y13+X16</f>
        <v>0</v>
      </c>
      <c r="Z16" s="244">
        <v>7</v>
      </c>
      <c r="AA16" s="245">
        <f>+AA13+Z16</f>
        <v>7</v>
      </c>
      <c r="AB16" s="244"/>
      <c r="AC16" s="244"/>
      <c r="AD16" s="245">
        <f>+AD13+AC16+AB16</f>
        <v>0</v>
      </c>
      <c r="AE16" s="244"/>
      <c r="AF16" s="245">
        <f>+AF13+AE16</f>
        <v>0</v>
      </c>
      <c r="AG16" s="246">
        <f>IF(C16=0,"",((H16+J16)*1000000/C16))</f>
        <v>0</v>
      </c>
      <c r="AH16" s="246">
        <f>IF(C16=0,"",((AB16+AC16)*1000000)/C16)</f>
        <v>0</v>
      </c>
      <c r="AI16" s="246">
        <f t="shared" si="3"/>
        <v>0</v>
      </c>
      <c r="AJ16" s="246">
        <f t="shared" si="4"/>
        <v>0</v>
      </c>
      <c r="AK16" s="246">
        <f t="shared" si="5"/>
        <v>0</v>
      </c>
      <c r="AL16" s="246">
        <f t="shared" si="6"/>
        <v>0</v>
      </c>
      <c r="AM16" s="246">
        <f t="shared" si="0"/>
        <v>0</v>
      </c>
      <c r="AN16" s="246">
        <f t="shared" si="0"/>
        <v>0.36391957908624778</v>
      </c>
      <c r="AO16" s="246">
        <f>IF(E16=0,"",((T16+T13+T10)*1000000)/(E16+E13+E10))</f>
        <v>0.36391957908624778</v>
      </c>
      <c r="AP16" s="246">
        <f>SUMIF($B$9:B16,"CONTRATAS",$T$9:T16)*1000000/SUMIF($B$9:B16,"CONTRATAS",$E$9:E16)</f>
        <v>0.36391957908624778</v>
      </c>
      <c r="AQ16" s="246">
        <f t="shared" si="1"/>
        <v>0</v>
      </c>
      <c r="AR16" s="246">
        <f t="shared" si="2"/>
        <v>0.72783915817249556</v>
      </c>
      <c r="AT16" s="190"/>
      <c r="AU16" s="190"/>
      <c r="AV16" s="190"/>
      <c r="AW16" s="190"/>
    </row>
    <row r="17" spans="1:49" s="254" customFormat="1" ht="22.5" hidden="1" customHeight="1" x14ac:dyDescent="0.25">
      <c r="A17" s="431"/>
      <c r="B17" s="247" t="s">
        <v>67</v>
      </c>
      <c r="C17" s="248">
        <f>C15+C16</f>
        <v>1534113.25</v>
      </c>
      <c r="D17" s="249">
        <f>+D15+D16</f>
        <v>4648354.3</v>
      </c>
      <c r="E17" s="248">
        <f>E15+E16</f>
        <v>1197578.6000000001</v>
      </c>
      <c r="F17" s="249">
        <f>+F15+F16</f>
        <v>3640957.6</v>
      </c>
      <c r="G17" s="250">
        <f>+SUM(G15:G16)</f>
        <v>9197</v>
      </c>
      <c r="H17" s="251">
        <f>SUM(H15:H16)</f>
        <v>0</v>
      </c>
      <c r="I17" s="251">
        <f t="shared" ref="I17:Q17" si="8">+I15+I16</f>
        <v>0</v>
      </c>
      <c r="J17" s="251">
        <f>SUM(J15:J16)</f>
        <v>0</v>
      </c>
      <c r="K17" s="251">
        <f t="shared" si="8"/>
        <v>0</v>
      </c>
      <c r="L17" s="251">
        <f>SUM(L15:L16)</f>
        <v>0</v>
      </c>
      <c r="M17" s="251">
        <f t="shared" si="8"/>
        <v>0</v>
      </c>
      <c r="N17" s="251">
        <f>SUM(N15:N16)</f>
        <v>0</v>
      </c>
      <c r="O17" s="251">
        <f t="shared" si="8"/>
        <v>1</v>
      </c>
      <c r="P17" s="251">
        <f>SUM(P15:P16)</f>
        <v>1</v>
      </c>
      <c r="Q17" s="251">
        <f t="shared" si="8"/>
        <v>4</v>
      </c>
      <c r="R17" s="252">
        <f>+R15+R16</f>
        <v>1</v>
      </c>
      <c r="S17" s="251">
        <f>+S15+S16</f>
        <v>5</v>
      </c>
      <c r="T17" s="252">
        <f>+T15+T16</f>
        <v>0</v>
      </c>
      <c r="U17" s="251">
        <f>+U15+U16</f>
        <v>1</v>
      </c>
      <c r="V17" s="251">
        <f>SUM(V15:V16)</f>
        <v>0</v>
      </c>
      <c r="W17" s="251">
        <f>+W15+W16</f>
        <v>2</v>
      </c>
      <c r="X17" s="251">
        <f>SUM(X15:X16)</f>
        <v>1</v>
      </c>
      <c r="Y17" s="251">
        <f>+Y15+Y16</f>
        <v>2</v>
      </c>
      <c r="Z17" s="251">
        <f>SUM(Z15:Z16)</f>
        <v>19</v>
      </c>
      <c r="AA17" s="251">
        <f>+AA15+AA16</f>
        <v>19</v>
      </c>
      <c r="AB17" s="251">
        <f>SUM(AB15:AB16)</f>
        <v>0</v>
      </c>
      <c r="AC17" s="251">
        <f>SUM(AC15:AC16)</f>
        <v>0</v>
      </c>
      <c r="AD17" s="251">
        <f>+AD15+AD16</f>
        <v>0</v>
      </c>
      <c r="AE17" s="251">
        <f>SUM(AE15:AE16)</f>
        <v>0</v>
      </c>
      <c r="AF17" s="251">
        <f>+AF15+AF16</f>
        <v>0</v>
      </c>
      <c r="AG17" s="253">
        <f>IF(C15=0,"",((H17+J17)*1000000/C17))</f>
        <v>0</v>
      </c>
      <c r="AH17" s="253">
        <f>IF(C15=0,"",((AB17+AC17)*1000000)/C17)</f>
        <v>0</v>
      </c>
      <c r="AI17" s="253">
        <f t="shared" si="3"/>
        <v>0</v>
      </c>
      <c r="AJ17" s="253">
        <f t="shared" si="4"/>
        <v>0</v>
      </c>
      <c r="AK17" s="253">
        <f t="shared" si="5"/>
        <v>0</v>
      </c>
      <c r="AL17" s="253">
        <f t="shared" si="6"/>
        <v>0</v>
      </c>
      <c r="AM17" s="253">
        <f t="shared" si="0"/>
        <v>0</v>
      </c>
      <c r="AN17" s="253">
        <f t="shared" si="0"/>
        <v>0.27465301985389778</v>
      </c>
      <c r="AO17" s="253">
        <f>(T11+T14+T17)*1000000/(E11+E14+E17)</f>
        <v>0.27465301985389778</v>
      </c>
      <c r="AP17" s="253">
        <f>SUMIF($B$9:B17,"TOTAL",$T$9:T17)*1000000/SUMIF($B$9:B17,"TOTAL",$E$9:E17)</f>
        <v>0.27465301985389778</v>
      </c>
      <c r="AQ17" s="253">
        <f t="shared" si="1"/>
        <v>0.83501826101435006</v>
      </c>
      <c r="AR17" s="253">
        <f t="shared" si="2"/>
        <v>1.3732650992694888</v>
      </c>
      <c r="AT17" s="255">
        <f>IF(MONTH(A15)=1,0,AT14)+E17</f>
        <v>3640957.6</v>
      </c>
      <c r="AU17" s="255">
        <f>IF(MONTH(A15)=1,0,AU14)+R17</f>
        <v>5</v>
      </c>
      <c r="AV17" s="255">
        <f>IF(MONTH(A15)=1,0,AV14)+T17</f>
        <v>1</v>
      </c>
      <c r="AW17" s="255"/>
    </row>
    <row r="18" spans="1:49" s="189" customFormat="1" ht="22.5" hidden="1" customHeight="1" x14ac:dyDescent="0.25">
      <c r="A18" s="431">
        <v>43191</v>
      </c>
      <c r="B18" s="240" t="s">
        <v>629</v>
      </c>
      <c r="C18" s="241">
        <v>317657</v>
      </c>
      <c r="D18" s="257">
        <f>+D15+C18</f>
        <v>1210754.75</v>
      </c>
      <c r="E18" s="241">
        <v>317657</v>
      </c>
      <c r="F18" s="257">
        <f>+F15+E18</f>
        <v>1210754.75</v>
      </c>
      <c r="G18" s="243">
        <v>1881</v>
      </c>
      <c r="H18" s="244">
        <v>0</v>
      </c>
      <c r="I18" s="245">
        <f t="shared" ref="I18:K19" si="9">+I15+H18</f>
        <v>0</v>
      </c>
      <c r="J18" s="244">
        <v>0</v>
      </c>
      <c r="K18" s="245">
        <f t="shared" si="9"/>
        <v>0</v>
      </c>
      <c r="L18" s="244">
        <v>0</v>
      </c>
      <c r="M18" s="245">
        <f>+M15+L18</f>
        <v>0</v>
      </c>
      <c r="N18" s="244">
        <v>0</v>
      </c>
      <c r="O18" s="245">
        <f>+O15+N18</f>
        <v>0</v>
      </c>
      <c r="P18" s="244">
        <v>0</v>
      </c>
      <c r="Q18" s="245">
        <f>+Q15+P18</f>
        <v>3</v>
      </c>
      <c r="R18" s="245">
        <f>+(H18+J18+L18+N18+P18)</f>
        <v>0</v>
      </c>
      <c r="S18" s="245">
        <f>+S15+R18</f>
        <v>3</v>
      </c>
      <c r="T18" s="245">
        <f>+(H18+J18+L18+N18)</f>
        <v>0</v>
      </c>
      <c r="U18" s="245">
        <f>+U15+T18</f>
        <v>0</v>
      </c>
      <c r="V18" s="244">
        <v>1</v>
      </c>
      <c r="W18" s="245">
        <f>+W15+V18</f>
        <v>2</v>
      </c>
      <c r="X18" s="244">
        <v>2</v>
      </c>
      <c r="Y18" s="245">
        <f>+Y15+X18</f>
        <v>4</v>
      </c>
      <c r="Z18" s="244">
        <v>12</v>
      </c>
      <c r="AA18" s="245">
        <f>+AA15+Z18</f>
        <v>24</v>
      </c>
      <c r="AB18" s="244"/>
      <c r="AC18" s="244"/>
      <c r="AD18" s="245">
        <f>+AD15+AC18+AB18</f>
        <v>0</v>
      </c>
      <c r="AE18" s="244"/>
      <c r="AF18" s="245">
        <f>+AF15+AE18</f>
        <v>0</v>
      </c>
      <c r="AG18" s="246">
        <f>IF(C18=0,"",((H18+J18)*1000000/C18))</f>
        <v>0</v>
      </c>
      <c r="AH18" s="246">
        <f>IF(C18=0,"",((AB18+AC18)*1000000)/C18)</f>
        <v>0</v>
      </c>
      <c r="AI18" s="246">
        <f t="shared" si="3"/>
        <v>0</v>
      </c>
      <c r="AJ18" s="246">
        <f t="shared" si="4"/>
        <v>0</v>
      </c>
      <c r="AK18" s="246">
        <f t="shared" si="5"/>
        <v>0</v>
      </c>
      <c r="AL18" s="246">
        <f t="shared" si="6"/>
        <v>0</v>
      </c>
      <c r="AM18" s="246">
        <f t="shared" si="0"/>
        <v>0</v>
      </c>
      <c r="AN18" s="246">
        <f t="shared" si="0"/>
        <v>0</v>
      </c>
      <c r="AO18" s="246">
        <f t="shared" ref="AO18:AO65" si="10">(T12+T15+T18)*1000000/(E12+E15+E18)</f>
        <v>0</v>
      </c>
      <c r="AP18" s="246">
        <f>SUMIF($B$9:B18,"MMG",$T$9:T18)*1000000/SUMIF($B$9:B18,"MMG",$E$9:E18)</f>
        <v>0</v>
      </c>
      <c r="AQ18" s="246">
        <f t="shared" si="1"/>
        <v>0</v>
      </c>
      <c r="AR18" s="246">
        <f t="shared" si="2"/>
        <v>2.4777932938111538</v>
      </c>
      <c r="AT18" s="190"/>
      <c r="AU18" s="190"/>
      <c r="AV18" s="190"/>
      <c r="AW18" s="190"/>
    </row>
    <row r="19" spans="1:49" s="189" customFormat="1" ht="22.5" hidden="1" customHeight="1" x14ac:dyDescent="0.25">
      <c r="A19" s="431"/>
      <c r="B19" s="240" t="s">
        <v>630</v>
      </c>
      <c r="C19" s="241">
        <v>1555360</v>
      </c>
      <c r="D19" s="242">
        <f>+D16+C19</f>
        <v>5310616.55</v>
      </c>
      <c r="E19" s="241">
        <v>1170307.7</v>
      </c>
      <c r="F19" s="242">
        <f>+F16+E19</f>
        <v>3918167.55</v>
      </c>
      <c r="G19" s="243">
        <v>9893</v>
      </c>
      <c r="H19" s="244">
        <v>0</v>
      </c>
      <c r="I19" s="245">
        <f t="shared" si="9"/>
        <v>0</v>
      </c>
      <c r="J19" s="244">
        <v>0</v>
      </c>
      <c r="K19" s="245">
        <f t="shared" si="9"/>
        <v>0</v>
      </c>
      <c r="L19" s="244">
        <v>0</v>
      </c>
      <c r="M19" s="245">
        <f>+M16+L19</f>
        <v>0</v>
      </c>
      <c r="N19" s="244">
        <v>0</v>
      </c>
      <c r="O19" s="245">
        <f>+O16+N19</f>
        <v>1</v>
      </c>
      <c r="P19" s="244">
        <v>0</v>
      </c>
      <c r="Q19" s="245">
        <f>+Q16+P19</f>
        <v>1</v>
      </c>
      <c r="R19" s="245">
        <f>+(H19+J19+L19+N19+P19)</f>
        <v>0</v>
      </c>
      <c r="S19" s="245">
        <f>+S16+R19</f>
        <v>2</v>
      </c>
      <c r="T19" s="245">
        <f>+(H19+J19+L19+N19)</f>
        <v>0</v>
      </c>
      <c r="U19" s="245">
        <f>+U16+T19</f>
        <v>1</v>
      </c>
      <c r="V19" s="244">
        <v>0</v>
      </c>
      <c r="W19" s="245">
        <f>+W16+V19</f>
        <v>1</v>
      </c>
      <c r="X19" s="244">
        <v>0</v>
      </c>
      <c r="Y19" s="245">
        <f>+Y16+X19</f>
        <v>0</v>
      </c>
      <c r="Z19" s="244">
        <v>3</v>
      </c>
      <c r="AA19" s="245">
        <f>+AA16+Z19</f>
        <v>10</v>
      </c>
      <c r="AB19" s="244"/>
      <c r="AC19" s="244"/>
      <c r="AD19" s="245">
        <f>+AD16+AC19+AB19</f>
        <v>0</v>
      </c>
      <c r="AE19" s="244"/>
      <c r="AF19" s="245">
        <f>+AF16+AE19</f>
        <v>0</v>
      </c>
      <c r="AG19" s="246">
        <f>IF(C19=0,"",((H19+J19)*1000000/C19))</f>
        <v>0</v>
      </c>
      <c r="AH19" s="246">
        <f>IF(C19=0,"",((AB19+AC19)*1000000)/C19)</f>
        <v>0</v>
      </c>
      <c r="AI19" s="246">
        <f t="shared" si="3"/>
        <v>0</v>
      </c>
      <c r="AJ19" s="246">
        <f t="shared" si="4"/>
        <v>0</v>
      </c>
      <c r="AK19" s="246">
        <f t="shared" si="5"/>
        <v>0</v>
      </c>
      <c r="AL19" s="246">
        <f t="shared" si="6"/>
        <v>0</v>
      </c>
      <c r="AM19" s="246">
        <f t="shared" si="0"/>
        <v>0</v>
      </c>
      <c r="AN19" s="246">
        <f t="shared" si="0"/>
        <v>0.25522134702994009</v>
      </c>
      <c r="AO19" s="246">
        <f t="shared" si="10"/>
        <v>0</v>
      </c>
      <c r="AP19" s="246">
        <f>SUMIF($B$9:B19,"CONTRATAS",$T$9:T19)*1000000/SUMIF($B$9:B19,"CONTRATAS",$E$9:E19)</f>
        <v>0.25522134702994009</v>
      </c>
      <c r="AQ19" s="246">
        <f t="shared" si="1"/>
        <v>0</v>
      </c>
      <c r="AR19" s="246">
        <f t="shared" si="2"/>
        <v>0.51044269405988019</v>
      </c>
      <c r="AT19" s="190"/>
      <c r="AU19" s="190"/>
      <c r="AV19" s="190"/>
      <c r="AW19" s="190"/>
    </row>
    <row r="20" spans="1:49" s="254" customFormat="1" ht="22.5" hidden="1" customHeight="1" x14ac:dyDescent="0.25">
      <c r="A20" s="431"/>
      <c r="B20" s="247" t="s">
        <v>67</v>
      </c>
      <c r="C20" s="248">
        <f>C18+C19</f>
        <v>1873017</v>
      </c>
      <c r="D20" s="249">
        <f>+D18+D19</f>
        <v>6521371.2999999998</v>
      </c>
      <c r="E20" s="248">
        <f>E18+E19</f>
        <v>1487964.7</v>
      </c>
      <c r="F20" s="249">
        <f>+F18+F19</f>
        <v>5128922.3</v>
      </c>
      <c r="G20" s="250">
        <f>+SUM(G18:G19)</f>
        <v>11774</v>
      </c>
      <c r="H20" s="251">
        <f>SUM(H18:H19)</f>
        <v>0</v>
      </c>
      <c r="I20" s="251">
        <f t="shared" ref="I20:Q20" si="11">+I18+I19</f>
        <v>0</v>
      </c>
      <c r="J20" s="251">
        <f>SUM(J18:J19)</f>
        <v>0</v>
      </c>
      <c r="K20" s="251">
        <f t="shared" si="11"/>
        <v>0</v>
      </c>
      <c r="L20" s="251">
        <f>SUM(L18:L19)</f>
        <v>0</v>
      </c>
      <c r="M20" s="251">
        <f t="shared" si="11"/>
        <v>0</v>
      </c>
      <c r="N20" s="251">
        <f>SUM(N18:N19)</f>
        <v>0</v>
      </c>
      <c r="O20" s="251">
        <f t="shared" si="11"/>
        <v>1</v>
      </c>
      <c r="P20" s="251">
        <f>SUM(P18:P19)</f>
        <v>0</v>
      </c>
      <c r="Q20" s="251">
        <f t="shared" si="11"/>
        <v>4</v>
      </c>
      <c r="R20" s="252">
        <f>+R18+R19</f>
        <v>0</v>
      </c>
      <c r="S20" s="251">
        <f>+S18+S19</f>
        <v>5</v>
      </c>
      <c r="T20" s="252">
        <f>+T18+T19</f>
        <v>0</v>
      </c>
      <c r="U20" s="251">
        <f>+U18+U19</f>
        <v>1</v>
      </c>
      <c r="V20" s="251">
        <f>SUM(V18:V19)</f>
        <v>1</v>
      </c>
      <c r="W20" s="251">
        <f>+W18+W19</f>
        <v>3</v>
      </c>
      <c r="X20" s="251">
        <f>SUM(X18:X19)</f>
        <v>2</v>
      </c>
      <c r="Y20" s="251">
        <f>+Y18+Y19</f>
        <v>4</v>
      </c>
      <c r="Z20" s="251">
        <f>SUM(Z18:Z19)</f>
        <v>15</v>
      </c>
      <c r="AA20" s="251">
        <f>+AA18+AA19</f>
        <v>34</v>
      </c>
      <c r="AB20" s="251">
        <f>SUM(AB18:AB19)</f>
        <v>0</v>
      </c>
      <c r="AC20" s="251">
        <f>SUM(AC18:AC19)</f>
        <v>0</v>
      </c>
      <c r="AD20" s="251">
        <f>+AD18+AD19</f>
        <v>0</v>
      </c>
      <c r="AE20" s="251">
        <f>SUM(AE18:AE19)</f>
        <v>0</v>
      </c>
      <c r="AF20" s="251">
        <f>+AF18+AF19</f>
        <v>0</v>
      </c>
      <c r="AG20" s="253">
        <f>IF(C18=0,"",((H20+J20)*1000000/C20))</f>
        <v>0</v>
      </c>
      <c r="AH20" s="253">
        <f>IF(C18=0,"",((AB20+AC20)*1000000)/C20)</f>
        <v>0</v>
      </c>
      <c r="AI20" s="253">
        <f t="shared" si="3"/>
        <v>0</v>
      </c>
      <c r="AJ20" s="253">
        <f t="shared" si="4"/>
        <v>0</v>
      </c>
      <c r="AK20" s="253">
        <f t="shared" si="5"/>
        <v>0</v>
      </c>
      <c r="AL20" s="253">
        <f t="shared" si="6"/>
        <v>0</v>
      </c>
      <c r="AM20" s="253">
        <f t="shared" si="0"/>
        <v>0</v>
      </c>
      <c r="AN20" s="253">
        <f t="shared" si="0"/>
        <v>0.19497273335569931</v>
      </c>
      <c r="AO20" s="253">
        <f t="shared" si="10"/>
        <v>0</v>
      </c>
      <c r="AP20" s="253">
        <f>SUMIF($B$9:B20,"TOTAL",$T$9:T20)*1000000/SUMIF($B$9:B20,"TOTAL",$E$9:E20)</f>
        <v>0.19497273335569931</v>
      </c>
      <c r="AQ20" s="253">
        <f t="shared" si="1"/>
        <v>0</v>
      </c>
      <c r="AR20" s="253">
        <f t="shared" si="2"/>
        <v>0.97486366677849656</v>
      </c>
      <c r="AT20" s="255">
        <f>IF(MONTH(A18)=1,0,AT17)+E20</f>
        <v>5128922.3</v>
      </c>
      <c r="AU20" s="255">
        <f>IF(MONTH(A18)=1,0,AU17)+R20</f>
        <v>5</v>
      </c>
      <c r="AV20" s="255">
        <f>IF(MONTH(A18)=1,0,AV17)+T20</f>
        <v>1</v>
      </c>
      <c r="AW20" s="255"/>
    </row>
    <row r="21" spans="1:49" s="189" customFormat="1" ht="22.5" hidden="1" customHeight="1" x14ac:dyDescent="0.25">
      <c r="A21" s="431">
        <v>43221</v>
      </c>
      <c r="B21" s="240" t="s">
        <v>629</v>
      </c>
      <c r="C21" s="241">
        <v>332346</v>
      </c>
      <c r="D21" s="257">
        <f>+D18+C21</f>
        <v>1543100.75</v>
      </c>
      <c r="E21" s="241">
        <v>332346</v>
      </c>
      <c r="F21" s="257">
        <f>+F18+E21</f>
        <v>1543100.75</v>
      </c>
      <c r="G21" s="259">
        <v>1888</v>
      </c>
      <c r="H21" s="244">
        <v>0</v>
      </c>
      <c r="I21" s="245">
        <f t="shared" ref="I21:K22" si="12">+I18+H21</f>
        <v>0</v>
      </c>
      <c r="J21" s="244">
        <v>1</v>
      </c>
      <c r="K21" s="245">
        <f t="shared" si="12"/>
        <v>1</v>
      </c>
      <c r="L21" s="244">
        <v>0</v>
      </c>
      <c r="M21" s="245">
        <f>+M18+L21</f>
        <v>0</v>
      </c>
      <c r="N21" s="244">
        <v>0</v>
      </c>
      <c r="O21" s="245">
        <f>+O18+N21</f>
        <v>0</v>
      </c>
      <c r="P21" s="244">
        <v>0</v>
      </c>
      <c r="Q21" s="245">
        <f>+Q18+P21</f>
        <v>3</v>
      </c>
      <c r="R21" s="245">
        <f>+(H21+J21+L21+N21+P21)</f>
        <v>1</v>
      </c>
      <c r="S21" s="245">
        <f>+S18+R21</f>
        <v>4</v>
      </c>
      <c r="T21" s="245">
        <f>+(H21+J21+L21+N21)</f>
        <v>1</v>
      </c>
      <c r="U21" s="245">
        <f>+U18+T21</f>
        <v>1</v>
      </c>
      <c r="V21" s="244">
        <v>1</v>
      </c>
      <c r="W21" s="245">
        <f>+W18+V21</f>
        <v>3</v>
      </c>
      <c r="X21" s="244">
        <v>1</v>
      </c>
      <c r="Y21" s="245">
        <f>+Y18+X21</f>
        <v>5</v>
      </c>
      <c r="Z21" s="244">
        <v>10</v>
      </c>
      <c r="AA21" s="245">
        <f>+AA18+Z21</f>
        <v>34</v>
      </c>
      <c r="AB21" s="244">
        <v>17</v>
      </c>
      <c r="AC21" s="244"/>
      <c r="AD21" s="245">
        <f>+AD18+AC21+AB21</f>
        <v>17</v>
      </c>
      <c r="AE21" s="244"/>
      <c r="AF21" s="245">
        <f>+AF18+AE21</f>
        <v>0</v>
      </c>
      <c r="AG21" s="246">
        <f>IF(C21=0,"",((H21+J21)*1000000/C21))</f>
        <v>3.0089123985244295</v>
      </c>
      <c r="AH21" s="246">
        <f>IF(C21=0,"",((AB21+AC21)*1000000)/C21)</f>
        <v>51.151510774915302</v>
      </c>
      <c r="AI21" s="246">
        <f t="shared" si="3"/>
        <v>0.15391041497389862</v>
      </c>
      <c r="AJ21" s="246">
        <f t="shared" si="4"/>
        <v>0.64804582591253357</v>
      </c>
      <c r="AK21" s="246">
        <f t="shared" si="5"/>
        <v>11.016779040513072</v>
      </c>
      <c r="AL21" s="246">
        <f t="shared" si="6"/>
        <v>7.1393776722051827E-3</v>
      </c>
      <c r="AM21" s="246">
        <f t="shared" si="0"/>
        <v>3.0089123985244295</v>
      </c>
      <c r="AN21" s="246">
        <f t="shared" si="0"/>
        <v>0.64804582591253357</v>
      </c>
      <c r="AO21" s="246">
        <f t="shared" si="10"/>
        <v>1.0317960861394964</v>
      </c>
      <c r="AP21" s="246">
        <f>SUMIF($B$9:B21,"MMG",$T$9:T21)*1000000/SUMIF($B$9:B21,"MMG",$E$9:E21)</f>
        <v>0.64804582591253357</v>
      </c>
      <c r="AQ21" s="246">
        <f t="shared" si="1"/>
        <v>3.0089123985244295</v>
      </c>
      <c r="AR21" s="246">
        <f t="shared" si="2"/>
        <v>2.5921833036501343</v>
      </c>
      <c r="AT21" s="190"/>
      <c r="AU21" s="190"/>
      <c r="AV21" s="190"/>
      <c r="AW21" s="190"/>
    </row>
    <row r="22" spans="1:49" s="189" customFormat="1" ht="22.5" hidden="1" customHeight="1" x14ac:dyDescent="0.25">
      <c r="A22" s="431"/>
      <c r="B22" s="240" t="s">
        <v>630</v>
      </c>
      <c r="C22" s="256">
        <v>1339521</v>
      </c>
      <c r="D22" s="242">
        <f>+D19+C22</f>
        <v>6650137.5499999998</v>
      </c>
      <c r="E22" s="256">
        <v>935379</v>
      </c>
      <c r="F22" s="242">
        <f>+F19+E22</f>
        <v>4853546.55</v>
      </c>
      <c r="G22" s="243">
        <v>7621</v>
      </c>
      <c r="H22" s="244">
        <v>0</v>
      </c>
      <c r="I22" s="245">
        <f t="shared" si="12"/>
        <v>0</v>
      </c>
      <c r="J22" s="244">
        <v>0</v>
      </c>
      <c r="K22" s="245">
        <f t="shared" si="12"/>
        <v>0</v>
      </c>
      <c r="L22" s="244">
        <v>0</v>
      </c>
      <c r="M22" s="245">
        <f>+M19+L22</f>
        <v>0</v>
      </c>
      <c r="N22" s="244">
        <v>1</v>
      </c>
      <c r="O22" s="245">
        <f>+O19+N22</f>
        <v>2</v>
      </c>
      <c r="P22" s="244">
        <v>2</v>
      </c>
      <c r="Q22" s="245">
        <f>+Q19+P22</f>
        <v>3</v>
      </c>
      <c r="R22" s="245">
        <f>+(H22+J22+L22+N22+P22)</f>
        <v>3</v>
      </c>
      <c r="S22" s="245">
        <f>+S19+R22</f>
        <v>5</v>
      </c>
      <c r="T22" s="245">
        <f>+(H22+J22+L22+N22)</f>
        <v>1</v>
      </c>
      <c r="U22" s="245">
        <f>+U19+T22</f>
        <v>2</v>
      </c>
      <c r="V22" s="244">
        <v>0</v>
      </c>
      <c r="W22" s="245">
        <f>+W19+V22</f>
        <v>1</v>
      </c>
      <c r="X22" s="244">
        <v>0</v>
      </c>
      <c r="Y22" s="245">
        <f>+Y19+X22</f>
        <v>0</v>
      </c>
      <c r="Z22" s="244">
        <v>10</v>
      </c>
      <c r="AA22" s="245">
        <f>+AA19+Z22</f>
        <v>20</v>
      </c>
      <c r="AB22" s="244"/>
      <c r="AC22" s="244"/>
      <c r="AD22" s="245">
        <f>+AD19+AC22+AB22</f>
        <v>0</v>
      </c>
      <c r="AE22" s="244"/>
      <c r="AF22" s="245">
        <f>+AF19+AE22</f>
        <v>0</v>
      </c>
      <c r="AG22" s="246">
        <f>IF(C22=0,"",((H22+J22)*1000000/C22))</f>
        <v>0</v>
      </c>
      <c r="AH22" s="246">
        <f>IF(C22=0,"",((AB22+AC22)*1000000)/C22)</f>
        <v>0</v>
      </c>
      <c r="AI22" s="246">
        <f t="shared" si="3"/>
        <v>0</v>
      </c>
      <c r="AJ22" s="246">
        <f t="shared" si="4"/>
        <v>0</v>
      </c>
      <c r="AK22" s="246">
        <f t="shared" si="5"/>
        <v>0</v>
      </c>
      <c r="AL22" s="246">
        <f t="shared" si="6"/>
        <v>0</v>
      </c>
      <c r="AM22" s="246">
        <f t="shared" si="0"/>
        <v>1.0690853653973416</v>
      </c>
      <c r="AN22" s="246">
        <f t="shared" si="0"/>
        <v>0.41206980903479745</v>
      </c>
      <c r="AO22" s="246">
        <f t="shared" si="10"/>
        <v>0.33511114824142635</v>
      </c>
      <c r="AP22" s="246">
        <f>SUMIF($B$9:B22,"CONTRATAS",$T$9:T22)*1000000/SUMIF($B$9:B22,"CONTRATAS",$E$9:E22)</f>
        <v>0.41206980903479745</v>
      </c>
      <c r="AQ22" s="246">
        <f t="shared" si="1"/>
        <v>3.2072560961920247</v>
      </c>
      <c r="AR22" s="246">
        <f t="shared" si="2"/>
        <v>1.0301745225869936</v>
      </c>
      <c r="AT22" s="190"/>
      <c r="AU22" s="190"/>
      <c r="AV22" s="190"/>
      <c r="AW22" s="190"/>
    </row>
    <row r="23" spans="1:49" s="254" customFormat="1" ht="22.5" hidden="1" customHeight="1" x14ac:dyDescent="0.25">
      <c r="A23" s="431"/>
      <c r="B23" s="247" t="s">
        <v>67</v>
      </c>
      <c r="C23" s="248">
        <f>C21+C22</f>
        <v>1671867</v>
      </c>
      <c r="D23" s="249">
        <f>+D21+D22</f>
        <v>8193238.2999999998</v>
      </c>
      <c r="E23" s="248">
        <f>E21+E22</f>
        <v>1267725</v>
      </c>
      <c r="F23" s="249">
        <f>+F21+F22</f>
        <v>6396647.2999999998</v>
      </c>
      <c r="G23" s="250">
        <f>+SUM(G21:G22)</f>
        <v>9509</v>
      </c>
      <c r="H23" s="251">
        <f>SUM(H21:H22)</f>
        <v>0</v>
      </c>
      <c r="I23" s="251">
        <f t="shared" ref="I23:Q23" si="13">+I21+I22</f>
        <v>0</v>
      </c>
      <c r="J23" s="251">
        <f>SUM(J21:J22)</f>
        <v>1</v>
      </c>
      <c r="K23" s="251">
        <f t="shared" si="13"/>
        <v>1</v>
      </c>
      <c r="L23" s="251">
        <f>SUM(L21:L22)</f>
        <v>0</v>
      </c>
      <c r="M23" s="251">
        <f t="shared" si="13"/>
        <v>0</v>
      </c>
      <c r="N23" s="251">
        <f>SUM(N21:N22)</f>
        <v>1</v>
      </c>
      <c r="O23" s="251">
        <f t="shared" si="13"/>
        <v>2</v>
      </c>
      <c r="P23" s="251">
        <f>SUM(P21:P22)</f>
        <v>2</v>
      </c>
      <c r="Q23" s="251">
        <f t="shared" si="13"/>
        <v>6</v>
      </c>
      <c r="R23" s="252">
        <f>+R21+R22</f>
        <v>4</v>
      </c>
      <c r="S23" s="251">
        <f>+S21+S22</f>
        <v>9</v>
      </c>
      <c r="T23" s="252">
        <f>+T21+T22</f>
        <v>2</v>
      </c>
      <c r="U23" s="251">
        <f>+U21+U22</f>
        <v>3</v>
      </c>
      <c r="V23" s="251">
        <f>SUM(V21:V22)</f>
        <v>1</v>
      </c>
      <c r="W23" s="251">
        <f>+W21+W22</f>
        <v>4</v>
      </c>
      <c r="X23" s="251">
        <f>SUM(X21:X22)</f>
        <v>1</v>
      </c>
      <c r="Y23" s="251">
        <f>+Y21+Y22</f>
        <v>5</v>
      </c>
      <c r="Z23" s="251">
        <f>SUM(Z21:Z22)</f>
        <v>20</v>
      </c>
      <c r="AA23" s="251">
        <f>+AA21+AA22</f>
        <v>54</v>
      </c>
      <c r="AB23" s="251">
        <f>SUM(AB21:AB22)</f>
        <v>17</v>
      </c>
      <c r="AC23" s="251">
        <f>SUM(AC21:AC22)</f>
        <v>0</v>
      </c>
      <c r="AD23" s="251">
        <f>+AD21+AD22</f>
        <v>17</v>
      </c>
      <c r="AE23" s="251">
        <f>SUM(AE21:AE22)</f>
        <v>0</v>
      </c>
      <c r="AF23" s="251">
        <f>+AF21+AF22</f>
        <v>0</v>
      </c>
      <c r="AG23" s="253">
        <f>IF(C21=0,"",((H23+J23)*1000000/C23))</f>
        <v>0.59813370321921544</v>
      </c>
      <c r="AH23" s="253">
        <f>IF(C21=0,"",((AB23+AC23)*1000000)/C23)</f>
        <v>10.168272954726662</v>
      </c>
      <c r="AI23" s="253">
        <f t="shared" si="3"/>
        <v>6.0819867577544522E-3</v>
      </c>
      <c r="AJ23" s="253">
        <f t="shared" si="4"/>
        <v>0.12205186318088661</v>
      </c>
      <c r="AK23" s="253">
        <f t="shared" si="5"/>
        <v>2.0748816740750726</v>
      </c>
      <c r="AL23" s="253">
        <f t="shared" si="6"/>
        <v>2.5324317420073972E-4</v>
      </c>
      <c r="AM23" s="253">
        <f t="shared" si="0"/>
        <v>1.5776292176931117</v>
      </c>
      <c r="AN23" s="253">
        <f t="shared" si="0"/>
        <v>0.46899568778788225</v>
      </c>
      <c r="AO23" s="253">
        <f t="shared" si="10"/>
        <v>0.50591051459876879</v>
      </c>
      <c r="AP23" s="253">
        <f>SUMIF($B$9:B23,"TOTAL",$T$9:T23)*1000000/SUMIF($B$9:B23,"TOTAL",$E$9:E23)</f>
        <v>0.46899568778788225</v>
      </c>
      <c r="AQ23" s="253">
        <f t="shared" si="1"/>
        <v>3.1552584353862234</v>
      </c>
      <c r="AR23" s="253">
        <f t="shared" si="2"/>
        <v>1.4069870633636468</v>
      </c>
      <c r="AT23" s="255">
        <f>IF(MONTH(A21)=1,0,AT20)+E23</f>
        <v>6396647.2999999998</v>
      </c>
      <c r="AU23" s="255">
        <f>IF(MONTH(A21)=1,0,AU20)+R23</f>
        <v>9</v>
      </c>
      <c r="AV23" s="255">
        <f>IF(MONTH(A21)=1,0,AV20)+T23</f>
        <v>3</v>
      </c>
      <c r="AW23" s="255"/>
    </row>
    <row r="24" spans="1:49" s="189" customFormat="1" ht="22.5" hidden="1" customHeight="1" x14ac:dyDescent="0.25">
      <c r="A24" s="431">
        <v>43252</v>
      </c>
      <c r="B24" s="240" t="s">
        <v>629</v>
      </c>
      <c r="C24" s="256">
        <v>323831.75</v>
      </c>
      <c r="D24" s="257">
        <f>+D21+C24</f>
        <v>1866932.5</v>
      </c>
      <c r="E24" s="256">
        <v>323831.75</v>
      </c>
      <c r="F24" s="257">
        <f>+F21+E24</f>
        <v>1866932.5</v>
      </c>
      <c r="G24" s="259">
        <v>1909</v>
      </c>
      <c r="H24" s="244">
        <v>0</v>
      </c>
      <c r="I24" s="245">
        <f t="shared" ref="I24:K25" si="14">+I21+H24</f>
        <v>0</v>
      </c>
      <c r="J24" s="244">
        <v>1</v>
      </c>
      <c r="K24" s="245">
        <f t="shared" si="14"/>
        <v>2</v>
      </c>
      <c r="L24" s="244">
        <v>0</v>
      </c>
      <c r="M24" s="245">
        <f>+M21+L24</f>
        <v>0</v>
      </c>
      <c r="N24" s="244">
        <v>0</v>
      </c>
      <c r="O24" s="245">
        <f>+O21+N24</f>
        <v>0</v>
      </c>
      <c r="P24" s="244">
        <v>3</v>
      </c>
      <c r="Q24" s="245">
        <f>+Q21+P24</f>
        <v>6</v>
      </c>
      <c r="R24" s="245">
        <f>+(H24+J24+L24+N24+P24)</f>
        <v>4</v>
      </c>
      <c r="S24" s="245">
        <f>+S21+R24</f>
        <v>8</v>
      </c>
      <c r="T24" s="245">
        <f>+(H24+J24+L24+N24)</f>
        <v>1</v>
      </c>
      <c r="U24" s="245">
        <f>+U21+T24</f>
        <v>2</v>
      </c>
      <c r="V24" s="244">
        <v>1</v>
      </c>
      <c r="W24" s="245">
        <f>+W21+V24</f>
        <v>4</v>
      </c>
      <c r="X24" s="244">
        <v>1</v>
      </c>
      <c r="Y24" s="245">
        <f>+Y21+X24</f>
        <v>6</v>
      </c>
      <c r="Z24" s="244">
        <v>10</v>
      </c>
      <c r="AA24" s="245">
        <f>+AA21+Z24</f>
        <v>44</v>
      </c>
      <c r="AB24" s="244">
        <v>15</v>
      </c>
      <c r="AC24" s="244">
        <v>30</v>
      </c>
      <c r="AD24" s="245">
        <f>+AD21+AC24+AB24</f>
        <v>62</v>
      </c>
      <c r="AE24" s="244">
        <v>94</v>
      </c>
      <c r="AF24" s="245">
        <f>+AF21+AE24</f>
        <v>94</v>
      </c>
      <c r="AG24" s="246">
        <f>IF(C24=0,"",((H24+J24)*1000000/C24))</f>
        <v>3.0880233331043048</v>
      </c>
      <c r="AH24" s="246">
        <f>IF(C24=0,"",((AB24+AC24)*1000000)/C24)</f>
        <v>138.96104998969372</v>
      </c>
      <c r="AI24" s="246">
        <f t="shared" si="3"/>
        <v>0.42911496476084787</v>
      </c>
      <c r="AJ24" s="246">
        <f t="shared" si="4"/>
        <v>1.0712760102467551</v>
      </c>
      <c r="AK24" s="246">
        <f t="shared" si="5"/>
        <v>33.209556317649408</v>
      </c>
      <c r="AL24" s="246">
        <f t="shared" si="6"/>
        <v>3.5576600994036374E-2</v>
      </c>
      <c r="AM24" s="246">
        <f t="shared" si="0"/>
        <v>3.0880233331043048</v>
      </c>
      <c r="AN24" s="246">
        <f t="shared" si="0"/>
        <v>1.0712760102467551</v>
      </c>
      <c r="AO24" s="246">
        <f t="shared" si="10"/>
        <v>2.053736529734639</v>
      </c>
      <c r="AP24" s="246">
        <f>SUMIF($B$9:B24,"MMG",$T$9:T24)*1000000/SUMIF($B$9:B24,"MMG",$E$9:E24)</f>
        <v>1.0712760102467551</v>
      </c>
      <c r="AQ24" s="246">
        <f t="shared" si="1"/>
        <v>12.352093332417219</v>
      </c>
      <c r="AR24" s="246">
        <f t="shared" si="2"/>
        <v>4.2851040409870205</v>
      </c>
      <c r="AT24" s="190"/>
      <c r="AU24" s="190"/>
      <c r="AV24" s="190"/>
      <c r="AW24" s="190"/>
    </row>
    <row r="25" spans="1:49" s="189" customFormat="1" ht="22.5" hidden="1" customHeight="1" x14ac:dyDescent="0.25">
      <c r="A25" s="431"/>
      <c r="B25" s="240" t="s">
        <v>630</v>
      </c>
      <c r="C25" s="256">
        <v>1315611</v>
      </c>
      <c r="D25" s="242">
        <f>+D22+C25</f>
        <v>7965748.5499999998</v>
      </c>
      <c r="E25" s="256">
        <v>940724.54999999993</v>
      </c>
      <c r="F25" s="242">
        <f>+F22+E25</f>
        <v>5794271.0999999996</v>
      </c>
      <c r="G25" s="243">
        <v>7155</v>
      </c>
      <c r="H25" s="244">
        <v>0</v>
      </c>
      <c r="I25" s="245">
        <f t="shared" si="14"/>
        <v>0</v>
      </c>
      <c r="J25" s="244">
        <v>0</v>
      </c>
      <c r="K25" s="245">
        <f t="shared" si="14"/>
        <v>0</v>
      </c>
      <c r="L25" s="244">
        <v>0</v>
      </c>
      <c r="M25" s="245">
        <f>+M22+L25</f>
        <v>0</v>
      </c>
      <c r="N25" s="244">
        <v>0</v>
      </c>
      <c r="O25" s="245">
        <f>+O22+N25</f>
        <v>2</v>
      </c>
      <c r="P25" s="244">
        <v>0</v>
      </c>
      <c r="Q25" s="245">
        <f>+Q22+P25</f>
        <v>3</v>
      </c>
      <c r="R25" s="245">
        <f>+(H25+J25+L25+N25+P25)</f>
        <v>0</v>
      </c>
      <c r="S25" s="245">
        <f>+S22+R25</f>
        <v>5</v>
      </c>
      <c r="T25" s="245">
        <f>+(H25+J25+L25+N25)</f>
        <v>0</v>
      </c>
      <c r="U25" s="245">
        <f>+U22+T25</f>
        <v>2</v>
      </c>
      <c r="V25" s="244">
        <v>0</v>
      </c>
      <c r="W25" s="245">
        <f>+W22+V25</f>
        <v>1</v>
      </c>
      <c r="X25" s="244">
        <v>0</v>
      </c>
      <c r="Y25" s="245">
        <f>+Y22+X25</f>
        <v>0</v>
      </c>
      <c r="Z25" s="244">
        <v>5</v>
      </c>
      <c r="AA25" s="245">
        <f>+AA22+Z25</f>
        <v>25</v>
      </c>
      <c r="AB25" s="244"/>
      <c r="AC25" s="244"/>
      <c r="AD25" s="245">
        <f>+AD22+AC25+AB25</f>
        <v>0</v>
      </c>
      <c r="AE25" s="244"/>
      <c r="AF25" s="245">
        <f>+AF22+AE25</f>
        <v>0</v>
      </c>
      <c r="AG25" s="246">
        <f>IF(C25=0,"",((H25+J25)*1000000/C25))</f>
        <v>0</v>
      </c>
      <c r="AH25" s="246">
        <f>IF(C25=0,"",((AB25+AC25)*1000000)/C25)</f>
        <v>0</v>
      </c>
      <c r="AI25" s="246">
        <f t="shared" si="3"/>
        <v>0</v>
      </c>
      <c r="AJ25" s="246">
        <f t="shared" si="4"/>
        <v>0</v>
      </c>
      <c r="AK25" s="246">
        <f t="shared" si="5"/>
        <v>0</v>
      </c>
      <c r="AL25" s="246">
        <f t="shared" si="6"/>
        <v>0</v>
      </c>
      <c r="AM25" s="246">
        <f t="shared" si="0"/>
        <v>0</v>
      </c>
      <c r="AN25" s="246">
        <f t="shared" si="0"/>
        <v>0.34516852344033405</v>
      </c>
      <c r="AO25" s="246">
        <f t="shared" si="10"/>
        <v>0.3282550903132333</v>
      </c>
      <c r="AP25" s="246">
        <f>SUMIF($B$9:B25,"CONTRATAS",$T$9:T25)*1000000/SUMIF($B$9:B25,"CONTRATAS",$E$9:E25)</f>
        <v>0.34516852344033405</v>
      </c>
      <c r="AQ25" s="246">
        <f t="shared" si="1"/>
        <v>0</v>
      </c>
      <c r="AR25" s="246">
        <f t="shared" si="2"/>
        <v>0.86292130860083516</v>
      </c>
      <c r="AT25" s="190"/>
      <c r="AU25" s="190"/>
      <c r="AV25" s="190"/>
      <c r="AW25" s="190"/>
    </row>
    <row r="26" spans="1:49" s="254" customFormat="1" ht="22.5" hidden="1" customHeight="1" x14ac:dyDescent="0.25">
      <c r="A26" s="431"/>
      <c r="B26" s="247" t="s">
        <v>67</v>
      </c>
      <c r="C26" s="248">
        <f>C24+C25</f>
        <v>1639442.75</v>
      </c>
      <c r="D26" s="249">
        <f>+D24+D25</f>
        <v>9832681.0500000007</v>
      </c>
      <c r="E26" s="248">
        <f>E24+E25</f>
        <v>1264556.2999999998</v>
      </c>
      <c r="F26" s="249">
        <f>+F24+F25</f>
        <v>7661203.5999999996</v>
      </c>
      <c r="G26" s="250">
        <f>+SUM(G24:G25)</f>
        <v>9064</v>
      </c>
      <c r="H26" s="251">
        <f>SUM(H24:H25)</f>
        <v>0</v>
      </c>
      <c r="I26" s="251">
        <f t="shared" ref="I26:Q26" si="15">+I24+I25</f>
        <v>0</v>
      </c>
      <c r="J26" s="251">
        <f>SUM(J24:J25)</f>
        <v>1</v>
      </c>
      <c r="K26" s="251">
        <f t="shared" si="15"/>
        <v>2</v>
      </c>
      <c r="L26" s="251">
        <f>SUM(L24:L25)</f>
        <v>0</v>
      </c>
      <c r="M26" s="251">
        <f t="shared" si="15"/>
        <v>0</v>
      </c>
      <c r="N26" s="251">
        <f>SUM(N24:N25)</f>
        <v>0</v>
      </c>
      <c r="O26" s="251">
        <f t="shared" si="15"/>
        <v>2</v>
      </c>
      <c r="P26" s="251">
        <f>SUM(P24:P25)</f>
        <v>3</v>
      </c>
      <c r="Q26" s="251">
        <f t="shared" si="15"/>
        <v>9</v>
      </c>
      <c r="R26" s="252">
        <f>+R24+R25</f>
        <v>4</v>
      </c>
      <c r="S26" s="251">
        <f>+S24+S25</f>
        <v>13</v>
      </c>
      <c r="T26" s="252">
        <f>+T24+T25</f>
        <v>1</v>
      </c>
      <c r="U26" s="251">
        <f>+U24+U25</f>
        <v>4</v>
      </c>
      <c r="V26" s="251">
        <f>SUM(V24:V25)</f>
        <v>1</v>
      </c>
      <c r="W26" s="251">
        <f>+W24+W25</f>
        <v>5</v>
      </c>
      <c r="X26" s="251">
        <f>SUM(X24:X25)</f>
        <v>1</v>
      </c>
      <c r="Y26" s="251">
        <f>+Y24+Y25</f>
        <v>6</v>
      </c>
      <c r="Z26" s="251">
        <f>SUM(Z24:Z25)</f>
        <v>15</v>
      </c>
      <c r="AA26" s="251">
        <f>+AA24+AA25</f>
        <v>69</v>
      </c>
      <c r="AB26" s="251">
        <f>SUM(AB24:AB25)</f>
        <v>15</v>
      </c>
      <c r="AC26" s="251">
        <f>SUM(AC24:AC25)</f>
        <v>30</v>
      </c>
      <c r="AD26" s="251">
        <f>+AD24+AD25</f>
        <v>62</v>
      </c>
      <c r="AE26" s="251">
        <f>SUM(AE24:AE25)</f>
        <v>94</v>
      </c>
      <c r="AF26" s="251">
        <f>+AF24+AF25</f>
        <v>94</v>
      </c>
      <c r="AG26" s="253">
        <f>IF(C24=0,"",((H26+J26)*1000000/C26))</f>
        <v>0.60996335492654441</v>
      </c>
      <c r="AH26" s="253">
        <f>IF(C24=0,"",((AB26+AC26)*1000000)/C26)</f>
        <v>27.448350971694499</v>
      </c>
      <c r="AI26" s="253">
        <f t="shared" si="3"/>
        <v>1.6742488245896053E-2</v>
      </c>
      <c r="AJ26" s="253">
        <f t="shared" si="4"/>
        <v>0.20340332304382028</v>
      </c>
      <c r="AK26" s="253">
        <f t="shared" si="5"/>
        <v>6.3055030143584281</v>
      </c>
      <c r="AL26" s="253">
        <f t="shared" si="6"/>
        <v>1.2825602665833297E-3</v>
      </c>
      <c r="AM26" s="253">
        <f t="shared" si="0"/>
        <v>0.79079120478858878</v>
      </c>
      <c r="AN26" s="253">
        <f t="shared" si="0"/>
        <v>0.52211117323653955</v>
      </c>
      <c r="AO26" s="253">
        <f t="shared" si="10"/>
        <v>0.7462229923243503</v>
      </c>
      <c r="AP26" s="253">
        <f>SUMIF($B$9:B26,"TOTAL",$T$9:T26)*1000000/SUMIF($B$9:B26,"TOTAL",$E$9:E26)</f>
        <v>0.52211117323653955</v>
      </c>
      <c r="AQ26" s="253">
        <f t="shared" si="1"/>
        <v>3.1631648191543551</v>
      </c>
      <c r="AR26" s="253">
        <f t="shared" si="2"/>
        <v>1.6968613130187535</v>
      </c>
      <c r="AT26" s="255">
        <f>IF(MONTH(A24)=1,0,AT23)+E26</f>
        <v>7661203.5999999996</v>
      </c>
      <c r="AU26" s="255">
        <f>IF(MONTH(A24)=1,0,AU23)+R26</f>
        <v>13</v>
      </c>
      <c r="AV26" s="255">
        <f>IF(MONTH(A24)=1,0,AV23)+T26</f>
        <v>4</v>
      </c>
      <c r="AW26" s="255"/>
    </row>
    <row r="27" spans="1:49" s="260" customFormat="1" ht="22.5" hidden="1" customHeight="1" x14ac:dyDescent="0.25">
      <c r="A27" s="431">
        <v>43282</v>
      </c>
      <c r="B27" s="240" t="s">
        <v>629</v>
      </c>
      <c r="C27" s="241">
        <v>361847.25</v>
      </c>
      <c r="D27" s="257">
        <f>+D24+C27</f>
        <v>2228779.75</v>
      </c>
      <c r="E27" s="241">
        <v>361847.25</v>
      </c>
      <c r="F27" s="257">
        <f>+F24+E27</f>
        <v>2228779.75</v>
      </c>
      <c r="G27" s="259">
        <v>1907</v>
      </c>
      <c r="H27" s="244">
        <v>0</v>
      </c>
      <c r="I27" s="245">
        <f t="shared" ref="I27:K28" si="16">+I24+H27</f>
        <v>0</v>
      </c>
      <c r="J27" s="244">
        <v>0</v>
      </c>
      <c r="K27" s="245">
        <f t="shared" si="16"/>
        <v>2</v>
      </c>
      <c r="L27" s="244">
        <v>0</v>
      </c>
      <c r="M27" s="245">
        <f>+M24+L27</f>
        <v>0</v>
      </c>
      <c r="N27" s="244">
        <v>0</v>
      </c>
      <c r="O27" s="245">
        <f>+O24+N27</f>
        <v>0</v>
      </c>
      <c r="P27" s="244">
        <v>0</v>
      </c>
      <c r="Q27" s="245">
        <f>+Q24+P27</f>
        <v>6</v>
      </c>
      <c r="R27" s="245">
        <f>+(H27+J27+L27+N27+P27)</f>
        <v>0</v>
      </c>
      <c r="S27" s="245">
        <f>+S24+R27</f>
        <v>8</v>
      </c>
      <c r="T27" s="245">
        <f>+(H27+J27+L27+N27)</f>
        <v>0</v>
      </c>
      <c r="U27" s="245">
        <f>+U24+T27</f>
        <v>2</v>
      </c>
      <c r="V27" s="244">
        <v>1</v>
      </c>
      <c r="W27" s="245">
        <f>+W24+V27</f>
        <v>5</v>
      </c>
      <c r="X27" s="244">
        <v>1</v>
      </c>
      <c r="Y27" s="245">
        <f>+Y24+X27</f>
        <v>7</v>
      </c>
      <c r="Z27" s="244">
        <v>4</v>
      </c>
      <c r="AA27" s="245">
        <f>+AA24+Z27</f>
        <v>48</v>
      </c>
      <c r="AB27" s="244"/>
      <c r="AC27" s="244">
        <v>56</v>
      </c>
      <c r="AD27" s="245">
        <f>+AD24+AC27+AB27</f>
        <v>118</v>
      </c>
      <c r="AE27" s="244">
        <v>56</v>
      </c>
      <c r="AF27" s="245">
        <f>+AF24+AE27</f>
        <v>150</v>
      </c>
      <c r="AG27" s="246">
        <f>IF(C27=0,"",((H27+J27)*1000000/C27))</f>
        <v>0</v>
      </c>
      <c r="AH27" s="246">
        <f>IF(C27=0,"",((AB27+AC27)*1000000)/C27)</f>
        <v>154.76143593740176</v>
      </c>
      <c r="AI27" s="246">
        <f t="shared" si="3"/>
        <v>0</v>
      </c>
      <c r="AJ27" s="246">
        <f t="shared" si="4"/>
        <v>0.89735201515537821</v>
      </c>
      <c r="AK27" s="246">
        <f t="shared" si="5"/>
        <v>52.943768894167313</v>
      </c>
      <c r="AL27" s="246">
        <f t="shared" si="6"/>
        <v>4.7509197707101672E-2</v>
      </c>
      <c r="AM27" s="246">
        <f t="shared" si="0"/>
        <v>0</v>
      </c>
      <c r="AN27" s="246">
        <f t="shared" si="0"/>
        <v>0.89735201515537821</v>
      </c>
      <c r="AO27" s="246">
        <f t="shared" si="10"/>
        <v>1.9645882959652268</v>
      </c>
      <c r="AP27" s="246">
        <f>SUMIF($B$9:B27,"MMG",$T$9:T27)*1000000/SUMIF($B$9:B27,"MMG",$E$9:E27)</f>
        <v>0.89735201515537821</v>
      </c>
      <c r="AQ27" s="246">
        <f t="shared" si="1"/>
        <v>0</v>
      </c>
      <c r="AR27" s="246">
        <f t="shared" si="2"/>
        <v>3.5894080606215129</v>
      </c>
      <c r="AT27" s="190"/>
      <c r="AU27" s="190"/>
      <c r="AV27" s="190"/>
      <c r="AW27" s="190"/>
    </row>
    <row r="28" spans="1:49" s="260" customFormat="1" ht="22.5" hidden="1" customHeight="1" x14ac:dyDescent="0.25">
      <c r="A28" s="431"/>
      <c r="B28" s="240" t="s">
        <v>630</v>
      </c>
      <c r="C28" s="241">
        <v>1482257</v>
      </c>
      <c r="D28" s="242">
        <f>+D25+C28</f>
        <v>9448005.5500000007</v>
      </c>
      <c r="E28" s="241">
        <v>1133284.95</v>
      </c>
      <c r="F28" s="242">
        <f>+F25+E28</f>
        <v>6927556.0499999998</v>
      </c>
      <c r="G28" s="243">
        <v>9083</v>
      </c>
      <c r="H28" s="244">
        <v>0</v>
      </c>
      <c r="I28" s="245">
        <f t="shared" si="16"/>
        <v>0</v>
      </c>
      <c r="J28" s="244">
        <v>0</v>
      </c>
      <c r="K28" s="245">
        <f t="shared" si="16"/>
        <v>0</v>
      </c>
      <c r="L28" s="244">
        <v>0</v>
      </c>
      <c r="M28" s="245">
        <f>+M25+L28</f>
        <v>0</v>
      </c>
      <c r="N28" s="244">
        <v>0</v>
      </c>
      <c r="O28" s="245">
        <f>+O25+N28</f>
        <v>2</v>
      </c>
      <c r="P28" s="244">
        <v>1</v>
      </c>
      <c r="Q28" s="245">
        <f>+Q25+P28</f>
        <v>4</v>
      </c>
      <c r="R28" s="245">
        <f>+(H28+J28+L28+N28+P28)</f>
        <v>1</v>
      </c>
      <c r="S28" s="245">
        <f>+S25+R28</f>
        <v>6</v>
      </c>
      <c r="T28" s="245">
        <f>+(H28+J28+L28+N28)</f>
        <v>0</v>
      </c>
      <c r="U28" s="245">
        <f>+U25+T28</f>
        <v>2</v>
      </c>
      <c r="V28" s="244">
        <v>0</v>
      </c>
      <c r="W28" s="245">
        <f>+W25+V28</f>
        <v>1</v>
      </c>
      <c r="X28" s="244">
        <v>1</v>
      </c>
      <c r="Y28" s="245">
        <f>+Y25+X28</f>
        <v>1</v>
      </c>
      <c r="Z28" s="244">
        <v>0</v>
      </c>
      <c r="AA28" s="245">
        <f>+AA25+Z28</f>
        <v>25</v>
      </c>
      <c r="AB28" s="244"/>
      <c r="AC28" s="244"/>
      <c r="AD28" s="245">
        <f>+AD25+AC28+AB28</f>
        <v>0</v>
      </c>
      <c r="AE28" s="244"/>
      <c r="AF28" s="245">
        <f>+AF25+AE28</f>
        <v>0</v>
      </c>
      <c r="AG28" s="246">
        <f>IF(C28=0,"",((H28+J28)*1000000/C28))</f>
        <v>0</v>
      </c>
      <c r="AH28" s="246">
        <f>IF(C28=0,"",((AB28+AC28)*1000000)/C28)</f>
        <v>0</v>
      </c>
      <c r="AI28" s="246">
        <f t="shared" si="3"/>
        <v>0</v>
      </c>
      <c r="AJ28" s="246">
        <f t="shared" si="4"/>
        <v>0</v>
      </c>
      <c r="AK28" s="246">
        <f t="shared" si="5"/>
        <v>0</v>
      </c>
      <c r="AL28" s="246">
        <f t="shared" si="6"/>
        <v>0</v>
      </c>
      <c r="AM28" s="246">
        <f t="shared" si="0"/>
        <v>0</v>
      </c>
      <c r="AN28" s="246">
        <f t="shared" si="0"/>
        <v>0.28870210295880611</v>
      </c>
      <c r="AO28" s="246">
        <f t="shared" si="10"/>
        <v>0.33229342107208826</v>
      </c>
      <c r="AP28" s="246">
        <f>SUMIF($B$9:B28,"CONTRATAS",$T$9:T28)*1000000/SUMIF($B$9:B28,"CONTRATAS",$E$9:E28)</f>
        <v>0.28870210295880611</v>
      </c>
      <c r="AQ28" s="246">
        <f t="shared" si="1"/>
        <v>0.88239061146978082</v>
      </c>
      <c r="AR28" s="246">
        <f t="shared" si="2"/>
        <v>0.86610630887641826</v>
      </c>
      <c r="AT28" s="190"/>
      <c r="AU28" s="190"/>
      <c r="AV28" s="190"/>
      <c r="AW28" s="190"/>
    </row>
    <row r="29" spans="1:49" s="261" customFormat="1" ht="22.5" hidden="1" customHeight="1" x14ac:dyDescent="0.25">
      <c r="A29" s="431"/>
      <c r="B29" s="247" t="s">
        <v>67</v>
      </c>
      <c r="C29" s="248">
        <f>C27+C28</f>
        <v>1844104.25</v>
      </c>
      <c r="D29" s="249">
        <f>+D27+D28</f>
        <v>11676785.300000001</v>
      </c>
      <c r="E29" s="248">
        <f>E27+E28</f>
        <v>1495132.2</v>
      </c>
      <c r="F29" s="249">
        <f>+F27+F28</f>
        <v>9156335.8000000007</v>
      </c>
      <c r="G29" s="250">
        <f>+SUM(G27:G28)</f>
        <v>10990</v>
      </c>
      <c r="H29" s="251">
        <f>SUM(H27:H28)</f>
        <v>0</v>
      </c>
      <c r="I29" s="251">
        <f t="shared" ref="I29:Q29" si="17">+I27+I28</f>
        <v>0</v>
      </c>
      <c r="J29" s="251">
        <f>SUM(J27:J28)</f>
        <v>0</v>
      </c>
      <c r="K29" s="251">
        <f t="shared" si="17"/>
        <v>2</v>
      </c>
      <c r="L29" s="251">
        <f>SUM(L27:L28)</f>
        <v>0</v>
      </c>
      <c r="M29" s="251">
        <f t="shared" si="17"/>
        <v>0</v>
      </c>
      <c r="N29" s="251">
        <f>SUM(N27:N28)</f>
        <v>0</v>
      </c>
      <c r="O29" s="251">
        <f t="shared" si="17"/>
        <v>2</v>
      </c>
      <c r="P29" s="251">
        <f>SUM(P27:P28)</f>
        <v>1</v>
      </c>
      <c r="Q29" s="251">
        <f t="shared" si="17"/>
        <v>10</v>
      </c>
      <c r="R29" s="252">
        <f>+R27+R28</f>
        <v>1</v>
      </c>
      <c r="S29" s="251">
        <f>+S27+S28</f>
        <v>14</v>
      </c>
      <c r="T29" s="252">
        <f>+T27+T28</f>
        <v>0</v>
      </c>
      <c r="U29" s="251">
        <f>+U27+U28</f>
        <v>4</v>
      </c>
      <c r="V29" s="251">
        <f t="shared" ref="V29:AE29" si="18">SUM(V27:V28)</f>
        <v>1</v>
      </c>
      <c r="W29" s="251">
        <f>+W27+W28</f>
        <v>6</v>
      </c>
      <c r="X29" s="251">
        <f t="shared" si="18"/>
        <v>2</v>
      </c>
      <c r="Y29" s="251">
        <f>+Y27+Y28</f>
        <v>8</v>
      </c>
      <c r="Z29" s="251">
        <f t="shared" si="18"/>
        <v>4</v>
      </c>
      <c r="AA29" s="251">
        <f>+AA27+AA28</f>
        <v>73</v>
      </c>
      <c r="AB29" s="251">
        <f t="shared" si="18"/>
        <v>0</v>
      </c>
      <c r="AC29" s="251">
        <f t="shared" si="18"/>
        <v>56</v>
      </c>
      <c r="AD29" s="251">
        <f>+AD27+AD28</f>
        <v>118</v>
      </c>
      <c r="AE29" s="251">
        <f t="shared" si="18"/>
        <v>56</v>
      </c>
      <c r="AF29" s="251">
        <f>+AF27+AF28</f>
        <v>150</v>
      </c>
      <c r="AG29" s="253">
        <f>IF(C27=0,"",((H29+J29)*1000000/C29))</f>
        <v>0</v>
      </c>
      <c r="AH29" s="253">
        <f>IF(C27=0,"",((AB29+AC29)*1000000)/C29)</f>
        <v>30.367046765387585</v>
      </c>
      <c r="AI29" s="253">
        <f t="shared" si="3"/>
        <v>0</v>
      </c>
      <c r="AJ29" s="253">
        <f t="shared" si="4"/>
        <v>0.17128001831120418</v>
      </c>
      <c r="AK29" s="253">
        <f t="shared" si="5"/>
        <v>10.105521080361047</v>
      </c>
      <c r="AL29" s="253">
        <f t="shared" si="6"/>
        <v>1.7308738356885001E-3</v>
      </c>
      <c r="AM29" s="253">
        <f t="shared" si="0"/>
        <v>0</v>
      </c>
      <c r="AN29" s="253">
        <f t="shared" si="0"/>
        <v>0.43685597463561787</v>
      </c>
      <c r="AO29" s="253">
        <f t="shared" si="10"/>
        <v>0.74489495553411633</v>
      </c>
      <c r="AP29" s="253">
        <f>SUMIF($B$9:B29,"TOTAL",$T$9:T29)*1000000/SUMIF($B$9:B29,"TOTAL",$E$9:E29)</f>
        <v>0.43685597463561793</v>
      </c>
      <c r="AQ29" s="253">
        <f t="shared" si="1"/>
        <v>0.66883717707370627</v>
      </c>
      <c r="AR29" s="253">
        <f t="shared" si="2"/>
        <v>1.5289959112246625</v>
      </c>
      <c r="AT29" s="255">
        <f>IF(MONTH(A27)=1,0,AT26)+E29</f>
        <v>9156335.7999999989</v>
      </c>
      <c r="AU29" s="255">
        <f>IF(MONTH(A27)=1,0,AU26)+R29</f>
        <v>14</v>
      </c>
      <c r="AV29" s="255">
        <f>IF(MONTH(A27)=1,0,AV26)+T29</f>
        <v>4</v>
      </c>
      <c r="AW29" s="255"/>
    </row>
    <row r="30" spans="1:49" s="260" customFormat="1" ht="22.5" hidden="1" customHeight="1" x14ac:dyDescent="0.25">
      <c r="A30" s="431">
        <v>43313</v>
      </c>
      <c r="B30" s="240" t="s">
        <v>629</v>
      </c>
      <c r="C30" s="241">
        <v>333041</v>
      </c>
      <c r="D30" s="257">
        <f>+D27+C30</f>
        <v>2561820.75</v>
      </c>
      <c r="E30" s="241">
        <v>333041</v>
      </c>
      <c r="F30" s="257">
        <f>+F27+E30</f>
        <v>2561820.75</v>
      </c>
      <c r="G30" s="259">
        <v>1905</v>
      </c>
      <c r="H30" s="244">
        <v>0</v>
      </c>
      <c r="I30" s="245">
        <f t="shared" ref="I30:K31" si="19">+I27+H30</f>
        <v>0</v>
      </c>
      <c r="J30" s="244">
        <v>0</v>
      </c>
      <c r="K30" s="245">
        <f t="shared" si="19"/>
        <v>2</v>
      </c>
      <c r="L30" s="244">
        <v>0</v>
      </c>
      <c r="M30" s="245">
        <f>+M27+L30</f>
        <v>0</v>
      </c>
      <c r="N30" s="244">
        <v>0</v>
      </c>
      <c r="O30" s="245">
        <f>+O27+N30</f>
        <v>0</v>
      </c>
      <c r="P30" s="244">
        <v>1</v>
      </c>
      <c r="Q30" s="245">
        <f>+Q27+P30</f>
        <v>7</v>
      </c>
      <c r="R30" s="245">
        <f>+(H30+J30+L30+N30+P30)</f>
        <v>1</v>
      </c>
      <c r="S30" s="245">
        <f>+S27+R30</f>
        <v>9</v>
      </c>
      <c r="T30" s="245">
        <f>+(H30+J30+L30+N30)</f>
        <v>0</v>
      </c>
      <c r="U30" s="245">
        <f>+U27+T30</f>
        <v>2</v>
      </c>
      <c r="V30" s="244">
        <v>0</v>
      </c>
      <c r="W30" s="245">
        <f>+W27+V30</f>
        <v>5</v>
      </c>
      <c r="X30" s="244">
        <v>1</v>
      </c>
      <c r="Y30" s="245">
        <f>+Y27+X30</f>
        <v>8</v>
      </c>
      <c r="Z30" s="244">
        <v>3</v>
      </c>
      <c r="AA30" s="245">
        <f>+AA27+Z30</f>
        <v>51</v>
      </c>
      <c r="AB30" s="244"/>
      <c r="AC30" s="244">
        <v>29</v>
      </c>
      <c r="AD30" s="245">
        <f>+AD27+AC30+AB30</f>
        <v>147</v>
      </c>
      <c r="AE30" s="244"/>
      <c r="AF30" s="245">
        <f>+AF27+AE30</f>
        <v>150</v>
      </c>
      <c r="AG30" s="246">
        <f>IF(C30=0,"",((H30+J30)*1000000/C30))</f>
        <v>0</v>
      </c>
      <c r="AH30" s="246">
        <f>IF(C30=0,"",((AB30+AC30)*1000000)/C30)</f>
        <v>87.076365972958286</v>
      </c>
      <c r="AI30" s="246">
        <f t="shared" si="3"/>
        <v>0</v>
      </c>
      <c r="AJ30" s="246">
        <f t="shared" si="4"/>
        <v>0.78069474610977363</v>
      </c>
      <c r="AK30" s="246">
        <f t="shared" si="5"/>
        <v>57.381063839068368</v>
      </c>
      <c r="AL30" s="246">
        <f t="shared" si="6"/>
        <v>4.4797095065350193E-2</v>
      </c>
      <c r="AM30" s="246">
        <f t="shared" si="0"/>
        <v>0</v>
      </c>
      <c r="AN30" s="246">
        <f t="shared" si="0"/>
        <v>0.78069474610977363</v>
      </c>
      <c r="AO30" s="246">
        <f t="shared" si="10"/>
        <v>0.98162399874352124</v>
      </c>
      <c r="AP30" s="246">
        <f>SUMIF($B$9:B30,"MMG",$T$9:T30)*1000000/SUMIF($B$9:B30,"MMG",$E$9:E30)</f>
        <v>0.78069474610977363</v>
      </c>
      <c r="AQ30" s="246">
        <f t="shared" si="1"/>
        <v>3.0026333094123547</v>
      </c>
      <c r="AR30" s="246">
        <f t="shared" si="2"/>
        <v>3.5131263574939817</v>
      </c>
      <c r="AT30" s="190"/>
      <c r="AU30" s="190"/>
      <c r="AV30" s="190"/>
      <c r="AW30" s="190"/>
    </row>
    <row r="31" spans="1:49" s="260" customFormat="1" ht="22.5" hidden="1" customHeight="1" x14ac:dyDescent="0.25">
      <c r="A31" s="431"/>
      <c r="B31" s="240" t="s">
        <v>630</v>
      </c>
      <c r="C31" s="241">
        <v>1433013</v>
      </c>
      <c r="D31" s="242">
        <f>+D28+C31</f>
        <v>10881018.550000001</v>
      </c>
      <c r="E31" s="241">
        <v>1433013</v>
      </c>
      <c r="F31" s="242">
        <f>+F28+E31</f>
        <v>8360569.0499999998</v>
      </c>
      <c r="G31" s="243">
        <v>8212</v>
      </c>
      <c r="H31" s="244">
        <v>0</v>
      </c>
      <c r="I31" s="245">
        <f t="shared" si="19"/>
        <v>0</v>
      </c>
      <c r="J31" s="244">
        <v>0</v>
      </c>
      <c r="K31" s="245">
        <f t="shared" si="19"/>
        <v>0</v>
      </c>
      <c r="L31" s="244">
        <v>0</v>
      </c>
      <c r="M31" s="245">
        <f>+M28+L31</f>
        <v>0</v>
      </c>
      <c r="N31" s="244">
        <v>0</v>
      </c>
      <c r="O31" s="245">
        <f>+O28+N31</f>
        <v>2</v>
      </c>
      <c r="P31" s="244">
        <v>1</v>
      </c>
      <c r="Q31" s="245">
        <f>+Q28+P31</f>
        <v>5</v>
      </c>
      <c r="R31" s="245">
        <f>+(H31+J31+L31+N31+P31)</f>
        <v>1</v>
      </c>
      <c r="S31" s="245">
        <f>+S28+R31</f>
        <v>7</v>
      </c>
      <c r="T31" s="245">
        <f>+(H31+J31+L31+N31)</f>
        <v>0</v>
      </c>
      <c r="U31" s="245">
        <f>+U28+T31</f>
        <v>2</v>
      </c>
      <c r="V31" s="244">
        <v>1</v>
      </c>
      <c r="W31" s="245">
        <f>+W28+V31</f>
        <v>2</v>
      </c>
      <c r="X31" s="244">
        <v>1</v>
      </c>
      <c r="Y31" s="245">
        <f>+Y28+X31</f>
        <v>2</v>
      </c>
      <c r="Z31" s="244">
        <v>1</v>
      </c>
      <c r="AA31" s="245">
        <f>+AA28+Z31</f>
        <v>26</v>
      </c>
      <c r="AB31" s="244"/>
      <c r="AC31" s="244"/>
      <c r="AD31" s="245">
        <f>+AD28+AC31+AB31</f>
        <v>0</v>
      </c>
      <c r="AE31" s="244"/>
      <c r="AF31" s="245">
        <f>+AF28+AE31</f>
        <v>0</v>
      </c>
      <c r="AG31" s="246">
        <f>IF(C31=0,"",((H31+J31)*1000000/C31))</f>
        <v>0</v>
      </c>
      <c r="AH31" s="246">
        <f>IF(C31=0,"",((AB31+AC31)*1000000)/C31)</f>
        <v>0</v>
      </c>
      <c r="AI31" s="246">
        <f t="shared" si="3"/>
        <v>0</v>
      </c>
      <c r="AJ31" s="246">
        <f t="shared" si="4"/>
        <v>0</v>
      </c>
      <c r="AK31" s="246">
        <f t="shared" si="5"/>
        <v>0</v>
      </c>
      <c r="AL31" s="246">
        <f t="shared" si="6"/>
        <v>0</v>
      </c>
      <c r="AM31" s="246">
        <f t="shared" si="0"/>
        <v>0</v>
      </c>
      <c r="AN31" s="246">
        <f t="shared" si="0"/>
        <v>0.2392181666151062</v>
      </c>
      <c r="AO31" s="246">
        <f t="shared" si="10"/>
        <v>0</v>
      </c>
      <c r="AP31" s="246">
        <f>SUMIF($B$9:B31,"CONTRATAS",$T$9:T31)*1000000/SUMIF($B$9:B31,"CONTRATAS",$E$9:E31)</f>
        <v>0.2392181666151062</v>
      </c>
      <c r="AQ31" s="246">
        <f t="shared" si="1"/>
        <v>0.6978303755792864</v>
      </c>
      <c r="AR31" s="246">
        <f t="shared" si="2"/>
        <v>0.83726358315287164</v>
      </c>
      <c r="AT31" s="190"/>
      <c r="AU31" s="190"/>
      <c r="AV31" s="190"/>
      <c r="AW31" s="190"/>
    </row>
    <row r="32" spans="1:49" s="261" customFormat="1" ht="22.5" hidden="1" customHeight="1" x14ac:dyDescent="0.25">
      <c r="A32" s="431"/>
      <c r="B32" s="247" t="s">
        <v>67</v>
      </c>
      <c r="C32" s="248">
        <f>C30+C31</f>
        <v>1766054</v>
      </c>
      <c r="D32" s="249">
        <f>+D30+D31</f>
        <v>13442839.300000001</v>
      </c>
      <c r="E32" s="248">
        <f>E30+E31</f>
        <v>1766054</v>
      </c>
      <c r="F32" s="249">
        <f>+F30+F31</f>
        <v>10922389.800000001</v>
      </c>
      <c r="G32" s="250">
        <f t="shared" ref="G32:N32" si="20">SUM(G30:G31)</f>
        <v>10117</v>
      </c>
      <c r="H32" s="251">
        <f t="shared" si="20"/>
        <v>0</v>
      </c>
      <c r="I32" s="251">
        <f t="shared" ref="I32:Q32" si="21">+I30+I31</f>
        <v>0</v>
      </c>
      <c r="J32" s="251">
        <f t="shared" si="20"/>
        <v>0</v>
      </c>
      <c r="K32" s="251">
        <f t="shared" si="21"/>
        <v>2</v>
      </c>
      <c r="L32" s="251">
        <f t="shared" si="20"/>
        <v>0</v>
      </c>
      <c r="M32" s="251">
        <f t="shared" si="21"/>
        <v>0</v>
      </c>
      <c r="N32" s="251">
        <f t="shared" si="20"/>
        <v>0</v>
      </c>
      <c r="O32" s="251">
        <f t="shared" si="21"/>
        <v>2</v>
      </c>
      <c r="P32" s="251">
        <f>SUM(P30:P31)</f>
        <v>2</v>
      </c>
      <c r="Q32" s="251">
        <f t="shared" si="21"/>
        <v>12</v>
      </c>
      <c r="R32" s="252">
        <f>+R30+R31</f>
        <v>2</v>
      </c>
      <c r="S32" s="251">
        <f>+S30+S31</f>
        <v>16</v>
      </c>
      <c r="T32" s="252">
        <f>+T30+T31</f>
        <v>0</v>
      </c>
      <c r="U32" s="251">
        <f>+U30+U31</f>
        <v>4</v>
      </c>
      <c r="V32" s="251">
        <f>SUM(V30:V31)</f>
        <v>1</v>
      </c>
      <c r="W32" s="251">
        <f>+W30+W31</f>
        <v>7</v>
      </c>
      <c r="X32" s="251">
        <f>SUM(X30:X31)</f>
        <v>2</v>
      </c>
      <c r="Y32" s="251">
        <f>+Y30+Y31</f>
        <v>10</v>
      </c>
      <c r="Z32" s="251">
        <f>SUM(Z30:Z31)</f>
        <v>4</v>
      </c>
      <c r="AA32" s="251">
        <f>+AA30+AA31</f>
        <v>77</v>
      </c>
      <c r="AB32" s="251">
        <f>SUM(AB30:AB31)</f>
        <v>0</v>
      </c>
      <c r="AC32" s="251">
        <f>SUM(AC30:AC31)</f>
        <v>29</v>
      </c>
      <c r="AD32" s="251">
        <f>+AD30+AD31</f>
        <v>147</v>
      </c>
      <c r="AE32" s="251">
        <f>SUM(AE30:AE31)</f>
        <v>0</v>
      </c>
      <c r="AF32" s="251">
        <f>+AF30+AF31</f>
        <v>150</v>
      </c>
      <c r="AG32" s="253">
        <f>IF(C30=0,"",((H32+J32)*1000000/C32))</f>
        <v>0</v>
      </c>
      <c r="AH32" s="253">
        <f>IF(C30=0,"",((AB32+AC32)*1000000)/C32)</f>
        <v>16.420788945298387</v>
      </c>
      <c r="AI32" s="253">
        <f t="shared" si="3"/>
        <v>0</v>
      </c>
      <c r="AJ32" s="253">
        <f t="shared" si="4"/>
        <v>0.1487780933303279</v>
      </c>
      <c r="AK32" s="253">
        <f t="shared" si="5"/>
        <v>10.935189859779101</v>
      </c>
      <c r="AL32" s="253">
        <f t="shared" si="6"/>
        <v>1.6269166975430703E-3</v>
      </c>
      <c r="AM32" s="253">
        <f t="shared" si="0"/>
        <v>0</v>
      </c>
      <c r="AN32" s="253">
        <f t="shared" si="0"/>
        <v>0.36622022041366803</v>
      </c>
      <c r="AO32" s="253">
        <f t="shared" si="10"/>
        <v>0.22095821845807623</v>
      </c>
      <c r="AP32" s="253">
        <f>SUMIF($B$9:B32,"TOTAL",$T$9:T32)*1000000/SUMIF($B$9:B32,"TOTAL",$E$9:E32)</f>
        <v>0.36622022041366814</v>
      </c>
      <c r="AQ32" s="253">
        <f t="shared" si="1"/>
        <v>1.1324682031240267</v>
      </c>
      <c r="AR32" s="253">
        <f t="shared" si="2"/>
        <v>1.4648808816546721</v>
      </c>
      <c r="AT32" s="255">
        <f>IF(MONTH(A30)=1,0,AT29)+E32</f>
        <v>10922389.799999999</v>
      </c>
      <c r="AU32" s="255">
        <f>IF(MONTH(A30)=1,0,AU29)+R32</f>
        <v>16</v>
      </c>
      <c r="AV32" s="255">
        <f>IF(MONTH(A30)=1,0,AV29)+T32</f>
        <v>4</v>
      </c>
      <c r="AW32" s="255"/>
    </row>
    <row r="33" spans="1:50" s="260" customFormat="1" ht="22.5" hidden="1" customHeight="1" x14ac:dyDescent="0.25">
      <c r="A33" s="431">
        <v>43344</v>
      </c>
      <c r="B33" s="240" t="s">
        <v>629</v>
      </c>
      <c r="C33" s="241">
        <v>324155</v>
      </c>
      <c r="D33" s="257">
        <f>+D30+C33</f>
        <v>2885975.75</v>
      </c>
      <c r="E33" s="241">
        <v>324155</v>
      </c>
      <c r="F33" s="257">
        <f>+F30+E33</f>
        <v>2885975.75</v>
      </c>
      <c r="G33" s="259">
        <v>1903</v>
      </c>
      <c r="H33" s="244">
        <v>0</v>
      </c>
      <c r="I33" s="245">
        <f t="shared" ref="I33:K34" si="22">+I30+H33</f>
        <v>0</v>
      </c>
      <c r="J33" s="244">
        <v>0</v>
      </c>
      <c r="K33" s="245">
        <f t="shared" si="22"/>
        <v>2</v>
      </c>
      <c r="L33" s="244">
        <v>0</v>
      </c>
      <c r="M33" s="245">
        <f>+M30+L33</f>
        <v>0</v>
      </c>
      <c r="N33" s="244">
        <v>0</v>
      </c>
      <c r="O33" s="245">
        <f>+O30+N33</f>
        <v>0</v>
      </c>
      <c r="P33" s="244">
        <v>0</v>
      </c>
      <c r="Q33" s="245">
        <f>+Q30+P33</f>
        <v>7</v>
      </c>
      <c r="R33" s="245">
        <f>+(H33+J33+L33+N33+P33)</f>
        <v>0</v>
      </c>
      <c r="S33" s="245">
        <f>+S30+R33</f>
        <v>9</v>
      </c>
      <c r="T33" s="245">
        <f>+(H33+J33+L33+N33)</f>
        <v>0</v>
      </c>
      <c r="U33" s="245">
        <f>+U30+T33</f>
        <v>2</v>
      </c>
      <c r="V33" s="244">
        <v>1</v>
      </c>
      <c r="W33" s="245">
        <f>+W30+V33</f>
        <v>6</v>
      </c>
      <c r="X33" s="244">
        <v>0</v>
      </c>
      <c r="Y33" s="245">
        <f>+Y30+X33</f>
        <v>8</v>
      </c>
      <c r="Z33" s="244">
        <v>2</v>
      </c>
      <c r="AA33" s="245">
        <f>+AA30+Z33</f>
        <v>53</v>
      </c>
      <c r="AB33" s="244"/>
      <c r="AC33" s="244"/>
      <c r="AD33" s="245">
        <f>+AD30+AC33+AB33</f>
        <v>147</v>
      </c>
      <c r="AE33" s="244"/>
      <c r="AF33" s="245">
        <f>+AF30+AE33</f>
        <v>150</v>
      </c>
      <c r="AG33" s="246">
        <f>IF(C33=0,"",((H33+J33)*1000000/C33))</f>
        <v>0</v>
      </c>
      <c r="AH33" s="246">
        <f>IF(C33=0,"",((AB33+AC33)*1000000)/C33)</f>
        <v>0</v>
      </c>
      <c r="AI33" s="246">
        <f t="shared" si="3"/>
        <v>0</v>
      </c>
      <c r="AJ33" s="246">
        <f t="shared" si="4"/>
        <v>0.69300651608039321</v>
      </c>
      <c r="AK33" s="246">
        <f t="shared" si="5"/>
        <v>50.935978931908906</v>
      </c>
      <c r="AL33" s="246">
        <f t="shared" si="6"/>
        <v>3.5298965302746503E-2</v>
      </c>
      <c r="AM33" s="246">
        <f t="shared" si="0"/>
        <v>0</v>
      </c>
      <c r="AN33" s="246">
        <f t="shared" si="0"/>
        <v>0.69300651608039321</v>
      </c>
      <c r="AO33" s="246">
        <f t="shared" si="10"/>
        <v>0</v>
      </c>
      <c r="AP33" s="246">
        <f>SUMIF($B$9:B33,"MMG",$T$9:T33)*1000000/SUMIF($B$9:B33,"MMG",$E$9:E33)</f>
        <v>0.69300651608039321</v>
      </c>
      <c r="AQ33" s="246">
        <f t="shared" si="1"/>
        <v>0</v>
      </c>
      <c r="AR33" s="246">
        <f t="shared" si="2"/>
        <v>3.1185293223617698</v>
      </c>
      <c r="AT33" s="190"/>
      <c r="AU33" s="190"/>
      <c r="AV33" s="190"/>
      <c r="AW33" s="190"/>
    </row>
    <row r="34" spans="1:50" s="260" customFormat="1" ht="22.5" hidden="1" customHeight="1" x14ac:dyDescent="0.25">
      <c r="A34" s="431"/>
      <c r="B34" s="240" t="s">
        <v>630</v>
      </c>
      <c r="C34" s="241">
        <v>1314211</v>
      </c>
      <c r="D34" s="242">
        <f>+D31+C34</f>
        <v>12195229.550000001</v>
      </c>
      <c r="E34" s="241">
        <v>1006814</v>
      </c>
      <c r="F34" s="242">
        <f>+F31+E34</f>
        <v>9367383.0500000007</v>
      </c>
      <c r="G34" s="243">
        <v>7930</v>
      </c>
      <c r="H34" s="244">
        <v>0</v>
      </c>
      <c r="I34" s="245">
        <f t="shared" si="22"/>
        <v>0</v>
      </c>
      <c r="J34" s="244">
        <v>0</v>
      </c>
      <c r="K34" s="245">
        <f t="shared" si="22"/>
        <v>0</v>
      </c>
      <c r="L34" s="244">
        <v>0</v>
      </c>
      <c r="M34" s="245">
        <f>+M31+L34</f>
        <v>0</v>
      </c>
      <c r="N34" s="244">
        <v>1</v>
      </c>
      <c r="O34" s="245">
        <f>+O31+N34</f>
        <v>3</v>
      </c>
      <c r="P34" s="244">
        <v>3</v>
      </c>
      <c r="Q34" s="245">
        <f>+Q31+P34</f>
        <v>8</v>
      </c>
      <c r="R34" s="245">
        <f>+(H34+J34+L34+N34+P34)</f>
        <v>4</v>
      </c>
      <c r="S34" s="245">
        <f>+S31+R34</f>
        <v>11</v>
      </c>
      <c r="T34" s="245">
        <f>+(H34+J34+L34+N34)</f>
        <v>1</v>
      </c>
      <c r="U34" s="245">
        <f>+U31+T34</f>
        <v>3</v>
      </c>
      <c r="V34" s="244">
        <v>0</v>
      </c>
      <c r="W34" s="245">
        <f>+W31+V34</f>
        <v>2</v>
      </c>
      <c r="X34" s="244">
        <v>0</v>
      </c>
      <c r="Y34" s="245">
        <f>+Y31+X34</f>
        <v>2</v>
      </c>
      <c r="Z34" s="244">
        <v>2</v>
      </c>
      <c r="AA34" s="245">
        <f>+AA31+Z34</f>
        <v>28</v>
      </c>
      <c r="AB34" s="244"/>
      <c r="AC34" s="244"/>
      <c r="AD34" s="245">
        <f>+AD31+AC34+AB34</f>
        <v>0</v>
      </c>
      <c r="AE34" s="244"/>
      <c r="AF34" s="245">
        <f>+AF31+AE34</f>
        <v>0</v>
      </c>
      <c r="AG34" s="246">
        <f>IF(C34=0,"",((H34+J34)*1000000/C34))</f>
        <v>0</v>
      </c>
      <c r="AH34" s="246">
        <f>IF(C34=0,"",((AB34+AC34)*1000000)/C34)</f>
        <v>0</v>
      </c>
      <c r="AI34" s="246">
        <f t="shared" si="3"/>
        <v>0</v>
      </c>
      <c r="AJ34" s="246">
        <f t="shared" si="4"/>
        <v>0</v>
      </c>
      <c r="AK34" s="246">
        <f t="shared" si="5"/>
        <v>0</v>
      </c>
      <c r="AL34" s="246">
        <f t="shared" si="6"/>
        <v>0</v>
      </c>
      <c r="AM34" s="246">
        <f t="shared" si="0"/>
        <v>0.99323211635912889</v>
      </c>
      <c r="AN34" s="246">
        <f t="shared" si="0"/>
        <v>0.32026020330192428</v>
      </c>
      <c r="AO34" s="246">
        <f t="shared" si="10"/>
        <v>0.27986808529746737</v>
      </c>
      <c r="AP34" s="246">
        <f>SUMIF($B$9:B34,"CONTRATAS",$T$9:T34)*1000000/SUMIF($B$9:B34,"CONTRATAS",$E$9:E34)</f>
        <v>0.32026020330192428</v>
      </c>
      <c r="AQ34" s="246">
        <f t="shared" si="1"/>
        <v>3.9729284654365156</v>
      </c>
      <c r="AR34" s="246">
        <f t="shared" si="2"/>
        <v>1.1742874121070557</v>
      </c>
      <c r="AT34" s="190"/>
      <c r="AU34" s="190"/>
      <c r="AV34" s="190"/>
      <c r="AW34" s="190"/>
    </row>
    <row r="35" spans="1:50" s="261" customFormat="1" ht="22.5" hidden="1" customHeight="1" x14ac:dyDescent="0.25">
      <c r="A35" s="431"/>
      <c r="B35" s="247" t="s">
        <v>67</v>
      </c>
      <c r="C35" s="248">
        <f>C33+C34</f>
        <v>1638366</v>
      </c>
      <c r="D35" s="249">
        <f>+D33+D34</f>
        <v>15081205.300000001</v>
      </c>
      <c r="E35" s="248">
        <f>E33+E34</f>
        <v>1330969</v>
      </c>
      <c r="F35" s="249">
        <f>+F33+F34</f>
        <v>12253358.800000001</v>
      </c>
      <c r="G35" s="251">
        <f t="shared" ref="G35:N35" si="23">SUM(G33:G34)</f>
        <v>9833</v>
      </c>
      <c r="H35" s="251">
        <f t="shared" si="23"/>
        <v>0</v>
      </c>
      <c r="I35" s="251">
        <f t="shared" ref="I35:Q35" si="24">+I33+I34</f>
        <v>0</v>
      </c>
      <c r="J35" s="251">
        <f t="shared" si="23"/>
        <v>0</v>
      </c>
      <c r="K35" s="251">
        <f t="shared" si="24"/>
        <v>2</v>
      </c>
      <c r="L35" s="251">
        <f t="shared" si="23"/>
        <v>0</v>
      </c>
      <c r="M35" s="251">
        <f t="shared" si="24"/>
        <v>0</v>
      </c>
      <c r="N35" s="251">
        <f t="shared" si="23"/>
        <v>1</v>
      </c>
      <c r="O35" s="251">
        <f t="shared" si="24"/>
        <v>3</v>
      </c>
      <c r="P35" s="251">
        <f>SUM(P33:P34)</f>
        <v>3</v>
      </c>
      <c r="Q35" s="251">
        <f t="shared" si="24"/>
        <v>15</v>
      </c>
      <c r="R35" s="252">
        <f>+R33+R34</f>
        <v>4</v>
      </c>
      <c r="S35" s="251">
        <f>+S33+S34</f>
        <v>20</v>
      </c>
      <c r="T35" s="252">
        <f>+T33+T34</f>
        <v>1</v>
      </c>
      <c r="U35" s="251">
        <f>+U33+U34</f>
        <v>5</v>
      </c>
      <c r="V35" s="251">
        <f>SUM(V33:V34)</f>
        <v>1</v>
      </c>
      <c r="W35" s="251">
        <f>+W33+W34</f>
        <v>8</v>
      </c>
      <c r="X35" s="251">
        <f>SUM(X33:X34)</f>
        <v>0</v>
      </c>
      <c r="Y35" s="251">
        <f>+Y33+Y34</f>
        <v>10</v>
      </c>
      <c r="Z35" s="251">
        <f>SUM(Z33:Z34)</f>
        <v>4</v>
      </c>
      <c r="AA35" s="251">
        <f>+AA33+AA34</f>
        <v>81</v>
      </c>
      <c r="AB35" s="251">
        <f>SUM(AB33:AB34)</f>
        <v>0</v>
      </c>
      <c r="AC35" s="251">
        <f>SUM(AC33:AC34)</f>
        <v>0</v>
      </c>
      <c r="AD35" s="251">
        <f>+AD33+AD34</f>
        <v>147</v>
      </c>
      <c r="AE35" s="251">
        <f>SUM(AE33:AE34)</f>
        <v>0</v>
      </c>
      <c r="AF35" s="251">
        <f>+AF33+AF34</f>
        <v>150</v>
      </c>
      <c r="AG35" s="253">
        <f>IF(C33=0,"",((H35+J35)*1000000/C35))</f>
        <v>0</v>
      </c>
      <c r="AH35" s="253">
        <f>IF(C33=0,"",((AB35+AC35)*1000000)/C35)</f>
        <v>0</v>
      </c>
      <c r="AI35" s="253">
        <f t="shared" si="3"/>
        <v>0</v>
      </c>
      <c r="AJ35" s="253">
        <f t="shared" si="4"/>
        <v>0.13261539513688603</v>
      </c>
      <c r="AK35" s="253">
        <f t="shared" si="5"/>
        <v>9.7472315425611242</v>
      </c>
      <c r="AL35" s="253">
        <f t="shared" si="6"/>
        <v>1.2926329625074626E-3</v>
      </c>
      <c r="AM35" s="253">
        <f t="shared" si="0"/>
        <v>0.75133230000097673</v>
      </c>
      <c r="AN35" s="253">
        <f t="shared" si="0"/>
        <v>0.40805138261355733</v>
      </c>
      <c r="AO35" s="253">
        <f t="shared" si="10"/>
        <v>0.21776267492004625</v>
      </c>
      <c r="AP35" s="253">
        <f>SUMIF($B$9:B35,"TOTAL",$T$9:T35)*1000000/SUMIF($B$9:B35,"TOTAL",$E$9:E35)</f>
        <v>0.40805138261355739</v>
      </c>
      <c r="AQ35" s="253">
        <f t="shared" si="1"/>
        <v>3.0053292000039069</v>
      </c>
      <c r="AR35" s="253">
        <f t="shared" si="2"/>
        <v>1.6322055304542293</v>
      </c>
      <c r="AT35" s="255">
        <f>IF(MONTH(A33)=1,0,AT32)+E35</f>
        <v>12253358.799999999</v>
      </c>
      <c r="AU35" s="255">
        <f>IF(MONTH(A33)=1,0,AU32)+R35</f>
        <v>20</v>
      </c>
      <c r="AV35" s="255">
        <f>IF(MONTH(A33)=1,0,AV32)+T35</f>
        <v>5</v>
      </c>
      <c r="AW35" s="255"/>
    </row>
    <row r="36" spans="1:50" s="260" customFormat="1" ht="22.5" hidden="1" customHeight="1" x14ac:dyDescent="0.25">
      <c r="A36" s="431">
        <v>43374</v>
      </c>
      <c r="B36" s="240" t="s">
        <v>629</v>
      </c>
      <c r="C36" s="241">
        <v>341342</v>
      </c>
      <c r="D36" s="257">
        <f>+D33+C36</f>
        <v>3227317.75</v>
      </c>
      <c r="E36" s="241">
        <v>341342</v>
      </c>
      <c r="F36" s="257">
        <f>+F33+E36</f>
        <v>3227317.75</v>
      </c>
      <c r="G36" s="259">
        <v>1987</v>
      </c>
      <c r="H36" s="244">
        <v>0</v>
      </c>
      <c r="I36" s="245">
        <f t="shared" ref="I36:K37" si="25">+I33+H36</f>
        <v>0</v>
      </c>
      <c r="J36" s="244">
        <v>0</v>
      </c>
      <c r="K36" s="245">
        <f t="shared" si="25"/>
        <v>2</v>
      </c>
      <c r="L36" s="244">
        <v>0</v>
      </c>
      <c r="M36" s="245">
        <f>+M33+L36</f>
        <v>0</v>
      </c>
      <c r="N36" s="244">
        <v>0</v>
      </c>
      <c r="O36" s="245">
        <f>+O33+N36</f>
        <v>0</v>
      </c>
      <c r="P36" s="244">
        <v>0</v>
      </c>
      <c r="Q36" s="245">
        <f>+Q33+P36</f>
        <v>7</v>
      </c>
      <c r="R36" s="245">
        <f>+(H36+J36+L36+N36+P36)</f>
        <v>0</v>
      </c>
      <c r="S36" s="245">
        <f>+S33+R36</f>
        <v>9</v>
      </c>
      <c r="T36" s="245">
        <f>+(H36+J36+L36+N36)</f>
        <v>0</v>
      </c>
      <c r="U36" s="245">
        <f>+U33+T36</f>
        <v>2</v>
      </c>
      <c r="V36" s="244">
        <v>2</v>
      </c>
      <c r="W36" s="245">
        <f>+W33+V36</f>
        <v>8</v>
      </c>
      <c r="X36" s="244">
        <v>0</v>
      </c>
      <c r="Y36" s="245">
        <f>+Y33+X36</f>
        <v>8</v>
      </c>
      <c r="Z36" s="244">
        <v>2</v>
      </c>
      <c r="AA36" s="245">
        <f>+AA33+Z36</f>
        <v>55</v>
      </c>
      <c r="AB36" s="244"/>
      <c r="AC36" s="244"/>
      <c r="AD36" s="245">
        <f>+AD33+AC36+AB36</f>
        <v>147</v>
      </c>
      <c r="AE36" s="244"/>
      <c r="AF36" s="245">
        <f>+AF33+AE36</f>
        <v>150</v>
      </c>
      <c r="AG36" s="246">
        <f>IF(C36=0,"",((H36+J36)*1000000/C36))</f>
        <v>0</v>
      </c>
      <c r="AH36" s="246">
        <f>IF(C36=0,"",((AB36+AC36)*1000000)/C36)</f>
        <v>0</v>
      </c>
      <c r="AI36" s="246">
        <f t="shared" si="3"/>
        <v>0</v>
      </c>
      <c r="AJ36" s="246">
        <f t="shared" si="4"/>
        <v>0.61970966447292031</v>
      </c>
      <c r="AK36" s="246">
        <f t="shared" si="5"/>
        <v>45.548660338759639</v>
      </c>
      <c r="AL36" s="246">
        <f t="shared" si="6"/>
        <v>2.8226945015723749E-2</v>
      </c>
      <c r="AM36" s="246">
        <f t="shared" si="0"/>
        <v>0</v>
      </c>
      <c r="AN36" s="246">
        <f t="shared" si="0"/>
        <v>0.61970966447292031</v>
      </c>
      <c r="AO36" s="246">
        <f t="shared" si="10"/>
        <v>0</v>
      </c>
      <c r="AP36" s="246">
        <f>SUMIF($B$9:B36,"MMG",$T$9:T36)*1000000/SUMIF($B$9:B36,"MMG",$E$9:E36)</f>
        <v>0.61970966447292031</v>
      </c>
      <c r="AQ36" s="246">
        <f t="shared" si="1"/>
        <v>0</v>
      </c>
      <c r="AR36" s="246">
        <f t="shared" si="2"/>
        <v>2.7886934901281411</v>
      </c>
      <c r="AT36" s="190"/>
      <c r="AU36" s="190"/>
      <c r="AV36" s="190"/>
      <c r="AW36" s="190"/>
    </row>
    <row r="37" spans="1:50" s="260" customFormat="1" ht="22.5" hidden="1" customHeight="1" x14ac:dyDescent="0.25">
      <c r="A37" s="431"/>
      <c r="B37" s="240" t="s">
        <v>630</v>
      </c>
      <c r="C37" s="241">
        <v>1463012</v>
      </c>
      <c r="D37" s="242">
        <f>+D34+C37</f>
        <v>13658241.550000001</v>
      </c>
      <c r="E37" s="241">
        <v>1059011</v>
      </c>
      <c r="F37" s="242">
        <f>+F34+E37</f>
        <v>10426394.050000001</v>
      </c>
      <c r="G37" s="243">
        <v>8339</v>
      </c>
      <c r="H37" s="244">
        <v>0</v>
      </c>
      <c r="I37" s="245">
        <f t="shared" si="25"/>
        <v>0</v>
      </c>
      <c r="J37" s="244">
        <v>1</v>
      </c>
      <c r="K37" s="245">
        <f t="shared" si="25"/>
        <v>1</v>
      </c>
      <c r="L37" s="244">
        <v>0</v>
      </c>
      <c r="M37" s="245">
        <f>+M34+L37</f>
        <v>0</v>
      </c>
      <c r="N37" s="244">
        <v>1</v>
      </c>
      <c r="O37" s="245">
        <f>+O34+N37</f>
        <v>4</v>
      </c>
      <c r="P37" s="244">
        <v>3</v>
      </c>
      <c r="Q37" s="245">
        <f>+Q34+P37</f>
        <v>11</v>
      </c>
      <c r="R37" s="245">
        <f>+(H37+J37+L37+N37+P37)</f>
        <v>5</v>
      </c>
      <c r="S37" s="245">
        <f>+S34+R37</f>
        <v>16</v>
      </c>
      <c r="T37" s="245">
        <f>+(H37+J37+L37+N37)</f>
        <v>2</v>
      </c>
      <c r="U37" s="245">
        <f>+U34+T37</f>
        <v>5</v>
      </c>
      <c r="V37" s="244">
        <v>1</v>
      </c>
      <c r="W37" s="245">
        <f>+W34+V37</f>
        <v>3</v>
      </c>
      <c r="X37" s="244">
        <v>0</v>
      </c>
      <c r="Y37" s="245">
        <f>+Y34+X37</f>
        <v>2</v>
      </c>
      <c r="Z37" s="244">
        <v>3</v>
      </c>
      <c r="AA37" s="245">
        <f>+AA34+Z37</f>
        <v>31</v>
      </c>
      <c r="AB37" s="244">
        <v>24</v>
      </c>
      <c r="AC37" s="244"/>
      <c r="AD37" s="245">
        <f>+AD34+AC37+AB37</f>
        <v>24</v>
      </c>
      <c r="AE37" s="244"/>
      <c r="AF37" s="245">
        <f>+AF34+AE37</f>
        <v>0</v>
      </c>
      <c r="AG37" s="246">
        <f>IF(C37=0,"",((H37+J37)*1000000/C37))</f>
        <v>0.68352139285255353</v>
      </c>
      <c r="AH37" s="246">
        <f>IF(C37=0,"",((AB37+AC37)*1000000)/C37)</f>
        <v>16.404513428461286</v>
      </c>
      <c r="AI37" s="246">
        <f t="shared" si="3"/>
        <v>1.1212835867690276E-2</v>
      </c>
      <c r="AJ37" s="246">
        <f t="shared" si="4"/>
        <v>7.3215867235852189E-2</v>
      </c>
      <c r="AK37" s="246">
        <f t="shared" si="5"/>
        <v>1.7571808136604523</v>
      </c>
      <c r="AL37" s="246">
        <f t="shared" si="6"/>
        <v>1.2865351716235041E-4</v>
      </c>
      <c r="AM37" s="246">
        <f t="shared" si="0"/>
        <v>1.8885545098209555</v>
      </c>
      <c r="AN37" s="246">
        <f t="shared" si="0"/>
        <v>0.47955218036287434</v>
      </c>
      <c r="AO37" s="246">
        <f t="shared" si="10"/>
        <v>0.85742752308051984</v>
      </c>
      <c r="AP37" s="246">
        <f>SUMIF($B$9:B37,"CONTRATAS",$T$9:T37)*1000000/SUMIF($B$9:B37,"CONTRATAS",$E$9:E37)</f>
        <v>0.47955218036287434</v>
      </c>
      <c r="AQ37" s="246">
        <f t="shared" si="1"/>
        <v>4.7213862745523887</v>
      </c>
      <c r="AR37" s="246">
        <f t="shared" si="2"/>
        <v>1.5345669771611978</v>
      </c>
      <c r="AT37" s="190"/>
      <c r="AU37" s="190"/>
      <c r="AV37" s="190"/>
      <c r="AW37" s="190"/>
    </row>
    <row r="38" spans="1:50" s="261" customFormat="1" ht="22.5" hidden="1" customHeight="1" x14ac:dyDescent="0.25">
      <c r="A38" s="431"/>
      <c r="B38" s="247" t="s">
        <v>67</v>
      </c>
      <c r="C38" s="248">
        <f>C36+C37</f>
        <v>1804354</v>
      </c>
      <c r="D38" s="249">
        <f>+D36+D37</f>
        <v>16885559.300000001</v>
      </c>
      <c r="E38" s="248">
        <f>E36+E37</f>
        <v>1400353</v>
      </c>
      <c r="F38" s="249">
        <f>+F36+F37</f>
        <v>13653711.800000001</v>
      </c>
      <c r="G38" s="251">
        <f>SUM(G36:G37)</f>
        <v>10326</v>
      </c>
      <c r="H38" s="251">
        <f>SUM(H36:H37)</f>
        <v>0</v>
      </c>
      <c r="I38" s="251">
        <f t="shared" ref="I38:Q38" si="26">+I36+I37</f>
        <v>0</v>
      </c>
      <c r="J38" s="251">
        <f>SUM(J36:J37)</f>
        <v>1</v>
      </c>
      <c r="K38" s="251">
        <f t="shared" si="26"/>
        <v>3</v>
      </c>
      <c r="L38" s="251">
        <f>SUM(L36:L37)</f>
        <v>0</v>
      </c>
      <c r="M38" s="251">
        <f t="shared" si="26"/>
        <v>0</v>
      </c>
      <c r="N38" s="251">
        <f>SUM(N36:N37)</f>
        <v>1</v>
      </c>
      <c r="O38" s="251">
        <f t="shared" si="26"/>
        <v>4</v>
      </c>
      <c r="P38" s="251">
        <f>SUM(P36:P37)</f>
        <v>3</v>
      </c>
      <c r="Q38" s="251">
        <f t="shared" si="26"/>
        <v>18</v>
      </c>
      <c r="R38" s="252">
        <f>+R36+R37</f>
        <v>5</v>
      </c>
      <c r="S38" s="251">
        <f>+S36+S37</f>
        <v>25</v>
      </c>
      <c r="T38" s="252">
        <f>+T36+T37</f>
        <v>2</v>
      </c>
      <c r="U38" s="251">
        <f>+U36+U37</f>
        <v>7</v>
      </c>
      <c r="V38" s="251">
        <f>SUM(V36:V37)</f>
        <v>3</v>
      </c>
      <c r="W38" s="251">
        <f>+W36+W37</f>
        <v>11</v>
      </c>
      <c r="X38" s="251">
        <f>SUM(X36:X37)</f>
        <v>0</v>
      </c>
      <c r="Y38" s="251">
        <f>+Y36+Y37</f>
        <v>10</v>
      </c>
      <c r="Z38" s="251">
        <f>SUM(Z36:Z37)</f>
        <v>5</v>
      </c>
      <c r="AA38" s="251">
        <f>+AA36+AA37</f>
        <v>86</v>
      </c>
      <c r="AB38" s="251">
        <f>SUM(AB36:AB37)</f>
        <v>24</v>
      </c>
      <c r="AC38" s="251">
        <f>SUM(AC36:AC37)</f>
        <v>0</v>
      </c>
      <c r="AD38" s="251">
        <f>+AD36+AD37</f>
        <v>171</v>
      </c>
      <c r="AE38" s="251">
        <f>SUM(AE36:AE37)</f>
        <v>0</v>
      </c>
      <c r="AF38" s="251">
        <f>+AF36+AF37</f>
        <v>150</v>
      </c>
      <c r="AG38" s="253">
        <f>IF(C36=0,"",((H38+J38)*1000000/C38))</f>
        <v>0.55421497111985785</v>
      </c>
      <c r="AH38" s="253">
        <f>IF(C36=0,"",((AB38+AC38)*1000000)/C38)</f>
        <v>13.301159306876588</v>
      </c>
      <c r="AI38" s="253">
        <f t="shared" si="3"/>
        <v>7.3717016211212374E-3</v>
      </c>
      <c r="AJ38" s="253">
        <f t="shared" si="4"/>
        <v>0.17766660533418041</v>
      </c>
      <c r="AK38" s="253">
        <f t="shared" si="5"/>
        <v>10.126996504048284</v>
      </c>
      <c r="AL38" s="253">
        <f t="shared" si="6"/>
        <v>1.7992290911053711E-3</v>
      </c>
      <c r="AM38" s="253">
        <f t="shared" si="0"/>
        <v>1.4282113152897877</v>
      </c>
      <c r="AN38" s="253">
        <f t="shared" si="0"/>
        <v>0.51268110112006315</v>
      </c>
      <c r="AO38" s="253">
        <f t="shared" si="10"/>
        <v>0.66705563421870884</v>
      </c>
      <c r="AP38" s="253">
        <f>SUMIF($B$9:B38,"TOTAL",$T$9:T38)*1000000/SUMIF($B$9:B38,"TOTAL",$E$9:E38)</f>
        <v>0.51268110112006327</v>
      </c>
      <c r="AQ38" s="253">
        <f t="shared" si="1"/>
        <v>3.5705282882244691</v>
      </c>
      <c r="AR38" s="253">
        <f t="shared" si="2"/>
        <v>1.8310039325716541</v>
      </c>
      <c r="AT38" s="255">
        <f>IF(MONTH(A36)=1,0,AT35)+E38</f>
        <v>13653711.799999999</v>
      </c>
      <c r="AU38" s="255">
        <f>IF(MONTH(A36)=1,0,AU35)+R38</f>
        <v>25</v>
      </c>
      <c r="AV38" s="255">
        <f>IF(MONTH(A36)=1,0,AV35)+T38</f>
        <v>7</v>
      </c>
      <c r="AW38" s="255"/>
    </row>
    <row r="39" spans="1:50" s="260" customFormat="1" ht="22.5" hidden="1" customHeight="1" x14ac:dyDescent="0.25">
      <c r="A39" s="431">
        <v>43405</v>
      </c>
      <c r="B39" s="240" t="s">
        <v>629</v>
      </c>
      <c r="C39" s="241">
        <v>332069</v>
      </c>
      <c r="D39" s="257">
        <f>+D36+C39</f>
        <v>3559386.75</v>
      </c>
      <c r="E39" s="241">
        <v>332069</v>
      </c>
      <c r="F39" s="257">
        <f>+F36+E39</f>
        <v>3559386.75</v>
      </c>
      <c r="G39" s="259">
        <v>1908</v>
      </c>
      <c r="H39" s="244">
        <v>0</v>
      </c>
      <c r="I39" s="245">
        <f t="shared" ref="I39:K40" si="27">+I36+H39</f>
        <v>0</v>
      </c>
      <c r="J39" s="244">
        <v>0</v>
      </c>
      <c r="K39" s="245">
        <f t="shared" si="27"/>
        <v>2</v>
      </c>
      <c r="L39" s="244">
        <v>0</v>
      </c>
      <c r="M39" s="245">
        <f>+M36+L39</f>
        <v>0</v>
      </c>
      <c r="N39" s="244">
        <v>0</v>
      </c>
      <c r="O39" s="245">
        <f>+O36+N39</f>
        <v>0</v>
      </c>
      <c r="P39" s="244">
        <v>2</v>
      </c>
      <c r="Q39" s="245">
        <f>+Q36+P39</f>
        <v>9</v>
      </c>
      <c r="R39" s="245">
        <f>+(H39+J39+L39+N39+P39)</f>
        <v>2</v>
      </c>
      <c r="S39" s="245">
        <f>+S36+R39</f>
        <v>11</v>
      </c>
      <c r="T39" s="245">
        <f>+(H39+J39+L39+N39)</f>
        <v>0</v>
      </c>
      <c r="U39" s="245">
        <f>+U36+T39</f>
        <v>2</v>
      </c>
      <c r="V39" s="244">
        <v>0</v>
      </c>
      <c r="W39" s="245">
        <f>+W36+V39</f>
        <v>8</v>
      </c>
      <c r="X39" s="244">
        <v>0</v>
      </c>
      <c r="Y39" s="245">
        <f>+Y36+X39</f>
        <v>8</v>
      </c>
      <c r="Z39" s="244">
        <v>2</v>
      </c>
      <c r="AA39" s="245">
        <f>+AA36+Z39</f>
        <v>57</v>
      </c>
      <c r="AB39" s="244"/>
      <c r="AC39" s="244"/>
      <c r="AD39" s="245">
        <f>+AD36+AC39+AB39</f>
        <v>147</v>
      </c>
      <c r="AE39" s="244"/>
      <c r="AF39" s="245">
        <f>+AF36+AE39</f>
        <v>150</v>
      </c>
      <c r="AG39" s="246">
        <f>IF(C39=0,"",((H39+J39)*1000000/C39))</f>
        <v>0</v>
      </c>
      <c r="AH39" s="246">
        <f>IF(C39=0,"",((AB39+AC39)*1000000)/C39)</f>
        <v>0</v>
      </c>
      <c r="AI39" s="246">
        <f t="shared" si="3"/>
        <v>0</v>
      </c>
      <c r="AJ39" s="246">
        <f t="shared" si="4"/>
        <v>0.56189454545786577</v>
      </c>
      <c r="AK39" s="246">
        <f t="shared" si="5"/>
        <v>41.299249091153129</v>
      </c>
      <c r="AL39" s="246">
        <f t="shared" si="6"/>
        <v>2.3205822795824664E-2</v>
      </c>
      <c r="AM39" s="246">
        <f t="shared" si="0"/>
        <v>0</v>
      </c>
      <c r="AN39" s="246">
        <f t="shared" si="0"/>
        <v>0.56189454545786577</v>
      </c>
      <c r="AO39" s="246">
        <f t="shared" si="10"/>
        <v>0</v>
      </c>
      <c r="AP39" s="246">
        <f>SUMIF($B$9:B39,"MMG",$T$9:T39)*1000000/SUMIF($B$9:B39,"MMG",$E$9:E39)</f>
        <v>0.56189454545786577</v>
      </c>
      <c r="AQ39" s="246">
        <f t="shared" si="1"/>
        <v>6.0228446497565269</v>
      </c>
      <c r="AR39" s="246">
        <f t="shared" si="2"/>
        <v>3.0904200000182618</v>
      </c>
      <c r="AT39" s="190"/>
      <c r="AU39" s="190"/>
      <c r="AV39" s="190"/>
      <c r="AW39" s="190"/>
    </row>
    <row r="40" spans="1:50" s="260" customFormat="1" ht="22.5" hidden="1" customHeight="1" x14ac:dyDescent="0.25">
      <c r="A40" s="431"/>
      <c r="B40" s="240" t="s">
        <v>630</v>
      </c>
      <c r="C40" s="241">
        <v>1281798</v>
      </c>
      <c r="D40" s="242">
        <f>+D37+C40</f>
        <v>14940039.550000001</v>
      </c>
      <c r="E40" s="241">
        <v>1251944</v>
      </c>
      <c r="F40" s="242">
        <f>+F37+E40</f>
        <v>11678338.050000001</v>
      </c>
      <c r="G40" s="243">
        <v>7115</v>
      </c>
      <c r="H40" s="244">
        <v>0</v>
      </c>
      <c r="I40" s="245">
        <f t="shared" si="27"/>
        <v>0</v>
      </c>
      <c r="J40" s="244">
        <v>0</v>
      </c>
      <c r="K40" s="245">
        <f t="shared" si="27"/>
        <v>1</v>
      </c>
      <c r="L40" s="244">
        <v>0</v>
      </c>
      <c r="M40" s="245">
        <f>+M37+L40</f>
        <v>0</v>
      </c>
      <c r="N40" s="244">
        <v>1</v>
      </c>
      <c r="O40" s="245">
        <f>+O37+N40</f>
        <v>5</v>
      </c>
      <c r="P40" s="244">
        <v>1</v>
      </c>
      <c r="Q40" s="245">
        <f>+Q37+P40</f>
        <v>12</v>
      </c>
      <c r="R40" s="245">
        <f>+(H40+J40+L40+N40+P40)</f>
        <v>2</v>
      </c>
      <c r="S40" s="245">
        <f>+S37+R40</f>
        <v>18</v>
      </c>
      <c r="T40" s="245">
        <f>+(H40+J40+L40+N40)</f>
        <v>1</v>
      </c>
      <c r="U40" s="245">
        <f>+U37+T40</f>
        <v>6</v>
      </c>
      <c r="V40" s="244">
        <v>1</v>
      </c>
      <c r="W40" s="245">
        <f>+W37+V40</f>
        <v>4</v>
      </c>
      <c r="X40" s="244">
        <v>0</v>
      </c>
      <c r="Y40" s="245">
        <f>+Y37+X40</f>
        <v>2</v>
      </c>
      <c r="Z40" s="244">
        <v>1</v>
      </c>
      <c r="AA40" s="245">
        <f>+AA37+Z40</f>
        <v>32</v>
      </c>
      <c r="AB40" s="244"/>
      <c r="AC40" s="244">
        <v>30</v>
      </c>
      <c r="AD40" s="245">
        <f>+AD37+AC40+AB40</f>
        <v>54</v>
      </c>
      <c r="AE40" s="244"/>
      <c r="AF40" s="245">
        <f>+AF37+AE40</f>
        <v>0</v>
      </c>
      <c r="AG40" s="246">
        <f>IF(C40=0,"",((H40+J40)*1000000/C40))</f>
        <v>0</v>
      </c>
      <c r="AH40" s="246">
        <f>IF(C40=0,"",((AB40+AC40)*1000000)/C40)</f>
        <v>23.404623817481383</v>
      </c>
      <c r="AI40" s="246">
        <f t="shared" si="3"/>
        <v>0</v>
      </c>
      <c r="AJ40" s="246">
        <f t="shared" si="4"/>
        <v>6.6934227091788381E-2</v>
      </c>
      <c r="AK40" s="246">
        <f t="shared" si="5"/>
        <v>3.6144482629565728</v>
      </c>
      <c r="AL40" s="246">
        <f t="shared" si="6"/>
        <v>2.4193030084425528E-4</v>
      </c>
      <c r="AM40" s="246">
        <f t="shared" si="0"/>
        <v>0.7987577719131207</v>
      </c>
      <c r="AN40" s="246">
        <f t="shared" si="0"/>
        <v>0.51377173484030114</v>
      </c>
      <c r="AO40" s="246">
        <f t="shared" si="10"/>
        <v>1.205629445570201</v>
      </c>
      <c r="AP40" s="246">
        <f>SUMIF($B$9:B40,"CONTRATAS",$T$9:T40)*1000000/SUMIF($B$9:B40,"CONTRATAS",$E$9:E40)</f>
        <v>0.51377173484030114</v>
      </c>
      <c r="AQ40" s="246">
        <f t="shared" si="1"/>
        <v>1.5975155438262414</v>
      </c>
      <c r="AR40" s="246">
        <f t="shared" si="2"/>
        <v>1.5413152045209035</v>
      </c>
      <c r="AT40" s="190"/>
      <c r="AU40" s="190"/>
      <c r="AV40" s="190"/>
      <c r="AW40" s="190"/>
    </row>
    <row r="41" spans="1:50" s="261" customFormat="1" ht="22.5" hidden="1" customHeight="1" x14ac:dyDescent="0.25">
      <c r="A41" s="431"/>
      <c r="B41" s="247" t="s">
        <v>67</v>
      </c>
      <c r="C41" s="248">
        <f>C39+C40</f>
        <v>1613867</v>
      </c>
      <c r="D41" s="249">
        <f>+D39+D40</f>
        <v>18499426.300000001</v>
      </c>
      <c r="E41" s="248">
        <f>E39+E40</f>
        <v>1584013</v>
      </c>
      <c r="F41" s="249">
        <f>+F39+F40</f>
        <v>15237724.800000001</v>
      </c>
      <c r="G41" s="251">
        <f t="shared" ref="G41:N41" si="28">SUM(G39:G40)</f>
        <v>9023</v>
      </c>
      <c r="H41" s="251">
        <f t="shared" si="28"/>
        <v>0</v>
      </c>
      <c r="I41" s="251">
        <f t="shared" ref="I41:Q41" si="29">+I39+I40</f>
        <v>0</v>
      </c>
      <c r="J41" s="251">
        <f>SUM(J39:J40)</f>
        <v>0</v>
      </c>
      <c r="K41" s="251">
        <f t="shared" si="29"/>
        <v>3</v>
      </c>
      <c r="L41" s="251">
        <f t="shared" si="28"/>
        <v>0</v>
      </c>
      <c r="M41" s="251">
        <f t="shared" si="29"/>
        <v>0</v>
      </c>
      <c r="N41" s="251">
        <f t="shared" si="28"/>
        <v>1</v>
      </c>
      <c r="O41" s="251">
        <f t="shared" si="29"/>
        <v>5</v>
      </c>
      <c r="P41" s="251">
        <f>SUM(P39:P40)</f>
        <v>3</v>
      </c>
      <c r="Q41" s="251">
        <f t="shared" si="29"/>
        <v>21</v>
      </c>
      <c r="R41" s="252">
        <f>+R39+R40</f>
        <v>4</v>
      </c>
      <c r="S41" s="251">
        <f>+S39+S40</f>
        <v>29</v>
      </c>
      <c r="T41" s="252">
        <f>+T39+T40</f>
        <v>1</v>
      </c>
      <c r="U41" s="251">
        <f>+U39+U40</f>
        <v>8</v>
      </c>
      <c r="V41" s="251">
        <f>SUM(V39:V40)</f>
        <v>1</v>
      </c>
      <c r="W41" s="251">
        <f>+W39+W40</f>
        <v>12</v>
      </c>
      <c r="X41" s="251">
        <f>SUM(X39:X40)</f>
        <v>0</v>
      </c>
      <c r="Y41" s="251">
        <f>+Y39+Y40</f>
        <v>10</v>
      </c>
      <c r="Z41" s="251">
        <f>SUM(Z39:Z40)</f>
        <v>3</v>
      </c>
      <c r="AA41" s="251">
        <f>+AA39+AA40</f>
        <v>89</v>
      </c>
      <c r="AB41" s="251">
        <f>SUM(AB39:AB40)</f>
        <v>0</v>
      </c>
      <c r="AC41" s="251">
        <f>SUM(AC39:AC40)</f>
        <v>30</v>
      </c>
      <c r="AD41" s="251">
        <f>+AD39+AD40</f>
        <v>201</v>
      </c>
      <c r="AE41" s="251">
        <f>SUM(AE39:AE40)</f>
        <v>0</v>
      </c>
      <c r="AF41" s="251">
        <f>+AF39+AF40</f>
        <v>150</v>
      </c>
      <c r="AG41" s="253">
        <f>IF(C39=0,"",((H41+J41)*1000000/C41))</f>
        <v>0</v>
      </c>
      <c r="AH41" s="253">
        <f>IF(C39=0,"",((AB41+AC41)*1000000)/C41)</f>
        <v>18.588892393239345</v>
      </c>
      <c r="AI41" s="253">
        <f t="shared" si="3"/>
        <v>0</v>
      </c>
      <c r="AJ41" s="253">
        <f t="shared" si="4"/>
        <v>0.16216719109824501</v>
      </c>
      <c r="AK41" s="253">
        <f t="shared" si="5"/>
        <v>10.865201803582417</v>
      </c>
      <c r="AL41" s="253">
        <f t="shared" si="6"/>
        <v>1.7619792572025463E-3</v>
      </c>
      <c r="AM41" s="253">
        <f t="shared" si="0"/>
        <v>0.63130795012414676</v>
      </c>
      <c r="AN41" s="253">
        <f t="shared" si="0"/>
        <v>0.52501276306027</v>
      </c>
      <c r="AO41" s="253">
        <f t="shared" si="10"/>
        <v>0.92692687821455344</v>
      </c>
      <c r="AP41" s="253">
        <f>SUMIF($B$9:B41,"TOTAL",$T$9:T41)*1000000/SUMIF($B$9:B41,"TOTAL",$E$9:E41)</f>
        <v>0.52501276306027</v>
      </c>
      <c r="AQ41" s="253">
        <f t="shared" si="1"/>
        <v>2.525231800496587</v>
      </c>
      <c r="AR41" s="253">
        <f t="shared" si="2"/>
        <v>1.9031712660934785</v>
      </c>
      <c r="AT41" s="255">
        <f>IF(MONTH(A39)=1,0,AT38)+E41</f>
        <v>15237724.799999999</v>
      </c>
      <c r="AU41" s="255">
        <f>IF(MONTH(A39)=1,0,AU38)+R41</f>
        <v>29</v>
      </c>
      <c r="AV41" s="255">
        <f>IF(MONTH(A39)=1,0,AV38)+T41</f>
        <v>8</v>
      </c>
      <c r="AW41" s="255"/>
    </row>
    <row r="42" spans="1:50" s="260" customFormat="1" ht="22.5" hidden="1" customHeight="1" x14ac:dyDescent="0.25">
      <c r="A42" s="431">
        <v>43435</v>
      </c>
      <c r="B42" s="240" t="s">
        <v>629</v>
      </c>
      <c r="C42" s="241">
        <v>331817</v>
      </c>
      <c r="D42" s="257">
        <f>+D39+C42</f>
        <v>3891203.75</v>
      </c>
      <c r="E42" s="241">
        <v>331817</v>
      </c>
      <c r="F42" s="257">
        <f>+F39+E42</f>
        <v>3891203.75</v>
      </c>
      <c r="G42" s="259">
        <v>1917</v>
      </c>
      <c r="H42" s="244">
        <v>0</v>
      </c>
      <c r="I42" s="245">
        <f t="shared" ref="I42:K43" si="30">+I39+H42</f>
        <v>0</v>
      </c>
      <c r="J42" s="244">
        <v>0</v>
      </c>
      <c r="K42" s="245">
        <f t="shared" si="30"/>
        <v>2</v>
      </c>
      <c r="L42" s="244">
        <v>0</v>
      </c>
      <c r="M42" s="245">
        <f>+M39+L42</f>
        <v>0</v>
      </c>
      <c r="N42" s="244">
        <v>0</v>
      </c>
      <c r="O42" s="245">
        <f>+O39+N42</f>
        <v>0</v>
      </c>
      <c r="P42" s="244">
        <v>0</v>
      </c>
      <c r="Q42" s="245">
        <f>+Q39+P42</f>
        <v>9</v>
      </c>
      <c r="R42" s="245">
        <f>+(H42+J42+L42+N42+P42)</f>
        <v>0</v>
      </c>
      <c r="S42" s="245">
        <f>+S39+R42</f>
        <v>11</v>
      </c>
      <c r="T42" s="245">
        <f>+(H42+J42+L42+N42)</f>
        <v>0</v>
      </c>
      <c r="U42" s="245">
        <f>+U39+T42</f>
        <v>2</v>
      </c>
      <c r="V42" s="244">
        <v>0</v>
      </c>
      <c r="W42" s="245">
        <f>+W39+V42</f>
        <v>8</v>
      </c>
      <c r="X42" s="262">
        <f>SUM(X40:X41)</f>
        <v>0</v>
      </c>
      <c r="Y42" s="245">
        <f>+Y39+X42</f>
        <v>8</v>
      </c>
      <c r="Z42" s="244">
        <v>8</v>
      </c>
      <c r="AA42" s="245">
        <f>+AA39+Z42</f>
        <v>65</v>
      </c>
      <c r="AB42" s="244"/>
      <c r="AC42" s="244"/>
      <c r="AD42" s="245">
        <f>+AD39+AC42+AB42</f>
        <v>147</v>
      </c>
      <c r="AE42" s="244"/>
      <c r="AF42" s="245">
        <f>+AF39+AE42</f>
        <v>150</v>
      </c>
      <c r="AG42" s="246">
        <f>IF(C42=0,"",((H42+J42)*1000000/C42))</f>
        <v>0</v>
      </c>
      <c r="AH42" s="246">
        <f>IF(C42=0,"",((AB42+AC42)*1000000)/C42)</f>
        <v>0</v>
      </c>
      <c r="AI42" s="246">
        <f t="shared" si="3"/>
        <v>0</v>
      </c>
      <c r="AJ42" s="246">
        <f t="shared" si="4"/>
        <v>0.51397976782891408</v>
      </c>
      <c r="AK42" s="246">
        <f t="shared" si="5"/>
        <v>37.777512935425186</v>
      </c>
      <c r="AL42" s="246">
        <f t="shared" si="6"/>
        <v>1.9416877327703634E-2</v>
      </c>
      <c r="AM42" s="246">
        <f t="shared" si="0"/>
        <v>0</v>
      </c>
      <c r="AN42" s="246">
        <f t="shared" si="0"/>
        <v>0.51397976782891408</v>
      </c>
      <c r="AO42" s="246">
        <f t="shared" si="10"/>
        <v>0</v>
      </c>
      <c r="AP42" s="246">
        <f>SUMIF(B9:B42,"MMG",T9:T42)*1000000/SUMIF(B9:B42,"MMG",E9:E42)</f>
        <v>0.51397976782891408</v>
      </c>
      <c r="AQ42" s="246">
        <f t="shared" si="1"/>
        <v>0</v>
      </c>
      <c r="AR42" s="246">
        <f t="shared" si="2"/>
        <v>2.8268887230590276</v>
      </c>
      <c r="AT42" s="190"/>
      <c r="AU42" s="190"/>
      <c r="AV42" s="190"/>
      <c r="AW42" s="190"/>
    </row>
    <row r="43" spans="1:50" s="260" customFormat="1" ht="22.5" hidden="1" customHeight="1" x14ac:dyDescent="0.25">
      <c r="A43" s="431"/>
      <c r="B43" s="240" t="s">
        <v>630</v>
      </c>
      <c r="C43" s="241">
        <v>1419251</v>
      </c>
      <c r="D43" s="242">
        <f>+D40+C43</f>
        <v>16359290.550000001</v>
      </c>
      <c r="E43" s="241">
        <v>1419251</v>
      </c>
      <c r="F43" s="242">
        <f>+F40+E43</f>
        <v>13097589.050000001</v>
      </c>
      <c r="G43" s="243">
        <v>9807</v>
      </c>
      <c r="H43" s="244">
        <v>0</v>
      </c>
      <c r="I43" s="245">
        <f t="shared" si="30"/>
        <v>0</v>
      </c>
      <c r="J43" s="244">
        <v>0</v>
      </c>
      <c r="K43" s="245">
        <f t="shared" si="30"/>
        <v>1</v>
      </c>
      <c r="L43" s="244">
        <v>0</v>
      </c>
      <c r="M43" s="245">
        <f>+M40+L43</f>
        <v>0</v>
      </c>
      <c r="N43" s="244">
        <v>0</v>
      </c>
      <c r="O43" s="245">
        <f>+O40+N43</f>
        <v>5</v>
      </c>
      <c r="P43" s="244">
        <v>3</v>
      </c>
      <c r="Q43" s="245">
        <f>+Q40+P43</f>
        <v>15</v>
      </c>
      <c r="R43" s="245">
        <f>+(H43+J43+L43+N43+P43)</f>
        <v>3</v>
      </c>
      <c r="S43" s="245">
        <f>+S40+R43</f>
        <v>21</v>
      </c>
      <c r="T43" s="245">
        <f>+(H43+J43+L43+N43)</f>
        <v>0</v>
      </c>
      <c r="U43" s="245">
        <f>+U40+T43</f>
        <v>6</v>
      </c>
      <c r="V43" s="244">
        <v>0</v>
      </c>
      <c r="W43" s="245">
        <f>+W40+V43</f>
        <v>4</v>
      </c>
      <c r="X43" s="262">
        <f>SUM(X41:X42)</f>
        <v>0</v>
      </c>
      <c r="Y43" s="245">
        <f>+Y40+X43</f>
        <v>2</v>
      </c>
      <c r="Z43" s="244">
        <v>3</v>
      </c>
      <c r="AA43" s="245">
        <f>+AA40+Z43</f>
        <v>35</v>
      </c>
      <c r="AB43" s="244"/>
      <c r="AC43" s="244"/>
      <c r="AD43" s="245">
        <f>+AD40+AC43+AB43</f>
        <v>54</v>
      </c>
      <c r="AE43" s="244"/>
      <c r="AF43" s="245">
        <f>+AF40+AE43</f>
        <v>0</v>
      </c>
      <c r="AG43" s="246">
        <f>IF(C43=0,"",((H43+J43)*1000000/C43))</f>
        <v>0</v>
      </c>
      <c r="AH43" s="246">
        <f>IF(C43=0,"",((AB43+AC43)*1000000)/C43)</f>
        <v>0</v>
      </c>
      <c r="AI43" s="246">
        <f t="shared" si="3"/>
        <v>0</v>
      </c>
      <c r="AJ43" s="246">
        <f t="shared" si="4"/>
        <v>6.1127345158619971E-2</v>
      </c>
      <c r="AK43" s="246">
        <f t="shared" si="5"/>
        <v>3.3008766385654784</v>
      </c>
      <c r="AL43" s="246">
        <f t="shared" si="6"/>
        <v>2.0177382561161725E-4</v>
      </c>
      <c r="AM43" s="246">
        <f t="shared" si="0"/>
        <v>0</v>
      </c>
      <c r="AN43" s="246">
        <f t="shared" si="0"/>
        <v>0.45809957673087931</v>
      </c>
      <c r="AO43" s="246">
        <f t="shared" si="10"/>
        <v>0.80424512748089516</v>
      </c>
      <c r="AP43" s="246">
        <f>SUMIF(B10:B43,"CONTRATAS",T10:T43)*1000000/SUMIF(B10:B43,"CONTRATAS",E10:E43)</f>
        <v>0.45809957673087931</v>
      </c>
      <c r="AQ43" s="246">
        <f t="shared" si="1"/>
        <v>2.1137910066647829</v>
      </c>
      <c r="AR43" s="246">
        <f t="shared" si="2"/>
        <v>1.6033485185580776</v>
      </c>
      <c r="AT43" s="190"/>
      <c r="AU43" s="190"/>
      <c r="AV43" s="190"/>
      <c r="AW43" s="190"/>
    </row>
    <row r="44" spans="1:50" s="261" customFormat="1" ht="22.5" hidden="1" customHeight="1" thickBot="1" x14ac:dyDescent="0.3">
      <c r="A44" s="432"/>
      <c r="B44" s="263" t="s">
        <v>67</v>
      </c>
      <c r="C44" s="248">
        <f>C42+C43</f>
        <v>1751068</v>
      </c>
      <c r="D44" s="264">
        <f>+D42+D43</f>
        <v>20250494.300000001</v>
      </c>
      <c r="E44" s="248">
        <f>E42+E43</f>
        <v>1751068</v>
      </c>
      <c r="F44" s="264">
        <f>+F42+F43</f>
        <v>16988792.800000001</v>
      </c>
      <c r="G44" s="265">
        <f>SUM(G42:G43)</f>
        <v>11724</v>
      </c>
      <c r="H44" s="265">
        <f>SUM(H42:H43)</f>
        <v>0</v>
      </c>
      <c r="I44" s="265">
        <f t="shared" ref="I44:Q44" si="31">+I42+I43</f>
        <v>0</v>
      </c>
      <c r="J44" s="266">
        <f>SUM(J42:J43)</f>
        <v>0</v>
      </c>
      <c r="K44" s="266">
        <f t="shared" si="31"/>
        <v>3</v>
      </c>
      <c r="L44" s="266">
        <f>SUM(L42:L43)</f>
        <v>0</v>
      </c>
      <c r="M44" s="265">
        <f t="shared" si="31"/>
        <v>0</v>
      </c>
      <c r="N44" s="265">
        <f>SUM(N42:N43)</f>
        <v>0</v>
      </c>
      <c r="O44" s="265">
        <f t="shared" si="31"/>
        <v>5</v>
      </c>
      <c r="P44" s="265">
        <f>SUM(P42:P43)</f>
        <v>3</v>
      </c>
      <c r="Q44" s="265">
        <f t="shared" si="31"/>
        <v>24</v>
      </c>
      <c r="R44" s="267">
        <f>+R42+R43</f>
        <v>3</v>
      </c>
      <c r="S44" s="265">
        <f>+S42+S43</f>
        <v>32</v>
      </c>
      <c r="T44" s="267">
        <f>+T42+T43</f>
        <v>0</v>
      </c>
      <c r="U44" s="265">
        <f>+U42+U43</f>
        <v>8</v>
      </c>
      <c r="V44" s="265">
        <f>SUM(V42:V43)</f>
        <v>0</v>
      </c>
      <c r="W44" s="265">
        <f>+W42+W43</f>
        <v>12</v>
      </c>
      <c r="X44" s="265">
        <f>SUM(X42:X43)</f>
        <v>0</v>
      </c>
      <c r="Y44" s="265">
        <f>+Y42+Y43</f>
        <v>10</v>
      </c>
      <c r="Z44" s="265">
        <f>SUM(Z42:Z43)</f>
        <v>11</v>
      </c>
      <c r="AA44" s="265">
        <f>+AA42+AA43</f>
        <v>100</v>
      </c>
      <c r="AB44" s="265">
        <f>SUM(AB42:AB43)</f>
        <v>0</v>
      </c>
      <c r="AC44" s="265">
        <f>SUM(AC42:AC43)</f>
        <v>0</v>
      </c>
      <c r="AD44" s="265">
        <f>+AD42+AD43</f>
        <v>201</v>
      </c>
      <c r="AE44" s="266">
        <f>SUM(AE42:AE43)</f>
        <v>0</v>
      </c>
      <c r="AF44" s="266">
        <f>+AF42+AF43</f>
        <v>150</v>
      </c>
      <c r="AG44" s="268">
        <f>IF(C42=0,"",((H44+J44)*1000000/C44))</f>
        <v>0</v>
      </c>
      <c r="AH44" s="268">
        <f>IF(C42=0,"",((AB44+AC44)*1000000)/C44)</f>
        <v>0</v>
      </c>
      <c r="AI44" s="268">
        <f t="shared" si="3"/>
        <v>0</v>
      </c>
      <c r="AJ44" s="268">
        <f t="shared" si="4"/>
        <v>0.14814453195841248</v>
      </c>
      <c r="AK44" s="268">
        <f t="shared" si="5"/>
        <v>9.9256836412136362</v>
      </c>
      <c r="AL44" s="268">
        <f t="shared" si="6"/>
        <v>1.4704357573948653E-3</v>
      </c>
      <c r="AM44" s="268">
        <f t="shared" si="0"/>
        <v>0</v>
      </c>
      <c r="AN44" s="268">
        <f t="shared" si="0"/>
        <v>0.47089867385986361</v>
      </c>
      <c r="AO44" s="268">
        <f t="shared" si="10"/>
        <v>0.63352165820492901</v>
      </c>
      <c r="AP44" s="268">
        <f>SUMIF(B9:B44,"TOTAL",T9:T44)*1000000/SUMIF(B9:B44,"TOTAL",E9:E44)</f>
        <v>0.47089867385986373</v>
      </c>
      <c r="AQ44" s="268">
        <f t="shared" si="1"/>
        <v>1.7132401482980673</v>
      </c>
      <c r="AR44" s="268">
        <f t="shared" si="2"/>
        <v>1.8835946954394545</v>
      </c>
      <c r="AT44" s="255">
        <f>IF(MONTH(A42)=1,0,AT41)+E44</f>
        <v>16988792.799999997</v>
      </c>
      <c r="AU44" s="255">
        <f>IF(MONTH(A42)=1,0,AU41)+R44</f>
        <v>32</v>
      </c>
      <c r="AV44" s="255">
        <f>IF(MONTH(A42)=1,0,AV41)+T44</f>
        <v>8</v>
      </c>
      <c r="AW44" s="255">
        <f>+E11+E14+E17+E20+E23+E26+E29+E32+E35+E38+E41+E44</f>
        <v>16988792.799999997</v>
      </c>
      <c r="AX44" s="269">
        <f>+T11+T14+T17+T20+T23+T26+T29+T32+T35+T38+T41+T44</f>
        <v>8</v>
      </c>
    </row>
    <row r="45" spans="1:50" s="260" customFormat="1" ht="22.5" customHeight="1" thickTop="1" thickBot="1" x14ac:dyDescent="0.3">
      <c r="A45" s="300">
        <v>43466</v>
      </c>
      <c r="B45" s="270" t="s">
        <v>629</v>
      </c>
      <c r="C45" s="271">
        <v>330717.15217391303</v>
      </c>
      <c r="D45" s="272">
        <f>+C45</f>
        <v>330717.15217391303</v>
      </c>
      <c r="E45" s="271">
        <v>330717.15217391303</v>
      </c>
      <c r="F45" s="272">
        <f>+E45</f>
        <v>330717.15217391303</v>
      </c>
      <c r="G45" s="273">
        <v>1937</v>
      </c>
      <c r="H45" s="274">
        <v>0</v>
      </c>
      <c r="I45" s="274">
        <f>+H45</f>
        <v>0</v>
      </c>
      <c r="J45" s="275">
        <v>0</v>
      </c>
      <c r="K45" s="276">
        <f>+J45</f>
        <v>0</v>
      </c>
      <c r="L45" s="275">
        <v>1</v>
      </c>
      <c r="M45" s="277">
        <f>+L45</f>
        <v>1</v>
      </c>
      <c r="N45" s="274">
        <v>0</v>
      </c>
      <c r="O45" s="277">
        <f>+N45</f>
        <v>0</v>
      </c>
      <c r="P45" s="274">
        <v>0</v>
      </c>
      <c r="Q45" s="277"/>
      <c r="R45" s="277">
        <f>+(H45+J45+L45+N45+P45)</f>
        <v>1</v>
      </c>
      <c r="S45" s="277">
        <f>+R45</f>
        <v>1</v>
      </c>
      <c r="T45" s="277">
        <f>+(H45+J45+L45+N45)</f>
        <v>1</v>
      </c>
      <c r="U45" s="277">
        <f>+T45</f>
        <v>1</v>
      </c>
      <c r="V45" s="274">
        <v>0</v>
      </c>
      <c r="W45" s="277">
        <f>+V45</f>
        <v>0</v>
      </c>
      <c r="X45" s="274"/>
      <c r="Y45" s="277">
        <f>+X45</f>
        <v>0</v>
      </c>
      <c r="Z45" s="274">
        <v>3</v>
      </c>
      <c r="AA45" s="277">
        <f>+Z45</f>
        <v>3</v>
      </c>
      <c r="AB45" s="274"/>
      <c r="AC45" s="274"/>
      <c r="AD45" s="277">
        <f>+AC45+AB45</f>
        <v>0</v>
      </c>
      <c r="AE45" s="275"/>
      <c r="AF45" s="276">
        <f>+AE45</f>
        <v>0</v>
      </c>
      <c r="AG45" s="246">
        <f>IF(C45=0,"",((H45+J45)*1000000/C45))</f>
        <v>0</v>
      </c>
      <c r="AH45" s="246">
        <f>IF(C45=0,"",((AB45+AC45)*1000000)/C45)</f>
        <v>0</v>
      </c>
      <c r="AI45" s="246">
        <f t="shared" si="3"/>
        <v>0</v>
      </c>
      <c r="AJ45" s="246">
        <f t="shared" si="4"/>
        <v>0</v>
      </c>
      <c r="AK45" s="246">
        <f t="shared" si="5"/>
        <v>0</v>
      </c>
      <c r="AL45" s="246">
        <f t="shared" si="6"/>
        <v>0</v>
      </c>
      <c r="AM45" s="246">
        <f t="shared" ref="AM45:AN65" si="32">IF(E45=0,"",((T45*1000000)/E45))</f>
        <v>3.0237318912148035</v>
      </c>
      <c r="AN45" s="246">
        <f t="shared" si="32"/>
        <v>3.0237318912148035</v>
      </c>
      <c r="AO45" s="246">
        <f t="shared" si="10"/>
        <v>1.0054261318338786</v>
      </c>
      <c r="AP45" s="246">
        <f>SUMIF(B12:B45,"MMG",T12:T45)*1000000/SUMIF(B12:B45,"MMG",E12:E45)</f>
        <v>0.76468015718909377</v>
      </c>
      <c r="AQ45" s="246">
        <f t="shared" si="1"/>
        <v>3.0237318912148035</v>
      </c>
      <c r="AR45" s="246">
        <f t="shared" si="2"/>
        <v>3.0237318912148035</v>
      </c>
      <c r="AT45" s="190"/>
      <c r="AU45" s="190"/>
      <c r="AV45" s="190"/>
      <c r="AW45" s="190"/>
    </row>
    <row r="46" spans="1:50" s="260" customFormat="1" ht="60" customHeight="1" thickTop="1" thickBot="1" x14ac:dyDescent="0.3">
      <c r="A46" s="300">
        <v>43466</v>
      </c>
      <c r="B46" s="240" t="s">
        <v>630</v>
      </c>
      <c r="C46" s="241">
        <v>1273629.6833333333</v>
      </c>
      <c r="D46" s="242">
        <f>+C46</f>
        <v>1273629.6833333333</v>
      </c>
      <c r="E46" s="241">
        <v>912197.75</v>
      </c>
      <c r="F46" s="242">
        <f>+E46</f>
        <v>912197.75</v>
      </c>
      <c r="G46" s="243">
        <v>7637</v>
      </c>
      <c r="H46" s="244">
        <v>0</v>
      </c>
      <c r="I46" s="244">
        <f>+H46</f>
        <v>0</v>
      </c>
      <c r="J46" s="244">
        <v>0</v>
      </c>
      <c r="K46" s="245">
        <f>+J46</f>
        <v>0</v>
      </c>
      <c r="L46" s="244">
        <v>0</v>
      </c>
      <c r="M46" s="245">
        <f>+L46</f>
        <v>0</v>
      </c>
      <c r="N46" s="244">
        <v>0</v>
      </c>
      <c r="O46" s="245">
        <f>+N46</f>
        <v>0</v>
      </c>
      <c r="P46" s="244">
        <v>1</v>
      </c>
      <c r="Q46" s="245">
        <f>+P46</f>
        <v>1</v>
      </c>
      <c r="R46" s="245">
        <f>+(H46+J46+L46+N46+P46)</f>
        <v>1</v>
      </c>
      <c r="S46" s="245">
        <f>+R46</f>
        <v>1</v>
      </c>
      <c r="T46" s="245">
        <f>+(H46+J46+L46+N46)</f>
        <v>0</v>
      </c>
      <c r="U46" s="245">
        <f>+T46</f>
        <v>0</v>
      </c>
      <c r="V46" s="244">
        <v>0</v>
      </c>
      <c r="W46" s="245">
        <f>+V46</f>
        <v>0</v>
      </c>
      <c r="X46" s="244"/>
      <c r="Y46" s="245">
        <f>+X46</f>
        <v>0</v>
      </c>
      <c r="Z46" s="244">
        <v>13</v>
      </c>
      <c r="AA46" s="245">
        <f>+Z46</f>
        <v>13</v>
      </c>
      <c r="AB46" s="244"/>
      <c r="AC46" s="244"/>
      <c r="AD46" s="245">
        <f>+AC46+AB46</f>
        <v>0</v>
      </c>
      <c r="AE46" s="244"/>
      <c r="AF46" s="245">
        <f>+AE46</f>
        <v>0</v>
      </c>
      <c r="AG46" s="246">
        <f>IF(C46=0,"",((H46+J46)*1000000/C46))</f>
        <v>0</v>
      </c>
      <c r="AH46" s="246">
        <f>IF(C46=0,"",((AB46+AC46)*1000000)/C46)</f>
        <v>0</v>
      </c>
      <c r="AI46" s="246">
        <f t="shared" si="3"/>
        <v>0</v>
      </c>
      <c r="AJ46" s="246">
        <f t="shared" si="4"/>
        <v>0</v>
      </c>
      <c r="AK46" s="246">
        <f t="shared" si="5"/>
        <v>0</v>
      </c>
      <c r="AL46" s="246">
        <f t="shared" si="6"/>
        <v>0</v>
      </c>
      <c r="AM46" s="246">
        <f t="shared" si="32"/>
        <v>0</v>
      </c>
      <c r="AN46" s="246">
        <f t="shared" si="32"/>
        <v>0</v>
      </c>
      <c r="AO46" s="246">
        <f t="shared" si="10"/>
        <v>0.27906514015244349</v>
      </c>
      <c r="AP46" s="246">
        <f>SUMIF(B13:B46,"CONTRATAS",T13:T46)*1000000/SUMIF(B13:B46,"CONTRATAS",E13:E46)</f>
        <v>0.385424752877982</v>
      </c>
      <c r="AQ46" s="246">
        <f t="shared" si="1"/>
        <v>1.0962535261679827</v>
      </c>
      <c r="AR46" s="246">
        <f t="shared" si="2"/>
        <v>1.0962535261679827</v>
      </c>
      <c r="AT46" s="190"/>
      <c r="AU46" s="190"/>
      <c r="AV46" s="190"/>
      <c r="AW46" s="190"/>
    </row>
    <row r="47" spans="1:50" s="261" customFormat="1" ht="60" customHeight="1" thickTop="1" x14ac:dyDescent="0.25">
      <c r="A47" s="300">
        <v>43466</v>
      </c>
      <c r="B47" s="247" t="s">
        <v>67</v>
      </c>
      <c r="C47" s="278">
        <f>SUM(C45:C46)</f>
        <v>1604346.8355072464</v>
      </c>
      <c r="D47" s="249">
        <f>+D45+D46</f>
        <v>1604346.8355072464</v>
      </c>
      <c r="E47" s="278">
        <f>SUM(E45:E46)</f>
        <v>1242914.9021739131</v>
      </c>
      <c r="F47" s="249">
        <f>+F45+F46</f>
        <v>1242914.9021739131</v>
      </c>
      <c r="G47" s="251">
        <f>SUM(G45:G46)</f>
        <v>9574</v>
      </c>
      <c r="H47" s="251">
        <f>SUM(H45:H46)</f>
        <v>0</v>
      </c>
      <c r="I47" s="251">
        <f>+I45+I46</f>
        <v>0</v>
      </c>
      <c r="J47" s="251">
        <f>SUM(J45:J46)</f>
        <v>0</v>
      </c>
      <c r="K47" s="251">
        <f>+K45+K46</f>
        <v>0</v>
      </c>
      <c r="L47" s="251">
        <f>SUM(L45:L46)</f>
        <v>1</v>
      </c>
      <c r="M47" s="251">
        <f>+M45+M46</f>
        <v>1</v>
      </c>
      <c r="N47" s="251">
        <f>SUM(N45:N46)</f>
        <v>0</v>
      </c>
      <c r="O47" s="251">
        <f>+O45+O46</f>
        <v>0</v>
      </c>
      <c r="P47" s="251">
        <f>SUM(P45:P46)</f>
        <v>1</v>
      </c>
      <c r="Q47" s="251">
        <f>+Q45+Q46</f>
        <v>1</v>
      </c>
      <c r="R47" s="252">
        <f>+R45+R46</f>
        <v>2</v>
      </c>
      <c r="S47" s="251">
        <f>+S45+S46</f>
        <v>2</v>
      </c>
      <c r="T47" s="252">
        <f>+T45+T46</f>
        <v>1</v>
      </c>
      <c r="U47" s="251">
        <f>+U45+U46</f>
        <v>1</v>
      </c>
      <c r="V47" s="251">
        <f t="shared" ref="V47:AE47" si="33">SUM(V45:V46)</f>
        <v>0</v>
      </c>
      <c r="W47" s="251">
        <f>+W45+W46</f>
        <v>0</v>
      </c>
      <c r="X47" s="251">
        <f t="shared" si="33"/>
        <v>0</v>
      </c>
      <c r="Y47" s="251">
        <f>+Y45+Y46</f>
        <v>0</v>
      </c>
      <c r="Z47" s="251">
        <f t="shared" si="33"/>
        <v>16</v>
      </c>
      <c r="AA47" s="251">
        <f>+AA45+AA46</f>
        <v>16</v>
      </c>
      <c r="AB47" s="251">
        <f t="shared" si="33"/>
        <v>0</v>
      </c>
      <c r="AC47" s="251">
        <f t="shared" si="33"/>
        <v>0</v>
      </c>
      <c r="AD47" s="251">
        <f>+AD45+AD46</f>
        <v>0</v>
      </c>
      <c r="AE47" s="251">
        <f t="shared" si="33"/>
        <v>0</v>
      </c>
      <c r="AF47" s="251">
        <f>+AF45+AF46</f>
        <v>0</v>
      </c>
      <c r="AG47" s="253">
        <f>IF(C45=0,"",((H47+J47)*1000000/C47))</f>
        <v>0</v>
      </c>
      <c r="AH47" s="253">
        <f>IF(C45=0,"",((AB47+AC47)*1000000)/C47)</f>
        <v>0</v>
      </c>
      <c r="AI47" s="253">
        <f t="shared" si="3"/>
        <v>0</v>
      </c>
      <c r="AJ47" s="253">
        <f t="shared" si="4"/>
        <v>0</v>
      </c>
      <c r="AK47" s="253">
        <f t="shared" si="5"/>
        <v>0</v>
      </c>
      <c r="AL47" s="253">
        <f t="shared" si="6"/>
        <v>0</v>
      </c>
      <c r="AM47" s="253">
        <f t="shared" si="32"/>
        <v>0.80456031080724499</v>
      </c>
      <c r="AN47" s="253">
        <f t="shared" si="32"/>
        <v>0.80456031080724499</v>
      </c>
      <c r="AO47" s="253">
        <f t="shared" si="10"/>
        <v>0.43687238755506036</v>
      </c>
      <c r="AP47" s="253">
        <f>SUMIF(B12:B47,"TOTAL",T12:T47)*1000000/SUMIF(B12:B47,"TOTAL",E12:E47)</f>
        <v>0.47348737895839244</v>
      </c>
      <c r="AQ47" s="253">
        <f t="shared" si="1"/>
        <v>1.60912062161449</v>
      </c>
      <c r="AR47" s="253">
        <f t="shared" si="2"/>
        <v>1.60912062161449</v>
      </c>
      <c r="AT47" s="255">
        <f>IF(MONTH(A45)=1,0,AT44)+E47</f>
        <v>1242914.9021739131</v>
      </c>
      <c r="AU47" s="255">
        <f>IF(MONTH(A45)=1,0,AU44)+R47</f>
        <v>2</v>
      </c>
      <c r="AV47" s="255">
        <f>IF(MONTH(A45)=1,0,AV44)+T47</f>
        <v>1</v>
      </c>
      <c r="AW47" s="255">
        <f>+E14+E17+E20+E23+E26+E29+E32+E35+E38+E41+E44+E47</f>
        <v>16895909.702173915</v>
      </c>
      <c r="AX47" s="269">
        <f>+T14+T17+T20+T23+T26+T29+T32+T35+T38+T41+T44+T47</f>
        <v>8</v>
      </c>
    </row>
    <row r="48" spans="1:50" s="260" customFormat="1" ht="60" customHeight="1" x14ac:dyDescent="0.25">
      <c r="A48" s="298">
        <v>43497</v>
      </c>
      <c r="B48" s="240" t="s">
        <v>629</v>
      </c>
      <c r="C48" s="241">
        <v>305406.25</v>
      </c>
      <c r="D48" s="257">
        <f>+D45+C48</f>
        <v>636123.40217391308</v>
      </c>
      <c r="E48" s="241">
        <v>305406.25</v>
      </c>
      <c r="F48" s="257">
        <f>+F45+E48</f>
        <v>636123.40217391308</v>
      </c>
      <c r="G48" s="259">
        <v>1973</v>
      </c>
      <c r="H48" s="244">
        <v>0</v>
      </c>
      <c r="I48" s="244">
        <f t="shared" ref="I48:I79" si="34">+I45+H48</f>
        <v>0</v>
      </c>
      <c r="J48" s="244">
        <v>0</v>
      </c>
      <c r="K48" s="245">
        <f t="shared" ref="K48:K79" si="35">+K45+J48</f>
        <v>0</v>
      </c>
      <c r="L48" s="244">
        <v>0</v>
      </c>
      <c r="M48" s="245">
        <f>+M45+L48</f>
        <v>1</v>
      </c>
      <c r="N48" s="244">
        <v>1</v>
      </c>
      <c r="O48" s="245">
        <f>+O45+N48</f>
        <v>1</v>
      </c>
      <c r="P48" s="244">
        <v>0</v>
      </c>
      <c r="Q48" s="245"/>
      <c r="R48" s="245">
        <f>+(H48+J48+L48+N48+P48)</f>
        <v>1</v>
      </c>
      <c r="S48" s="245">
        <f>+S45+R48</f>
        <v>2</v>
      </c>
      <c r="T48" s="245">
        <f>+(H48+J48+L48+N48)</f>
        <v>1</v>
      </c>
      <c r="U48" s="245">
        <f>+U45+T48</f>
        <v>2</v>
      </c>
      <c r="V48" s="244">
        <v>1</v>
      </c>
      <c r="W48" s="245">
        <f>+W45+V48</f>
        <v>1</v>
      </c>
      <c r="X48" s="244"/>
      <c r="Y48" s="245">
        <f>+Y45+X48</f>
        <v>0</v>
      </c>
      <c r="Z48" s="244">
        <v>6</v>
      </c>
      <c r="AA48" s="245">
        <f>+AA45+Z48</f>
        <v>9</v>
      </c>
      <c r="AB48" s="244"/>
      <c r="AC48" s="244"/>
      <c r="AD48" s="245">
        <f>+AD45+AC48+AB48</f>
        <v>0</v>
      </c>
      <c r="AE48" s="244"/>
      <c r="AF48" s="245">
        <f>+AF45+AE48</f>
        <v>0</v>
      </c>
      <c r="AG48" s="246">
        <f>IF(C48=0,"",((H48+J48)*1000000/C48))</f>
        <v>0</v>
      </c>
      <c r="AH48" s="246">
        <f>IF(C48=0,"",((AB48+AC48)*1000000)/C48)</f>
        <v>0</v>
      </c>
      <c r="AI48" s="246">
        <f t="shared" si="3"/>
        <v>0</v>
      </c>
      <c r="AJ48" s="246">
        <f t="shared" si="4"/>
        <v>0</v>
      </c>
      <c r="AK48" s="246">
        <f t="shared" si="5"/>
        <v>0</v>
      </c>
      <c r="AL48" s="246">
        <f t="shared" si="6"/>
        <v>0</v>
      </c>
      <c r="AM48" s="246">
        <f t="shared" si="32"/>
        <v>3.2743272280773561</v>
      </c>
      <c r="AN48" s="246">
        <f t="shared" si="32"/>
        <v>3.144044053661792</v>
      </c>
      <c r="AO48" s="246">
        <f t="shared" si="10"/>
        <v>2.066242916927703</v>
      </c>
      <c r="AP48" s="246">
        <f>SUMIF(B15:B48,"MMG",T15:T48)*1000000/SUMIF(B15:B48,"MMG",E15:E48)</f>
        <v>1.0117847240819342</v>
      </c>
      <c r="AQ48" s="246">
        <f t="shared" si="1"/>
        <v>3.2743272280773561</v>
      </c>
      <c r="AR48" s="246">
        <f t="shared" si="2"/>
        <v>3.144044053661792</v>
      </c>
      <c r="AT48" s="190"/>
      <c r="AU48" s="190"/>
      <c r="AV48" s="190"/>
      <c r="AW48" s="190"/>
    </row>
    <row r="49" spans="1:50" s="260" customFormat="1" ht="60" customHeight="1" x14ac:dyDescent="0.25">
      <c r="A49" s="298">
        <v>43497</v>
      </c>
      <c r="B49" s="240" t="s">
        <v>630</v>
      </c>
      <c r="C49" s="241">
        <v>1339788.5</v>
      </c>
      <c r="D49" s="242">
        <f>+D46+C49</f>
        <v>2613418.1833333336</v>
      </c>
      <c r="E49" s="241">
        <v>971701.95</v>
      </c>
      <c r="F49" s="242">
        <f>+F46+E49</f>
        <v>1883899.7</v>
      </c>
      <c r="G49" s="243">
        <v>7881</v>
      </c>
      <c r="H49" s="244">
        <v>0</v>
      </c>
      <c r="I49" s="244">
        <f t="shared" si="34"/>
        <v>0</v>
      </c>
      <c r="J49" s="244">
        <v>0</v>
      </c>
      <c r="K49" s="245">
        <f t="shared" si="35"/>
        <v>0</v>
      </c>
      <c r="L49" s="244">
        <v>0</v>
      </c>
      <c r="M49" s="245">
        <f>+M46+L49</f>
        <v>0</v>
      </c>
      <c r="N49" s="244">
        <v>0</v>
      </c>
      <c r="O49" s="245">
        <f>+O46+N49</f>
        <v>0</v>
      </c>
      <c r="P49" s="244">
        <v>2</v>
      </c>
      <c r="Q49" s="245">
        <f>+Q46+P49</f>
        <v>3</v>
      </c>
      <c r="R49" s="245">
        <f>+(H49+J49+L49+N49+P49)</f>
        <v>2</v>
      </c>
      <c r="S49" s="245">
        <f>+S46+R49</f>
        <v>3</v>
      </c>
      <c r="T49" s="245">
        <f>+(H49+J49+L49+N49)</f>
        <v>0</v>
      </c>
      <c r="U49" s="245">
        <f>+U46+T49</f>
        <v>0</v>
      </c>
      <c r="V49" s="244">
        <v>0</v>
      </c>
      <c r="W49" s="245">
        <f>+W46+V49</f>
        <v>0</v>
      </c>
      <c r="X49" s="244"/>
      <c r="Y49" s="245">
        <f>+Y46+X49</f>
        <v>0</v>
      </c>
      <c r="Z49" s="244">
        <v>3</v>
      </c>
      <c r="AA49" s="245">
        <f>+AA46+Z49</f>
        <v>16</v>
      </c>
      <c r="AB49" s="244"/>
      <c r="AC49" s="244"/>
      <c r="AD49" s="245">
        <f>+AD46+AC49+AB49</f>
        <v>0</v>
      </c>
      <c r="AE49" s="244"/>
      <c r="AF49" s="245">
        <f>+AF46+AE49</f>
        <v>0</v>
      </c>
      <c r="AG49" s="246">
        <f>IF(C49=0,"",((H49+J49)*1000000/C49))</f>
        <v>0</v>
      </c>
      <c r="AH49" s="246">
        <f>IF(C49=0,"",((AB49+AC49)*1000000)/C49)</f>
        <v>0</v>
      </c>
      <c r="AI49" s="246">
        <f t="shared" si="3"/>
        <v>0</v>
      </c>
      <c r="AJ49" s="246">
        <f t="shared" si="4"/>
        <v>0</v>
      </c>
      <c r="AK49" s="246">
        <f t="shared" si="5"/>
        <v>0</v>
      </c>
      <c r="AL49" s="246">
        <f t="shared" si="6"/>
        <v>0</v>
      </c>
      <c r="AM49" s="246">
        <f t="shared" si="32"/>
        <v>0</v>
      </c>
      <c r="AN49" s="246">
        <f t="shared" si="32"/>
        <v>0</v>
      </c>
      <c r="AO49" s="246">
        <f t="shared" si="10"/>
        <v>0</v>
      </c>
      <c r="AP49" s="246">
        <f>SUMIF(B16:B49,"CONTRATAS",T16:T49)*1000000/SUMIF(B16:B49,"CONTRATAS",E16:E49)</f>
        <v>0.38132930136067639</v>
      </c>
      <c r="AQ49" s="246">
        <f t="shared" si="1"/>
        <v>2.0582443001169239</v>
      </c>
      <c r="AR49" s="246">
        <f t="shared" si="2"/>
        <v>1.5924414659655182</v>
      </c>
      <c r="AT49" s="190"/>
      <c r="AU49" s="190"/>
      <c r="AV49" s="190"/>
      <c r="AW49" s="190"/>
    </row>
    <row r="50" spans="1:50" s="261" customFormat="1" ht="60" customHeight="1" x14ac:dyDescent="0.25">
      <c r="A50" s="298">
        <v>43497</v>
      </c>
      <c r="B50" s="247" t="s">
        <v>67</v>
      </c>
      <c r="C50" s="278">
        <f>SUM(C48:C49)</f>
        <v>1645194.75</v>
      </c>
      <c r="D50" s="249">
        <f>+D48+D49</f>
        <v>3249541.5855072467</v>
      </c>
      <c r="E50" s="278">
        <f>SUM(E48:E49)</f>
        <v>1277108.2</v>
      </c>
      <c r="F50" s="249">
        <f>+F48+F49</f>
        <v>2520023.1021739133</v>
      </c>
      <c r="G50" s="251">
        <f>SUM(G48:G49)</f>
        <v>9854</v>
      </c>
      <c r="H50" s="251">
        <f>SUM(H48:H49)</f>
        <v>0</v>
      </c>
      <c r="I50" s="251">
        <f t="shared" si="34"/>
        <v>0</v>
      </c>
      <c r="J50" s="251">
        <f>SUM(J48:J49)</f>
        <v>0</v>
      </c>
      <c r="K50" s="251">
        <f t="shared" si="35"/>
        <v>0</v>
      </c>
      <c r="L50" s="251">
        <f>SUM(L48:L49)</f>
        <v>0</v>
      </c>
      <c r="M50" s="251">
        <f>+M48+M49</f>
        <v>1</v>
      </c>
      <c r="N50" s="251">
        <f>SUM(N48:N49)</f>
        <v>1</v>
      </c>
      <c r="O50" s="251">
        <f>+O48+O49</f>
        <v>1</v>
      </c>
      <c r="P50" s="251">
        <f>SUM(P48:P49)</f>
        <v>2</v>
      </c>
      <c r="Q50" s="251">
        <f>+Q48+Q49</f>
        <v>3</v>
      </c>
      <c r="R50" s="252">
        <f>+R48+R49</f>
        <v>3</v>
      </c>
      <c r="S50" s="251">
        <f>+S48+S49</f>
        <v>5</v>
      </c>
      <c r="T50" s="252">
        <f>+T48+T49</f>
        <v>1</v>
      </c>
      <c r="U50" s="251">
        <f>+U48+U49</f>
        <v>2</v>
      </c>
      <c r="V50" s="251">
        <f t="shared" ref="V50:AE50" si="36">SUM(V48:V49)</f>
        <v>1</v>
      </c>
      <c r="W50" s="251">
        <f>+W48+W49</f>
        <v>1</v>
      </c>
      <c r="X50" s="251">
        <f t="shared" si="36"/>
        <v>0</v>
      </c>
      <c r="Y50" s="251">
        <f>+Y48+Y49</f>
        <v>0</v>
      </c>
      <c r="Z50" s="251">
        <f t="shared" si="36"/>
        <v>9</v>
      </c>
      <c r="AA50" s="251">
        <f>+AA48+AA49</f>
        <v>25</v>
      </c>
      <c r="AB50" s="251">
        <f t="shared" si="36"/>
        <v>0</v>
      </c>
      <c r="AC50" s="251">
        <f t="shared" si="36"/>
        <v>0</v>
      </c>
      <c r="AD50" s="251">
        <f>+AD48+AD49</f>
        <v>0</v>
      </c>
      <c r="AE50" s="251">
        <f t="shared" si="36"/>
        <v>0</v>
      </c>
      <c r="AF50" s="251">
        <f>+AF48+AF49</f>
        <v>0</v>
      </c>
      <c r="AG50" s="253">
        <f>IF(C48=0,"",((H50+J50)*1000000/C50))</f>
        <v>0</v>
      </c>
      <c r="AH50" s="253">
        <f>IF(C48=0,"",((AB50+AC50)*1000000)/C50)</f>
        <v>0</v>
      </c>
      <c r="AI50" s="253">
        <f t="shared" si="3"/>
        <v>0</v>
      </c>
      <c r="AJ50" s="253">
        <f t="shared" si="4"/>
        <v>0</v>
      </c>
      <c r="AK50" s="253">
        <f t="shared" si="5"/>
        <v>0</v>
      </c>
      <c r="AL50" s="253">
        <f t="shared" si="6"/>
        <v>0</v>
      </c>
      <c r="AM50" s="253">
        <f t="shared" si="32"/>
        <v>0.7830190112317813</v>
      </c>
      <c r="AN50" s="253">
        <f t="shared" si="32"/>
        <v>0.7936435179005652</v>
      </c>
      <c r="AO50" s="253">
        <f t="shared" si="10"/>
        <v>0.46826442053226958</v>
      </c>
      <c r="AP50" s="253">
        <f>SUMIF(B15:B50,"TOTAL",T15:T50)*1000000/SUMIF(B15:B50,"TOTAL",E15:E50)</f>
        <v>0.52738175129014819</v>
      </c>
      <c r="AQ50" s="253">
        <f t="shared" si="1"/>
        <v>2.349057033695344</v>
      </c>
      <c r="AR50" s="253">
        <f t="shared" si="2"/>
        <v>1.9841087947514131</v>
      </c>
      <c r="AT50" s="255">
        <f>IF(MONTH(A48)=1,0,AT47)+E50</f>
        <v>2520023.1021739133</v>
      </c>
      <c r="AU50" s="255">
        <f>IF(MONTH(A48)=1,0,AU47)+R50</f>
        <v>5</v>
      </c>
      <c r="AV50" s="255">
        <f>IF(MONTH(A48)=1,0,AV47)+T50</f>
        <v>2</v>
      </c>
      <c r="AW50" s="255">
        <f>+E17+E20+E23+E26+E29+E32+E35+E38+E41+E44+E47+E50</f>
        <v>17065436.902173914</v>
      </c>
      <c r="AX50" s="269">
        <f>+T17+T20+T23+T26+T29+T32+T35+T38+T41+T44+T47+T50</f>
        <v>9</v>
      </c>
    </row>
    <row r="51" spans="1:50" s="260" customFormat="1" ht="60" customHeight="1" x14ac:dyDescent="0.25">
      <c r="A51" s="298">
        <v>43525</v>
      </c>
      <c r="B51" s="240" t="s">
        <v>629</v>
      </c>
      <c r="C51" s="241">
        <v>342652.55235389608</v>
      </c>
      <c r="D51" s="257">
        <f>+D48+C51</f>
        <v>978775.95452780917</v>
      </c>
      <c r="E51" s="241">
        <v>342652.55235389608</v>
      </c>
      <c r="F51" s="257">
        <f>+F48+E51</f>
        <v>978775.95452780917</v>
      </c>
      <c r="G51" s="259">
        <v>1972</v>
      </c>
      <c r="H51" s="244">
        <v>0</v>
      </c>
      <c r="I51" s="244">
        <f t="shared" si="34"/>
        <v>0</v>
      </c>
      <c r="J51" s="244">
        <v>0</v>
      </c>
      <c r="K51" s="245">
        <f t="shared" si="35"/>
        <v>0</v>
      </c>
      <c r="L51" s="244">
        <v>0</v>
      </c>
      <c r="M51" s="245">
        <f>+M48+L51</f>
        <v>1</v>
      </c>
      <c r="N51" s="244">
        <v>0</v>
      </c>
      <c r="O51" s="245">
        <f>+O48+N51</f>
        <v>1</v>
      </c>
      <c r="P51" s="244">
        <v>0</v>
      </c>
      <c r="Q51" s="245"/>
      <c r="R51" s="245">
        <f>+(H51+J51+L51+N51+P51)</f>
        <v>0</v>
      </c>
      <c r="S51" s="245">
        <f>+S48+R51</f>
        <v>2</v>
      </c>
      <c r="T51" s="245">
        <f>+(H51+J51+L51+N51)</f>
        <v>0</v>
      </c>
      <c r="U51" s="245">
        <f>+U48+T51</f>
        <v>2</v>
      </c>
      <c r="V51" s="244">
        <v>0</v>
      </c>
      <c r="W51" s="245">
        <f>+W48+V51</f>
        <v>1</v>
      </c>
      <c r="X51" s="244"/>
      <c r="Y51" s="245">
        <f>+Y48+X51</f>
        <v>0</v>
      </c>
      <c r="Z51" s="244">
        <v>10</v>
      </c>
      <c r="AA51" s="245">
        <f>+AA48+Z51</f>
        <v>19</v>
      </c>
      <c r="AB51" s="244"/>
      <c r="AC51" s="244"/>
      <c r="AD51" s="245">
        <f>+AD48+AC51+AB51</f>
        <v>0</v>
      </c>
      <c r="AE51" s="244"/>
      <c r="AF51" s="245">
        <f>+AF48+AE51</f>
        <v>0</v>
      </c>
      <c r="AG51" s="246">
        <f>IF(C51=0,"",((H51+J51)*1000000/C51))</f>
        <v>0</v>
      </c>
      <c r="AH51" s="246">
        <f>IF(C51=0,"",((AB51+AC51)*1000000)/C51)</f>
        <v>0</v>
      </c>
      <c r="AI51" s="246">
        <f t="shared" si="3"/>
        <v>0</v>
      </c>
      <c r="AJ51" s="246">
        <f t="shared" si="4"/>
        <v>0</v>
      </c>
      <c r="AK51" s="246">
        <f t="shared" si="5"/>
        <v>0</v>
      </c>
      <c r="AL51" s="246">
        <f t="shared" si="6"/>
        <v>0</v>
      </c>
      <c r="AM51" s="246">
        <f t="shared" si="32"/>
        <v>0</v>
      </c>
      <c r="AN51" s="246">
        <f t="shared" si="32"/>
        <v>2.043368546957061</v>
      </c>
      <c r="AO51" s="246">
        <f t="shared" si="10"/>
        <v>2.043368546957061</v>
      </c>
      <c r="AP51" s="246">
        <f>SUMIF(B18:B51,"MMG",T18:T51)*1000000/SUMIF(B18:B51,"MMG",E18:E51)</f>
        <v>1.0058131082935138</v>
      </c>
      <c r="AQ51" s="246">
        <f t="shared" si="1"/>
        <v>0</v>
      </c>
      <c r="AR51" s="246">
        <f t="shared" si="2"/>
        <v>2.043368546957061</v>
      </c>
      <c r="AT51" s="190"/>
      <c r="AU51" s="190"/>
      <c r="AV51" s="190"/>
      <c r="AW51" s="190"/>
    </row>
    <row r="52" spans="1:50" s="260" customFormat="1" ht="60" customHeight="1" x14ac:dyDescent="0.25">
      <c r="A52" s="298">
        <v>43525</v>
      </c>
      <c r="B52" s="240" t="s">
        <v>630</v>
      </c>
      <c r="C52" s="241">
        <v>1183664.9833</v>
      </c>
      <c r="D52" s="242">
        <f>+D49+C52</f>
        <v>3797083.1666333335</v>
      </c>
      <c r="E52" s="241">
        <v>889733.5</v>
      </c>
      <c r="F52" s="242">
        <f>+F49+E52</f>
        <v>2773633.2</v>
      </c>
      <c r="G52" s="243">
        <v>7101</v>
      </c>
      <c r="H52" s="244">
        <v>0</v>
      </c>
      <c r="I52" s="244">
        <f t="shared" si="34"/>
        <v>0</v>
      </c>
      <c r="J52" s="244">
        <v>0</v>
      </c>
      <c r="K52" s="245">
        <f t="shared" si="35"/>
        <v>0</v>
      </c>
      <c r="L52" s="244">
        <v>0</v>
      </c>
      <c r="M52" s="245">
        <f>+M49+L52</f>
        <v>0</v>
      </c>
      <c r="N52" s="244">
        <v>0</v>
      </c>
      <c r="O52" s="245">
        <f>+O49+N52</f>
        <v>0</v>
      </c>
      <c r="P52" s="244"/>
      <c r="Q52" s="245">
        <f>+Q49+P52</f>
        <v>3</v>
      </c>
      <c r="R52" s="245">
        <f>+(H52+J52+L52+N52+P52)</f>
        <v>0</v>
      </c>
      <c r="S52" s="245">
        <f>+S49+R52</f>
        <v>3</v>
      </c>
      <c r="T52" s="245">
        <f>+(H52+J52+L52+N52)</f>
        <v>0</v>
      </c>
      <c r="U52" s="245">
        <f>+U49+T52</f>
        <v>0</v>
      </c>
      <c r="V52" s="244">
        <v>0</v>
      </c>
      <c r="W52" s="245">
        <f>+W49+V52</f>
        <v>0</v>
      </c>
      <c r="X52" s="244"/>
      <c r="Y52" s="245">
        <f>+Y49+X52</f>
        <v>0</v>
      </c>
      <c r="Z52" s="244">
        <v>7</v>
      </c>
      <c r="AA52" s="245">
        <f>+AA49+Z52</f>
        <v>23</v>
      </c>
      <c r="AB52" s="244"/>
      <c r="AC52" s="244"/>
      <c r="AD52" s="245">
        <f>+AD49+AC52+AB52</f>
        <v>0</v>
      </c>
      <c r="AE52" s="244"/>
      <c r="AF52" s="245">
        <f>+AF49+AE52</f>
        <v>0</v>
      </c>
      <c r="AG52" s="246">
        <f>IF(C52=0,"",((H52+J52)*1000000/C52))</f>
        <v>0</v>
      </c>
      <c r="AH52" s="246">
        <f>IF(C52=0,"",((AB52+AC52)*1000000)/C52)</f>
        <v>0</v>
      </c>
      <c r="AI52" s="246">
        <f t="shared" si="3"/>
        <v>0</v>
      </c>
      <c r="AJ52" s="246">
        <f t="shared" si="4"/>
        <v>0</v>
      </c>
      <c r="AK52" s="246">
        <f t="shared" si="5"/>
        <v>0</v>
      </c>
      <c r="AL52" s="246">
        <f t="shared" si="6"/>
        <v>0</v>
      </c>
      <c r="AM52" s="246">
        <f t="shared" si="32"/>
        <v>0</v>
      </c>
      <c r="AN52" s="246">
        <f t="shared" si="32"/>
        <v>0</v>
      </c>
      <c r="AO52" s="246">
        <f t="shared" si="10"/>
        <v>0</v>
      </c>
      <c r="AP52" s="246">
        <f>SUMIF(B19:B52,"CONTRATAS",T19:T52)*1000000/SUMIF(B19:B52,"CONTRATAS",E19:E52)</f>
        <v>0.38099991813073764</v>
      </c>
      <c r="AQ52" s="246">
        <f t="shared" si="1"/>
        <v>0</v>
      </c>
      <c r="AR52" s="246">
        <f t="shared" si="2"/>
        <v>1.0816138197365102</v>
      </c>
      <c r="AT52" s="190"/>
      <c r="AU52" s="190"/>
      <c r="AV52" s="190"/>
      <c r="AW52" s="190"/>
    </row>
    <row r="53" spans="1:50" s="261" customFormat="1" ht="60" customHeight="1" x14ac:dyDescent="0.25">
      <c r="A53" s="298">
        <v>43525</v>
      </c>
      <c r="B53" s="247" t="s">
        <v>67</v>
      </c>
      <c r="C53" s="278">
        <f>SUM(C51:C52)</f>
        <v>1526317.5356538962</v>
      </c>
      <c r="D53" s="249">
        <f>+D51+D52</f>
        <v>4775859.1211611424</v>
      </c>
      <c r="E53" s="278">
        <f>SUM(E51:E52)</f>
        <v>1232386.0523538962</v>
      </c>
      <c r="F53" s="249">
        <f>+F51+F52</f>
        <v>3752409.1545278095</v>
      </c>
      <c r="G53" s="251">
        <f>SUM(G51:G52)</f>
        <v>9073</v>
      </c>
      <c r="H53" s="251">
        <f>SUM(H51:H52)</f>
        <v>0</v>
      </c>
      <c r="I53" s="251">
        <f t="shared" si="34"/>
        <v>0</v>
      </c>
      <c r="J53" s="251">
        <f>SUM(J51:J52)</f>
        <v>0</v>
      </c>
      <c r="K53" s="251">
        <f t="shared" si="35"/>
        <v>0</v>
      </c>
      <c r="L53" s="251">
        <f>SUM(L51:L52)</f>
        <v>0</v>
      </c>
      <c r="M53" s="251">
        <f>+M51+M52</f>
        <v>1</v>
      </c>
      <c r="N53" s="251">
        <f>SUM(N51:N52)</f>
        <v>0</v>
      </c>
      <c r="O53" s="251">
        <f>+O51+O52</f>
        <v>1</v>
      </c>
      <c r="P53" s="251"/>
      <c r="Q53" s="251">
        <f>+Q51+Q52</f>
        <v>3</v>
      </c>
      <c r="R53" s="252">
        <f>+R51+R52</f>
        <v>0</v>
      </c>
      <c r="S53" s="251">
        <f>+S51+S52</f>
        <v>5</v>
      </c>
      <c r="T53" s="252">
        <f>+T51+T52</f>
        <v>0</v>
      </c>
      <c r="U53" s="251">
        <f>+U51+U52</f>
        <v>2</v>
      </c>
      <c r="V53" s="251">
        <f t="shared" ref="V53:AE53" si="37">SUM(V51:V52)</f>
        <v>0</v>
      </c>
      <c r="W53" s="251">
        <f>+W51+W52</f>
        <v>1</v>
      </c>
      <c r="X53" s="251">
        <f t="shared" si="37"/>
        <v>0</v>
      </c>
      <c r="Y53" s="251">
        <f>+Y51+Y52</f>
        <v>0</v>
      </c>
      <c r="Z53" s="251">
        <f t="shared" si="37"/>
        <v>17</v>
      </c>
      <c r="AA53" s="251">
        <f>+AA51+AA52</f>
        <v>42</v>
      </c>
      <c r="AB53" s="251">
        <f t="shared" si="37"/>
        <v>0</v>
      </c>
      <c r="AC53" s="251">
        <f t="shared" si="37"/>
        <v>0</v>
      </c>
      <c r="AD53" s="251">
        <f>+AD51+AD52</f>
        <v>0</v>
      </c>
      <c r="AE53" s="251">
        <f t="shared" si="37"/>
        <v>0</v>
      </c>
      <c r="AF53" s="251">
        <f>+AF51+AF52</f>
        <v>0</v>
      </c>
      <c r="AG53" s="253">
        <f>IF(C51=0,"",((H53+J53)*1000000/C53))</f>
        <v>0</v>
      </c>
      <c r="AH53" s="253">
        <f>IF(C51=0,"",((AB53+AC53)*1000000)/C53)</f>
        <v>0</v>
      </c>
      <c r="AI53" s="253">
        <f t="shared" si="3"/>
        <v>0</v>
      </c>
      <c r="AJ53" s="253">
        <f t="shared" si="4"/>
        <v>0</v>
      </c>
      <c r="AK53" s="253">
        <f t="shared" si="5"/>
        <v>0</v>
      </c>
      <c r="AL53" s="253">
        <f t="shared" si="6"/>
        <v>0</v>
      </c>
      <c r="AM53" s="253">
        <f t="shared" si="32"/>
        <v>0</v>
      </c>
      <c r="AN53" s="253">
        <f t="shared" si="32"/>
        <v>0.53299091800442888</v>
      </c>
      <c r="AO53" s="253">
        <f t="shared" si="10"/>
        <v>0.53299091800442888</v>
      </c>
      <c r="AP53" s="253">
        <f>SUMIF(B18:B53,"TOTAL",T18:T53)*1000000/SUMIF(B18:B53,"TOTAL",E18:E53)</f>
        <v>0.5263082686661712</v>
      </c>
      <c r="AQ53" s="253">
        <f t="shared" si="1"/>
        <v>0</v>
      </c>
      <c r="AR53" s="253">
        <f t="shared" si="2"/>
        <v>1.3324772950110721</v>
      </c>
      <c r="AT53" s="255">
        <f>IF(MONTH(A51)=1,0,AT50)+E53</f>
        <v>3752409.1545278095</v>
      </c>
      <c r="AU53" s="255">
        <f>IF(MONTH(A51)=1,0,AU50)+R53</f>
        <v>5</v>
      </c>
      <c r="AV53" s="255">
        <f>IF(MONTH(A51)=1,0,AV50)+T53</f>
        <v>2</v>
      </c>
      <c r="AW53" s="255">
        <f>+E20+E23+E26+E29+E32+E35+E38+E41+E44+E47+E50+E53</f>
        <v>17100244.354527809</v>
      </c>
      <c r="AX53" s="269">
        <f>+T20+T23+T26+T29+T32+T35+T38+T41+T44+T47+T50+T53</f>
        <v>9</v>
      </c>
    </row>
    <row r="54" spans="1:50" s="260" customFormat="1" ht="60" customHeight="1" x14ac:dyDescent="0.25">
      <c r="A54" s="298">
        <v>43556</v>
      </c>
      <c r="B54" s="240" t="s">
        <v>629</v>
      </c>
      <c r="C54" s="241">
        <v>277362.21739130432</v>
      </c>
      <c r="D54" s="257">
        <f>+D51+C54</f>
        <v>1256138.1719191135</v>
      </c>
      <c r="E54" s="241">
        <v>277362.21739130432</v>
      </c>
      <c r="F54" s="257">
        <f>+F51+E54</f>
        <v>1256138.1719191135</v>
      </c>
      <c r="G54" s="259">
        <v>1977</v>
      </c>
      <c r="H54" s="244">
        <v>0</v>
      </c>
      <c r="I54" s="244">
        <f t="shared" si="34"/>
        <v>0</v>
      </c>
      <c r="J54" s="244">
        <v>0</v>
      </c>
      <c r="K54" s="245">
        <f t="shared" si="35"/>
        <v>0</v>
      </c>
      <c r="L54" s="244">
        <v>0</v>
      </c>
      <c r="M54" s="245">
        <f>+M51+L54</f>
        <v>1</v>
      </c>
      <c r="N54" s="244">
        <v>0</v>
      </c>
      <c r="O54" s="245">
        <f>+O51+N54</f>
        <v>1</v>
      </c>
      <c r="P54" s="244"/>
      <c r="Q54" s="245"/>
      <c r="R54" s="245">
        <f>+(H54+J54+L54+N54+P54)</f>
        <v>0</v>
      </c>
      <c r="S54" s="245">
        <f>+S51+R54</f>
        <v>2</v>
      </c>
      <c r="T54" s="245">
        <f>+(H54+J54+L54+N54)</f>
        <v>0</v>
      </c>
      <c r="U54" s="245">
        <f>+U51+T54</f>
        <v>2</v>
      </c>
      <c r="V54" s="244">
        <v>0</v>
      </c>
      <c r="W54" s="245">
        <f>+W51+V54</f>
        <v>1</v>
      </c>
      <c r="X54" s="244"/>
      <c r="Y54" s="245">
        <f>+Y51+X54</f>
        <v>0</v>
      </c>
      <c r="Z54" s="244">
        <v>2</v>
      </c>
      <c r="AA54" s="245">
        <f>+AA51+Z54</f>
        <v>21</v>
      </c>
      <c r="AB54" s="244"/>
      <c r="AC54" s="244"/>
      <c r="AD54" s="245">
        <f>+AD51+AC54+AB54</f>
        <v>0</v>
      </c>
      <c r="AE54" s="244"/>
      <c r="AF54" s="245">
        <f>+AF51+AE54</f>
        <v>0</v>
      </c>
      <c r="AG54" s="246">
        <f>IF(C54=0,"",((H54+J54)*1000000/C54))</f>
        <v>0</v>
      </c>
      <c r="AH54" s="246">
        <f>IF(C54=0,"",((AB54+AC54)*1000000)/C54)</f>
        <v>0</v>
      </c>
      <c r="AI54" s="246">
        <f t="shared" si="3"/>
        <v>0</v>
      </c>
      <c r="AJ54" s="246">
        <f t="shared" si="4"/>
        <v>0</v>
      </c>
      <c r="AK54" s="246">
        <f t="shared" si="5"/>
        <v>0</v>
      </c>
      <c r="AL54" s="246">
        <f t="shared" si="6"/>
        <v>0</v>
      </c>
      <c r="AM54" s="246">
        <f t="shared" si="32"/>
        <v>0</v>
      </c>
      <c r="AN54" s="246">
        <f t="shared" si="32"/>
        <v>1.5921815328200901</v>
      </c>
      <c r="AO54" s="246">
        <f t="shared" si="10"/>
        <v>1.0805892438831071</v>
      </c>
      <c r="AP54" s="246">
        <f>SUMIF(B21:B54,"MMG",T21:T54)*1000000/SUMIF(B21:B54,"MMG",E21:E54)</f>
        <v>1.0161085796685083</v>
      </c>
      <c r="AQ54" s="246">
        <f t="shared" si="1"/>
        <v>0</v>
      </c>
      <c r="AR54" s="246">
        <f t="shared" si="2"/>
        <v>1.5921815328200901</v>
      </c>
      <c r="AT54" s="190"/>
      <c r="AU54" s="190"/>
      <c r="AV54" s="190"/>
      <c r="AW54" s="190"/>
    </row>
    <row r="55" spans="1:50" s="260" customFormat="1" ht="60" customHeight="1" x14ac:dyDescent="0.25">
      <c r="A55" s="298">
        <v>43556</v>
      </c>
      <c r="B55" s="240" t="s">
        <v>630</v>
      </c>
      <c r="C55" s="241">
        <v>988505</v>
      </c>
      <c r="D55" s="242">
        <f>+D52+C55</f>
        <v>4785588.166633334</v>
      </c>
      <c r="E55" s="241">
        <v>717524.55</v>
      </c>
      <c r="F55" s="242">
        <f>+F52+E55</f>
        <v>3491157.75</v>
      </c>
      <c r="G55" s="243">
        <v>7487</v>
      </c>
      <c r="H55" s="244">
        <v>0</v>
      </c>
      <c r="I55" s="244">
        <f t="shared" si="34"/>
        <v>0</v>
      </c>
      <c r="J55" s="244">
        <v>1</v>
      </c>
      <c r="K55" s="245">
        <f t="shared" si="35"/>
        <v>1</v>
      </c>
      <c r="L55" s="244">
        <v>0</v>
      </c>
      <c r="M55" s="245">
        <f>+M52+L55</f>
        <v>0</v>
      </c>
      <c r="N55" s="244">
        <v>0</v>
      </c>
      <c r="O55" s="245">
        <f>+O52+N55</f>
        <v>0</v>
      </c>
      <c r="P55" s="244"/>
      <c r="Q55" s="245">
        <f>+Q52+P55</f>
        <v>3</v>
      </c>
      <c r="R55" s="245">
        <f>+(H55+J55+L55+N55+P55)</f>
        <v>1</v>
      </c>
      <c r="S55" s="245">
        <f>+S52+R55</f>
        <v>4</v>
      </c>
      <c r="T55" s="245">
        <f>+(H55+J55+L55+N55)</f>
        <v>1</v>
      </c>
      <c r="U55" s="245">
        <f>+U52+T55</f>
        <v>1</v>
      </c>
      <c r="V55" s="244">
        <v>0</v>
      </c>
      <c r="W55" s="245">
        <f>+W52+V55</f>
        <v>0</v>
      </c>
      <c r="X55" s="244"/>
      <c r="Y55" s="245">
        <f>+Y52+X55</f>
        <v>0</v>
      </c>
      <c r="Z55" s="244">
        <v>2</v>
      </c>
      <c r="AA55" s="245">
        <f>+AA52+Z55</f>
        <v>25</v>
      </c>
      <c r="AB55" s="244">
        <v>1</v>
      </c>
      <c r="AC55" s="244"/>
      <c r="AD55" s="245">
        <f>+AD52+AC55+AB55</f>
        <v>1</v>
      </c>
      <c r="AE55" s="244">
        <v>66</v>
      </c>
      <c r="AF55" s="245">
        <f>+AF52+AE55</f>
        <v>66</v>
      </c>
      <c r="AG55" s="246">
        <f>IF(C55=0,"",((H55+J55)*1000000/C55))</f>
        <v>1.01162867157981</v>
      </c>
      <c r="AH55" s="246">
        <f>IF(C55=0,"",((AB55+AC55)*1000000)/C55)</f>
        <v>1.01162867157981</v>
      </c>
      <c r="AI55" s="246">
        <f t="shared" si="3"/>
        <v>1.0233925691623309E-3</v>
      </c>
      <c r="AJ55" s="246">
        <f t="shared" si="4"/>
        <v>0.20896073067304932</v>
      </c>
      <c r="AK55" s="246">
        <f t="shared" si="5"/>
        <v>0.20896073067304932</v>
      </c>
      <c r="AL55" s="246">
        <f t="shared" si="6"/>
        <v>4.3664586963414661E-5</v>
      </c>
      <c r="AM55" s="246">
        <f t="shared" si="32"/>
        <v>1.3936805367844207</v>
      </c>
      <c r="AN55" s="246">
        <f t="shared" si="32"/>
        <v>0.28643793022529562</v>
      </c>
      <c r="AO55" s="246">
        <f t="shared" si="10"/>
        <v>0.38775320284145548</v>
      </c>
      <c r="AP55" s="246">
        <f>SUMIF(B22:B55,"CONTRATAS",T22:T55)*1000000/SUMIF(B22:B55,"CONTRATAS",E22:E55)</f>
        <v>0.47353794026425428</v>
      </c>
      <c r="AQ55" s="246">
        <f t="shared" si="1"/>
        <v>1.3936805367844207</v>
      </c>
      <c r="AR55" s="246">
        <f t="shared" si="2"/>
        <v>1.1457517209011825</v>
      </c>
      <c r="AT55" s="190"/>
      <c r="AU55" s="190"/>
      <c r="AV55" s="190"/>
      <c r="AW55" s="190"/>
    </row>
    <row r="56" spans="1:50" s="261" customFormat="1" ht="60" customHeight="1" x14ac:dyDescent="0.25">
      <c r="A56" s="298">
        <v>43556</v>
      </c>
      <c r="B56" s="247" t="s">
        <v>67</v>
      </c>
      <c r="C56" s="278">
        <f>SUM(C54:C55)</f>
        <v>1265867.2173913042</v>
      </c>
      <c r="D56" s="249">
        <f>+D54+D55</f>
        <v>6041726.338552447</v>
      </c>
      <c r="E56" s="278">
        <f>SUM(E54:E55)</f>
        <v>994886.76739130437</v>
      </c>
      <c r="F56" s="249">
        <f>+F54+F55</f>
        <v>4747295.921919113</v>
      </c>
      <c r="G56" s="251">
        <f>SUM(G54:G55)</f>
        <v>9464</v>
      </c>
      <c r="H56" s="251">
        <f>SUM(H54:H55)</f>
        <v>0</v>
      </c>
      <c r="I56" s="251">
        <f t="shared" si="34"/>
        <v>0</v>
      </c>
      <c r="J56" s="251">
        <f>SUM(J54:J55)</f>
        <v>1</v>
      </c>
      <c r="K56" s="251">
        <f t="shared" si="35"/>
        <v>1</v>
      </c>
      <c r="L56" s="251">
        <f>SUM(L54:L55)</f>
        <v>0</v>
      </c>
      <c r="M56" s="251">
        <f>+M54+M55</f>
        <v>1</v>
      </c>
      <c r="N56" s="251">
        <f>SUM(N54:N55)</f>
        <v>0</v>
      </c>
      <c r="O56" s="251">
        <f>+O54+O55</f>
        <v>1</v>
      </c>
      <c r="P56" s="251"/>
      <c r="Q56" s="251">
        <f>+Q54+Q55</f>
        <v>3</v>
      </c>
      <c r="R56" s="252">
        <f>+R54+R55</f>
        <v>1</v>
      </c>
      <c r="S56" s="251">
        <f>+S54+S55</f>
        <v>6</v>
      </c>
      <c r="T56" s="252">
        <f>+T54+T55</f>
        <v>1</v>
      </c>
      <c r="U56" s="251">
        <f>+U54+U55</f>
        <v>3</v>
      </c>
      <c r="V56" s="251">
        <f t="shared" ref="V56:AE56" si="38">SUM(V54:V55)</f>
        <v>0</v>
      </c>
      <c r="W56" s="251">
        <f>+W54+W55</f>
        <v>1</v>
      </c>
      <c r="X56" s="251">
        <f t="shared" si="38"/>
        <v>0</v>
      </c>
      <c r="Y56" s="251">
        <f>+Y54+Y55</f>
        <v>0</v>
      </c>
      <c r="Z56" s="251">
        <f t="shared" si="38"/>
        <v>4</v>
      </c>
      <c r="AA56" s="251">
        <f>+AA54+AA55</f>
        <v>46</v>
      </c>
      <c r="AB56" s="251">
        <f t="shared" si="38"/>
        <v>1</v>
      </c>
      <c r="AC56" s="251">
        <f t="shared" si="38"/>
        <v>0</v>
      </c>
      <c r="AD56" s="251">
        <f>+AD54+AD55</f>
        <v>1</v>
      </c>
      <c r="AE56" s="251">
        <f t="shared" si="38"/>
        <v>66</v>
      </c>
      <c r="AF56" s="251">
        <f>+AF54+AF55</f>
        <v>66</v>
      </c>
      <c r="AG56" s="253">
        <f>IF(C54=0,"",((H56+J56)*1000000/C56))</f>
        <v>0.7899722705994372</v>
      </c>
      <c r="AH56" s="253">
        <f>IF(C54=0,"",((AB56+AC56)*1000000)/C56)</f>
        <v>0.7899722705994372</v>
      </c>
      <c r="AI56" s="253">
        <f t="shared" si="3"/>
        <v>6.2405618831603042E-4</v>
      </c>
      <c r="AJ56" s="253">
        <f t="shared" si="4"/>
        <v>0.16551560662702783</v>
      </c>
      <c r="AK56" s="253">
        <f t="shared" si="5"/>
        <v>0.16551560662702783</v>
      </c>
      <c r="AL56" s="253">
        <f t="shared" si="6"/>
        <v>2.7395416037113019E-5</v>
      </c>
      <c r="AM56" s="253">
        <f t="shared" si="32"/>
        <v>1.00513951212971</v>
      </c>
      <c r="AN56" s="253">
        <f t="shared" si="32"/>
        <v>0.63193869717463036</v>
      </c>
      <c r="AO56" s="253">
        <f t="shared" si="10"/>
        <v>0.57071419709533111</v>
      </c>
      <c r="AP56" s="253">
        <f>SUMIF(B21:B56,"TOTAL",T21:T56)*1000000/SUMIF(B21:B56,"TOTAL",E21:E56)</f>
        <v>0.60214968321154494</v>
      </c>
      <c r="AQ56" s="253">
        <f t="shared" si="1"/>
        <v>1.00513951212971</v>
      </c>
      <c r="AR56" s="253">
        <f t="shared" si="2"/>
        <v>1.2638773943492607</v>
      </c>
      <c r="AT56" s="255">
        <f>IF(MONTH(A54)=1,0,AT53)+E56</f>
        <v>4747295.921919114</v>
      </c>
      <c r="AU56" s="255">
        <f>IF(MONTH(A54)=1,0,AU53)+R56</f>
        <v>6</v>
      </c>
      <c r="AV56" s="255">
        <f>IF(MONTH(A54)=1,0,AV53)+T56</f>
        <v>3</v>
      </c>
      <c r="AW56" s="255">
        <f>+E23+E26+E29+E32+E35+E38+E41+E44+E47+E50+E53+E56</f>
        <v>16607166.421919113</v>
      </c>
      <c r="AX56" s="269">
        <f>+T23+T26+T29+T32+T35+T38+T41+T44+T47+T50+T53+T56</f>
        <v>10</v>
      </c>
    </row>
    <row r="57" spans="1:50" s="260" customFormat="1" ht="60" customHeight="1" x14ac:dyDescent="0.35">
      <c r="A57" s="298">
        <v>43586</v>
      </c>
      <c r="B57" s="240" t="s">
        <v>629</v>
      </c>
      <c r="C57" s="279">
        <v>354058.75</v>
      </c>
      <c r="D57" s="257">
        <f>+D54+C57</f>
        <v>1610196.9219191135</v>
      </c>
      <c r="E57" s="279">
        <v>354058.75</v>
      </c>
      <c r="F57" s="257">
        <f>+F54+E57</f>
        <v>1610196.9219191135</v>
      </c>
      <c r="G57" s="259">
        <v>1982</v>
      </c>
      <c r="H57" s="244">
        <v>0</v>
      </c>
      <c r="I57" s="244">
        <f t="shared" si="34"/>
        <v>0</v>
      </c>
      <c r="J57" s="244">
        <v>0</v>
      </c>
      <c r="K57" s="245">
        <f t="shared" si="35"/>
        <v>0</v>
      </c>
      <c r="L57" s="244">
        <v>0</v>
      </c>
      <c r="M57" s="245">
        <f>+M54+L57</f>
        <v>1</v>
      </c>
      <c r="N57" s="244">
        <v>0</v>
      </c>
      <c r="O57" s="245">
        <f>+O54+N57</f>
        <v>1</v>
      </c>
      <c r="P57" s="244">
        <v>1</v>
      </c>
      <c r="Q57" s="245">
        <f>+Q54+P57</f>
        <v>1</v>
      </c>
      <c r="R57" s="245">
        <f>+(H57+J57+L57+N57+P57)</f>
        <v>1</v>
      </c>
      <c r="S57" s="245">
        <f>+S54+R57</f>
        <v>3</v>
      </c>
      <c r="T57" s="245">
        <f>+(H57+J57+L57+N57)</f>
        <v>0</v>
      </c>
      <c r="U57" s="245">
        <f>+U54+T57</f>
        <v>2</v>
      </c>
      <c r="V57" s="244">
        <v>1</v>
      </c>
      <c r="W57" s="245">
        <f>+W54+V57</f>
        <v>2</v>
      </c>
      <c r="X57" s="244">
        <v>0</v>
      </c>
      <c r="Y57" s="245">
        <f>+Y54+X57</f>
        <v>0</v>
      </c>
      <c r="Z57" s="244">
        <v>4</v>
      </c>
      <c r="AA57" s="245">
        <f>+AA54+Z57</f>
        <v>25</v>
      </c>
      <c r="AB57" s="244"/>
      <c r="AC57" s="244"/>
      <c r="AD57" s="245">
        <f>+AD54+AC57+AB57</f>
        <v>0</v>
      </c>
      <c r="AE57" s="244"/>
      <c r="AF57" s="245">
        <f>+AF54+AE57</f>
        <v>0</v>
      </c>
      <c r="AG57" s="246">
        <f>IF(C57=0,"",((H57+J57)*1000000/C57))</f>
        <v>0</v>
      </c>
      <c r="AH57" s="246">
        <f>IF(C57=0,"",((AB57+AC57)*1000000)/C57)</f>
        <v>0</v>
      </c>
      <c r="AI57" s="246">
        <f t="shared" si="3"/>
        <v>0</v>
      </c>
      <c r="AJ57" s="246">
        <f t="shared" si="4"/>
        <v>0</v>
      </c>
      <c r="AK57" s="246">
        <f t="shared" si="5"/>
        <v>0</v>
      </c>
      <c r="AL57" s="246">
        <f t="shared" si="6"/>
        <v>0</v>
      </c>
      <c r="AM57" s="246">
        <f t="shared" si="32"/>
        <v>0</v>
      </c>
      <c r="AN57" s="246">
        <f t="shared" si="32"/>
        <v>1.2420841033631462</v>
      </c>
      <c r="AO57" s="246">
        <f t="shared" si="10"/>
        <v>0</v>
      </c>
      <c r="AP57" s="246">
        <f>SUMIF(B24:B57,"MMG",T24:T57)*1000000/SUMIF(B24:B57,"MMG",E24:E57)</f>
        <v>0.75790113411757387</v>
      </c>
      <c r="AQ57" s="246">
        <f t="shared" si="1"/>
        <v>2.8243900200178644</v>
      </c>
      <c r="AR57" s="246">
        <f t="shared" si="2"/>
        <v>1.8631261550447193</v>
      </c>
      <c r="AT57" s="190"/>
      <c r="AU57" s="190"/>
      <c r="AV57" s="190"/>
      <c r="AW57" s="190"/>
    </row>
    <row r="58" spans="1:50" s="260" customFormat="1" ht="60" customHeight="1" x14ac:dyDescent="0.35">
      <c r="A58" s="298">
        <v>43586</v>
      </c>
      <c r="B58" s="240" t="s">
        <v>630</v>
      </c>
      <c r="C58" s="279">
        <v>1309757.8</v>
      </c>
      <c r="D58" s="242">
        <f>+D55+C58</f>
        <v>6095345.9666333338</v>
      </c>
      <c r="E58" s="279">
        <v>970806.75</v>
      </c>
      <c r="F58" s="242">
        <f>+F55+E58</f>
        <v>4461964.5</v>
      </c>
      <c r="G58" s="243">
        <v>7427</v>
      </c>
      <c r="H58" s="244">
        <v>0</v>
      </c>
      <c r="I58" s="244">
        <f t="shared" si="34"/>
        <v>0</v>
      </c>
      <c r="J58" s="244">
        <v>0</v>
      </c>
      <c r="K58" s="245">
        <f t="shared" si="35"/>
        <v>1</v>
      </c>
      <c r="L58" s="244">
        <v>0</v>
      </c>
      <c r="M58" s="245">
        <f>+M55+L58</f>
        <v>0</v>
      </c>
      <c r="N58" s="244">
        <v>0</v>
      </c>
      <c r="O58" s="245">
        <f>+O55+N58</f>
        <v>0</v>
      </c>
      <c r="P58" s="244"/>
      <c r="Q58" s="245">
        <f>+Q55+P58</f>
        <v>3</v>
      </c>
      <c r="R58" s="245">
        <f>+(H58+J58+L58+N58+P58)</f>
        <v>0</v>
      </c>
      <c r="S58" s="245">
        <f>+S55+R58</f>
        <v>4</v>
      </c>
      <c r="T58" s="245">
        <f>+(H58+J58+L58+N58)</f>
        <v>0</v>
      </c>
      <c r="U58" s="245">
        <f>+U55+T58</f>
        <v>1</v>
      </c>
      <c r="V58" s="244">
        <v>0</v>
      </c>
      <c r="W58" s="245">
        <f>+W55+V58</f>
        <v>0</v>
      </c>
      <c r="X58" s="244"/>
      <c r="Y58" s="245">
        <f>+Y55+X58</f>
        <v>0</v>
      </c>
      <c r="Z58" s="244">
        <v>3</v>
      </c>
      <c r="AA58" s="245">
        <f>+AA55+Z58</f>
        <v>28</v>
      </c>
      <c r="AB58" s="244">
        <v>1</v>
      </c>
      <c r="AC58" s="244"/>
      <c r="AD58" s="245">
        <f>+AD55+AC58+AB58</f>
        <v>2</v>
      </c>
      <c r="AE58" s="244"/>
      <c r="AF58" s="245">
        <f>+AF55+AE58</f>
        <v>66</v>
      </c>
      <c r="AG58" s="246">
        <f>IF(C58=0,"",((H58+J58)*1000000/C58))</f>
        <v>0</v>
      </c>
      <c r="AH58" s="246">
        <f>IF(C58=0,"",((AB58+AC58)*1000000)/C58)</f>
        <v>0.76349993869095489</v>
      </c>
      <c r="AI58" s="246">
        <f t="shared" si="3"/>
        <v>0</v>
      </c>
      <c r="AJ58" s="246">
        <f t="shared" si="4"/>
        <v>0.16405959653055327</v>
      </c>
      <c r="AK58" s="246">
        <f t="shared" si="5"/>
        <v>0.32811919306110654</v>
      </c>
      <c r="AL58" s="246">
        <f t="shared" si="6"/>
        <v>5.3831102427535854E-5</v>
      </c>
      <c r="AM58" s="246">
        <f t="shared" si="32"/>
        <v>0</v>
      </c>
      <c r="AN58" s="246">
        <f t="shared" si="32"/>
        <v>0.2241165298379223</v>
      </c>
      <c r="AO58" s="246">
        <f t="shared" si="10"/>
        <v>0.38788784517751457</v>
      </c>
      <c r="AP58" s="246">
        <f>SUMIF(B25:B58,"CONTRATAS",T25:T58)*1000000/SUMIF(B25:B58,"CONTRATAS",E25:E58)</f>
        <v>0.39351465806684982</v>
      </c>
      <c r="AQ58" s="246">
        <f t="shared" si="1"/>
        <v>0</v>
      </c>
      <c r="AR58" s="246">
        <f t="shared" si="2"/>
        <v>0.89646611935168918</v>
      </c>
      <c r="AT58" s="190"/>
      <c r="AU58" s="190"/>
      <c r="AV58" s="190"/>
      <c r="AW58" s="190"/>
    </row>
    <row r="59" spans="1:50" s="261" customFormat="1" ht="60" customHeight="1" x14ac:dyDescent="0.25">
      <c r="A59" s="298">
        <v>43586</v>
      </c>
      <c r="B59" s="247" t="s">
        <v>67</v>
      </c>
      <c r="C59" s="278">
        <f>SUM(C57:C58)</f>
        <v>1663816.55</v>
      </c>
      <c r="D59" s="249">
        <f>+D57+D58</f>
        <v>7705542.8885524478</v>
      </c>
      <c r="E59" s="278">
        <f>SUM(E57:E58)</f>
        <v>1324865.5</v>
      </c>
      <c r="F59" s="249">
        <f>+F57+F58</f>
        <v>6072161.421919113</v>
      </c>
      <c r="G59" s="251">
        <f>SUM(G57:G58)</f>
        <v>9409</v>
      </c>
      <c r="H59" s="251">
        <f>SUM(H57:H58)</f>
        <v>0</v>
      </c>
      <c r="I59" s="251">
        <f t="shared" si="34"/>
        <v>0</v>
      </c>
      <c r="J59" s="251">
        <f>SUM(J57:J58)</f>
        <v>0</v>
      </c>
      <c r="K59" s="251">
        <f t="shared" si="35"/>
        <v>1</v>
      </c>
      <c r="L59" s="251">
        <f>SUM(L57:L58)</f>
        <v>0</v>
      </c>
      <c r="M59" s="251">
        <f>+M57+M58</f>
        <v>1</v>
      </c>
      <c r="N59" s="251">
        <f>SUM(N57:N58)</f>
        <v>0</v>
      </c>
      <c r="O59" s="251">
        <f>+O57+O58</f>
        <v>1</v>
      </c>
      <c r="P59" s="251">
        <f>SUM(P57:P58)</f>
        <v>1</v>
      </c>
      <c r="Q59" s="251">
        <f>+Q57+Q58</f>
        <v>4</v>
      </c>
      <c r="R59" s="252">
        <f>+R57+R58</f>
        <v>1</v>
      </c>
      <c r="S59" s="251">
        <f>+S57+S58</f>
        <v>7</v>
      </c>
      <c r="T59" s="252">
        <f>+T57+T58</f>
        <v>0</v>
      </c>
      <c r="U59" s="251">
        <f>+U57+U58</f>
        <v>3</v>
      </c>
      <c r="V59" s="251">
        <f t="shared" ref="V59:AE59" si="39">SUM(V57:V58)</f>
        <v>1</v>
      </c>
      <c r="W59" s="251">
        <f>+W57+W58</f>
        <v>2</v>
      </c>
      <c r="X59" s="251">
        <f t="shared" si="39"/>
        <v>0</v>
      </c>
      <c r="Y59" s="251">
        <f>+Y57+Y58</f>
        <v>0</v>
      </c>
      <c r="Z59" s="251">
        <f t="shared" si="39"/>
        <v>7</v>
      </c>
      <c r="AA59" s="251">
        <f>+AA57+AA58</f>
        <v>53</v>
      </c>
      <c r="AB59" s="251">
        <f t="shared" si="39"/>
        <v>1</v>
      </c>
      <c r="AC59" s="251">
        <f t="shared" si="39"/>
        <v>0</v>
      </c>
      <c r="AD59" s="251">
        <f>+AD57+AD58</f>
        <v>2</v>
      </c>
      <c r="AE59" s="251">
        <f t="shared" si="39"/>
        <v>0</v>
      </c>
      <c r="AF59" s="251">
        <f>+AF57+AF58</f>
        <v>66</v>
      </c>
      <c r="AG59" s="253">
        <f>IF(C57=0,"",((H59+J59)*1000000/C59))</f>
        <v>0</v>
      </c>
      <c r="AH59" s="253">
        <f>IF(C57=0,"",((AB59+AC59)*1000000)/C59)</f>
        <v>0.60102779960927777</v>
      </c>
      <c r="AI59" s="253">
        <f t="shared" si="3"/>
        <v>0</v>
      </c>
      <c r="AJ59" s="253">
        <f t="shared" si="4"/>
        <v>0.12977670937185046</v>
      </c>
      <c r="AK59" s="253">
        <f t="shared" si="5"/>
        <v>0.25955341874370091</v>
      </c>
      <c r="AL59" s="253">
        <f t="shared" si="6"/>
        <v>3.3683988590771476E-5</v>
      </c>
      <c r="AM59" s="253">
        <f t="shared" si="32"/>
        <v>0</v>
      </c>
      <c r="AN59" s="253">
        <f t="shared" si="32"/>
        <v>0.49405801189189186</v>
      </c>
      <c r="AO59" s="253">
        <f t="shared" si="10"/>
        <v>0.28152056873498421</v>
      </c>
      <c r="AP59" s="253">
        <f>SUMIF(B24:B59,"TOTAL",T24:T59)*1000000/SUMIF(B24:B59,"TOTAL",E24:E59)</f>
        <v>0.4800679702722791</v>
      </c>
      <c r="AQ59" s="253">
        <f t="shared" si="1"/>
        <v>0.75479359980314986</v>
      </c>
      <c r="AR59" s="253">
        <f t="shared" si="2"/>
        <v>1.1528020277477475</v>
      </c>
      <c r="AT59" s="255">
        <f>IF(MONTH(A57)=1,0,AT56)+E59</f>
        <v>6072161.421919114</v>
      </c>
      <c r="AU59" s="255">
        <f>IF(MONTH(A57)=1,0,AU56)+R59</f>
        <v>7</v>
      </c>
      <c r="AV59" s="255">
        <f>IF(MONTH(A57)=1,0,AV56)+T59</f>
        <v>3</v>
      </c>
      <c r="AW59" s="255">
        <f>+E26+E29+E32+E35+E38+E41+E44+E47+E50+E53+E56+E59</f>
        <v>16664306.921919113</v>
      </c>
      <c r="AX59" s="269">
        <f>+T26+T29+T32+T35+T38+T41+T44+T47+T50+T53+T56+T59</f>
        <v>8</v>
      </c>
    </row>
    <row r="60" spans="1:50" s="260" customFormat="1" ht="60" customHeight="1" x14ac:dyDescent="0.25">
      <c r="A60" s="298">
        <v>43617</v>
      </c>
      <c r="B60" s="240" t="s">
        <v>629</v>
      </c>
      <c r="C60" s="241">
        <v>347848.57894736843</v>
      </c>
      <c r="D60" s="257">
        <f>+D57+C60</f>
        <v>1958045.500866482</v>
      </c>
      <c r="E60" s="241">
        <v>347848.57894736843</v>
      </c>
      <c r="F60" s="257">
        <f>+F57+E60</f>
        <v>1958045.500866482</v>
      </c>
      <c r="G60" s="259">
        <v>1982</v>
      </c>
      <c r="H60" s="244">
        <v>0</v>
      </c>
      <c r="I60" s="244">
        <f t="shared" si="34"/>
        <v>0</v>
      </c>
      <c r="J60" s="244">
        <v>1</v>
      </c>
      <c r="K60" s="245">
        <f t="shared" si="35"/>
        <v>1</v>
      </c>
      <c r="L60" s="244">
        <v>0</v>
      </c>
      <c r="M60" s="245">
        <f>+M57+L60</f>
        <v>1</v>
      </c>
      <c r="N60" s="244">
        <v>0</v>
      </c>
      <c r="O60" s="245">
        <f>+O57+N60</f>
        <v>1</v>
      </c>
      <c r="P60" s="244"/>
      <c r="Q60" s="245">
        <f>+Q57+P60</f>
        <v>1</v>
      </c>
      <c r="R60" s="245">
        <f>+(H60+J60+L60+N60+P60)</f>
        <v>1</v>
      </c>
      <c r="S60" s="245">
        <f>+S57+R60</f>
        <v>4</v>
      </c>
      <c r="T60" s="245">
        <f>+(H60+J60+L60+N60)</f>
        <v>1</v>
      </c>
      <c r="U60" s="245">
        <f>+U57+T60</f>
        <v>3</v>
      </c>
      <c r="V60" s="244">
        <v>0</v>
      </c>
      <c r="W60" s="245">
        <f>+W57+V60</f>
        <v>2</v>
      </c>
      <c r="X60" s="244"/>
      <c r="Y60" s="245">
        <f>+Y57+X60</f>
        <v>0</v>
      </c>
      <c r="Z60" s="244">
        <v>4</v>
      </c>
      <c r="AA60" s="245">
        <f>+AA57+Z60</f>
        <v>29</v>
      </c>
      <c r="AB60" s="244">
        <v>5</v>
      </c>
      <c r="AC60" s="244"/>
      <c r="AD60" s="245">
        <f>+AD57+AC60+AB60</f>
        <v>5</v>
      </c>
      <c r="AE60" s="244">
        <v>32</v>
      </c>
      <c r="AF60" s="245">
        <f>+AF57+AE60</f>
        <v>32</v>
      </c>
      <c r="AG60" s="246">
        <f>IF(C60=0,"",((H60+J60)*1000000/C60))</f>
        <v>2.8748141016591764</v>
      </c>
      <c r="AH60" s="246">
        <f>IF(C60=0,"",((AB60+AC60)*1000000)/C60)</f>
        <v>14.374070508295882</v>
      </c>
      <c r="AI60" s="246">
        <f t="shared" si="3"/>
        <v>4.1322780595492284E-2</v>
      </c>
      <c r="AJ60" s="246">
        <f t="shared" si="4"/>
        <v>0.51071336164429071</v>
      </c>
      <c r="AK60" s="246">
        <f t="shared" si="5"/>
        <v>2.5535668082214538</v>
      </c>
      <c r="AL60" s="246">
        <f t="shared" si="6"/>
        <v>1.3041406888100605E-3</v>
      </c>
      <c r="AM60" s="246">
        <f t="shared" si="32"/>
        <v>2.8748141016591764</v>
      </c>
      <c r="AN60" s="246">
        <f t="shared" si="32"/>
        <v>1.5321400849328721</v>
      </c>
      <c r="AO60" s="246">
        <f t="shared" si="10"/>
        <v>1.0211693029144375</v>
      </c>
      <c r="AP60" s="246">
        <f>SUMIF(B27:B60,"MMG",T27:T60)*1000000/SUMIF(B27:B60,"MMG",E27:E60)</f>
        <v>0.75333033198508204</v>
      </c>
      <c r="AQ60" s="246">
        <f t="shared" si="1"/>
        <v>2.8748141016591764</v>
      </c>
      <c r="AR60" s="246">
        <f t="shared" si="2"/>
        <v>2.0428534465771628</v>
      </c>
      <c r="AT60" s="190"/>
      <c r="AU60" s="190"/>
      <c r="AV60" s="190"/>
      <c r="AW60" s="190"/>
    </row>
    <row r="61" spans="1:50" s="260" customFormat="1" ht="60" customHeight="1" x14ac:dyDescent="0.25">
      <c r="A61" s="298">
        <v>43617</v>
      </c>
      <c r="B61" s="240" t="s">
        <v>630</v>
      </c>
      <c r="C61" s="241">
        <v>964302.5</v>
      </c>
      <c r="D61" s="242">
        <f>+D58+C61</f>
        <v>7059648.4666333338</v>
      </c>
      <c r="E61" s="241">
        <v>846800.8</v>
      </c>
      <c r="F61" s="242">
        <f>+F58+E61</f>
        <v>5308765.3</v>
      </c>
      <c r="G61" s="243">
        <v>5265</v>
      </c>
      <c r="H61" s="244">
        <v>0</v>
      </c>
      <c r="I61" s="244">
        <f t="shared" si="34"/>
        <v>0</v>
      </c>
      <c r="J61" s="244">
        <v>3</v>
      </c>
      <c r="K61" s="245">
        <f t="shared" si="35"/>
        <v>4</v>
      </c>
      <c r="L61" s="244">
        <v>0</v>
      </c>
      <c r="M61" s="245">
        <f>+M58+L61</f>
        <v>0</v>
      </c>
      <c r="N61" s="244">
        <v>0</v>
      </c>
      <c r="O61" s="245">
        <f>+O58+N61</f>
        <v>0</v>
      </c>
      <c r="P61" s="244">
        <v>2</v>
      </c>
      <c r="Q61" s="245">
        <f>+Q58+P61</f>
        <v>5</v>
      </c>
      <c r="R61" s="245">
        <f>+(H61+J61+L61+N61+P61)</f>
        <v>5</v>
      </c>
      <c r="S61" s="245">
        <f>+S58+R61</f>
        <v>9</v>
      </c>
      <c r="T61" s="245">
        <f>+(H61+J61+L61+N61)</f>
        <v>3</v>
      </c>
      <c r="U61" s="245">
        <f>+U58+T61</f>
        <v>4</v>
      </c>
      <c r="V61" s="244">
        <v>1</v>
      </c>
      <c r="W61" s="245">
        <f>+W58+V61</f>
        <v>1</v>
      </c>
      <c r="X61" s="244"/>
      <c r="Y61" s="245">
        <f>+Y58+X61</f>
        <v>0</v>
      </c>
      <c r="Z61" s="244">
        <v>6</v>
      </c>
      <c r="AA61" s="245">
        <f>+AA58+Z61</f>
        <v>34</v>
      </c>
      <c r="AB61" s="244">
        <v>6</v>
      </c>
      <c r="AC61" s="244"/>
      <c r="AD61" s="245">
        <f>+AD58+AC61+AB61</f>
        <v>8</v>
      </c>
      <c r="AE61" s="244">
        <v>19</v>
      </c>
      <c r="AF61" s="245">
        <f>+AF58+AE61</f>
        <v>85</v>
      </c>
      <c r="AG61" s="246">
        <f>IF(C61=0,"",((H61+J61)*1000000/C61))</f>
        <v>3.1110569556752159</v>
      </c>
      <c r="AH61" s="246">
        <f>IF(C61=0,"",((AB61+AC61)*1000000)/C61)</f>
        <v>6.2221139113504318</v>
      </c>
      <c r="AI61" s="246">
        <f t="shared" si="3"/>
        <v>1.9357350762910282E-2</v>
      </c>
      <c r="AJ61" s="246">
        <f t="shared" si="4"/>
        <v>0.56660045027816441</v>
      </c>
      <c r="AK61" s="246">
        <f t="shared" si="5"/>
        <v>1.1332009005563288</v>
      </c>
      <c r="AL61" s="246">
        <f t="shared" si="6"/>
        <v>6.4207214051083727E-4</v>
      </c>
      <c r="AM61" s="246">
        <f t="shared" si="32"/>
        <v>3.5427458264092331</v>
      </c>
      <c r="AN61" s="246">
        <f t="shared" si="32"/>
        <v>0.75347086826385035</v>
      </c>
      <c r="AO61" s="246">
        <f t="shared" si="10"/>
        <v>1.577827048933663</v>
      </c>
      <c r="AP61" s="246">
        <f>SUMIF(B28:B61,"CONTRATAS",T28:T61)*1000000/SUMIF(B28:B61,"CONTRATAS",E28:E61)</f>
        <v>0.63431233694084588</v>
      </c>
      <c r="AQ61" s="246">
        <f t="shared" si="1"/>
        <v>5.9045763773487216</v>
      </c>
      <c r="AR61" s="246">
        <f t="shared" si="2"/>
        <v>1.6953094535936633</v>
      </c>
      <c r="AT61" s="190"/>
      <c r="AU61" s="190"/>
      <c r="AV61" s="190"/>
      <c r="AW61" s="190"/>
    </row>
    <row r="62" spans="1:50" s="261" customFormat="1" ht="60" customHeight="1" x14ac:dyDescent="0.25">
      <c r="A62" s="298">
        <v>43617</v>
      </c>
      <c r="B62" s="247" t="s">
        <v>67</v>
      </c>
      <c r="C62" s="278">
        <f>SUM(C60:C61)</f>
        <v>1312151.0789473685</v>
      </c>
      <c r="D62" s="249">
        <f>+D60+D61</f>
        <v>9017693.9674998149</v>
      </c>
      <c r="E62" s="278">
        <f>SUM(E60:E61)</f>
        <v>1194649.3789473684</v>
      </c>
      <c r="F62" s="249">
        <f>+F60+F61</f>
        <v>7266810.8008664818</v>
      </c>
      <c r="G62" s="251">
        <f>SUM(G60:G61)</f>
        <v>7247</v>
      </c>
      <c r="H62" s="251">
        <f>SUM(H60:H61)</f>
        <v>0</v>
      </c>
      <c r="I62" s="251">
        <f t="shared" si="34"/>
        <v>0</v>
      </c>
      <c r="J62" s="251">
        <f>SUM(J60:J61)</f>
        <v>4</v>
      </c>
      <c r="K62" s="251">
        <f t="shared" si="35"/>
        <v>5</v>
      </c>
      <c r="L62" s="251">
        <f>SUM(L60:L61)</f>
        <v>0</v>
      </c>
      <c r="M62" s="251">
        <f>+M60+M61</f>
        <v>1</v>
      </c>
      <c r="N62" s="251">
        <f>SUM(N60:N61)</f>
        <v>0</v>
      </c>
      <c r="O62" s="251">
        <f>+O60+O61</f>
        <v>1</v>
      </c>
      <c r="P62" s="251">
        <f>SUM(P60:P61)</f>
        <v>2</v>
      </c>
      <c r="Q62" s="251">
        <f>+Q60+Q61</f>
        <v>6</v>
      </c>
      <c r="R62" s="252">
        <f>+R60+R61</f>
        <v>6</v>
      </c>
      <c r="S62" s="251">
        <f>+S60+S61</f>
        <v>13</v>
      </c>
      <c r="T62" s="252">
        <f>+T60+T61</f>
        <v>4</v>
      </c>
      <c r="U62" s="251">
        <f>+U60+U61</f>
        <v>7</v>
      </c>
      <c r="V62" s="251">
        <f t="shared" ref="V62:AE62" si="40">SUM(V60:V61)</f>
        <v>1</v>
      </c>
      <c r="W62" s="251">
        <f>+W60+W61</f>
        <v>3</v>
      </c>
      <c r="X62" s="251">
        <f t="shared" si="40"/>
        <v>0</v>
      </c>
      <c r="Y62" s="251">
        <f>+Y60+Y61</f>
        <v>0</v>
      </c>
      <c r="Z62" s="251">
        <f t="shared" si="40"/>
        <v>10</v>
      </c>
      <c r="AA62" s="251">
        <f>+AA60+AA61</f>
        <v>63</v>
      </c>
      <c r="AB62" s="251">
        <f t="shared" si="40"/>
        <v>11</v>
      </c>
      <c r="AC62" s="251">
        <f t="shared" si="40"/>
        <v>0</v>
      </c>
      <c r="AD62" s="251">
        <f>+AD60+AD61</f>
        <v>13</v>
      </c>
      <c r="AE62" s="251">
        <f t="shared" si="40"/>
        <v>51</v>
      </c>
      <c r="AF62" s="251">
        <f>+AF60+AF61</f>
        <v>117</v>
      </c>
      <c r="AG62" s="253">
        <f>IF(C60=0,"",((H62+J62)*1000000/C62))</f>
        <v>3.0484294561635941</v>
      </c>
      <c r="AH62" s="253">
        <f>IF(C60=0,"",((AB62+AC62)*1000000)/C62)</f>
        <v>8.3831810044498845</v>
      </c>
      <c r="AI62" s="253">
        <f t="shared" si="3"/>
        <v>2.5555535910316136E-2</v>
      </c>
      <c r="AJ62" s="253">
        <f t="shared" si="4"/>
        <v>0.5544654784272155</v>
      </c>
      <c r="AK62" s="253">
        <f t="shared" si="5"/>
        <v>1.4416102439107603</v>
      </c>
      <c r="AL62" s="253">
        <f t="shared" si="6"/>
        <v>7.9932311359555452E-4</v>
      </c>
      <c r="AM62" s="253">
        <f t="shared" si="32"/>
        <v>3.3482627375778553</v>
      </c>
      <c r="AN62" s="253">
        <f t="shared" si="32"/>
        <v>0.96328364558016732</v>
      </c>
      <c r="AO62" s="253">
        <f t="shared" si="10"/>
        <v>1.4227172939123316</v>
      </c>
      <c r="AP62" s="253">
        <f>SUMIF(B27:B62,"TOTAL",T27:T62)*1000000/SUMIF(B27:B62,"TOTAL",E27:E62)</f>
        <v>0.66287422259470863</v>
      </c>
      <c r="AQ62" s="253">
        <f t="shared" si="1"/>
        <v>5.0223941063667823</v>
      </c>
      <c r="AR62" s="253">
        <f t="shared" si="2"/>
        <v>1.7889553417917394</v>
      </c>
      <c r="AT62" s="255">
        <f>IF(MONTH(A60)=1,0,AT59)+E62</f>
        <v>7266810.8008664828</v>
      </c>
      <c r="AU62" s="255">
        <f>IF(MONTH(A60)=1,0,AU59)+R62</f>
        <v>13</v>
      </c>
      <c r="AV62" s="255">
        <f>IF(MONTH(A60)=1,0,AV59)+T62</f>
        <v>7</v>
      </c>
      <c r="AW62" s="255">
        <f>+E29+E32+E35+E38+E41+E44+E47+E50+E53+E56+E59+E62</f>
        <v>16594400.00086648</v>
      </c>
      <c r="AX62" s="269">
        <f>+T29+T32+T35+T38+T41+T44+T47+T50+T53+T56+T59+T62</f>
        <v>11</v>
      </c>
    </row>
    <row r="63" spans="1:50" s="260" customFormat="1" ht="60" customHeight="1" x14ac:dyDescent="0.25">
      <c r="A63" s="298">
        <v>43647</v>
      </c>
      <c r="B63" s="240" t="s">
        <v>629</v>
      </c>
      <c r="C63" s="241">
        <v>355415.1919018561</v>
      </c>
      <c r="D63" s="257">
        <f>+D60+C63</f>
        <v>2313460.6927683381</v>
      </c>
      <c r="E63" s="244">
        <f>SUM('1. Datos 2018_2019'!G604:G656)</f>
        <v>355415.1919018561</v>
      </c>
      <c r="F63" s="257">
        <f>+F60+E63</f>
        <v>2313460.6927683381</v>
      </c>
      <c r="G63" s="259">
        <v>1992</v>
      </c>
      <c r="H63" s="244">
        <f>SUM('1. Datos 2018_2019'!J604:J656)</f>
        <v>0</v>
      </c>
      <c r="I63" s="244">
        <f t="shared" si="34"/>
        <v>0</v>
      </c>
      <c r="J63" s="244">
        <f>SUM('1. Datos 2018_2019'!K604:K656)</f>
        <v>0</v>
      </c>
      <c r="K63" s="245">
        <f t="shared" si="35"/>
        <v>1</v>
      </c>
      <c r="L63" s="244">
        <f>SUM('1. Datos 2018_2019'!L604:L656)</f>
        <v>0</v>
      </c>
      <c r="M63" s="245">
        <f>+M60+L63</f>
        <v>1</v>
      </c>
      <c r="N63" s="244">
        <f>SUM('1. Datos 2018_2019'!M604:M656)</f>
        <v>1</v>
      </c>
      <c r="O63" s="245">
        <f>+O60+N63</f>
        <v>2</v>
      </c>
      <c r="P63" s="244">
        <f>SUM('1. Datos 2018_2019'!N604:N656)</f>
        <v>0</v>
      </c>
      <c r="Q63" s="245">
        <f>+Q60+P63</f>
        <v>1</v>
      </c>
      <c r="R63" s="245">
        <f>+(H63+J63+L63+N63+P63)</f>
        <v>1</v>
      </c>
      <c r="S63" s="245">
        <f>+S60+R63</f>
        <v>5</v>
      </c>
      <c r="T63" s="245">
        <f>+(H63+J63+L63+N63)</f>
        <v>1</v>
      </c>
      <c r="U63" s="245">
        <f>+U60+T63</f>
        <v>4</v>
      </c>
      <c r="V63" s="244">
        <f>SUM('1. Datos 2018_2019'!P604:P656)</f>
        <v>0</v>
      </c>
      <c r="W63" s="245">
        <f>+W60+V63</f>
        <v>2</v>
      </c>
      <c r="X63" s="244">
        <f>SUM('1. Datos 2018_2019'!Q604:Q656)</f>
        <v>0</v>
      </c>
      <c r="Y63" s="245">
        <f>+Y60+X63</f>
        <v>0</v>
      </c>
      <c r="Z63" s="244">
        <f>SUM('1. Datos 2018_2019'!O604:O656)</f>
        <v>2</v>
      </c>
      <c r="AA63" s="245">
        <f>+AA60+Z63</f>
        <v>31</v>
      </c>
      <c r="AB63" s="244">
        <f>SUM('1. Datos 2018_2019'!R604:R656)</f>
        <v>0</v>
      </c>
      <c r="AC63" s="244">
        <f>SUM('1. Datos 2018_2019'!T604:T656)</f>
        <v>0</v>
      </c>
      <c r="AD63" s="245">
        <f>+AD60+AC63+AB63</f>
        <v>5</v>
      </c>
      <c r="AE63" s="244">
        <f>SUM('1. Datos 2018_2019'!S604:S656)</f>
        <v>0</v>
      </c>
      <c r="AF63" s="245">
        <f>+AF60+AE63</f>
        <v>32</v>
      </c>
      <c r="AG63" s="246">
        <f>IF(C63=0,"",((H63+J63)*1000000/C63))</f>
        <v>0</v>
      </c>
      <c r="AH63" s="246">
        <f>IF(C63=0,"",((AB63+AC63)*1000000)/C63)</f>
        <v>0</v>
      </c>
      <c r="AI63" s="246">
        <f t="shared" si="3"/>
        <v>0</v>
      </c>
      <c r="AJ63" s="246">
        <f t="shared" si="4"/>
        <v>0.43225285959078819</v>
      </c>
      <c r="AK63" s="246">
        <f t="shared" si="5"/>
        <v>2.1612642979539407</v>
      </c>
      <c r="AL63" s="246">
        <f t="shared" si="6"/>
        <v>9.3421267312206809E-4</v>
      </c>
      <c r="AM63" s="246">
        <f t="shared" si="32"/>
        <v>2.8136107369212815</v>
      </c>
      <c r="AN63" s="246">
        <f t="shared" si="32"/>
        <v>1.7290114383631527</v>
      </c>
      <c r="AO63" s="246">
        <f t="shared" si="10"/>
        <v>1.8915704154240769</v>
      </c>
      <c r="AP63" s="246">
        <f>SUMIF(B30:B63,"MMG",T30:T63)*1000000/SUMIF(B30:B63,"MMG",E30:E63)</f>
        <v>1.0060653940179716</v>
      </c>
      <c r="AQ63" s="246">
        <f t="shared" si="1"/>
        <v>2.8136107369212815</v>
      </c>
      <c r="AR63" s="246">
        <f t="shared" si="2"/>
        <v>2.1612642979539407</v>
      </c>
      <c r="AT63" s="190"/>
      <c r="AU63" s="190"/>
      <c r="AV63" s="190"/>
      <c r="AW63" s="190"/>
    </row>
    <row r="64" spans="1:50" s="260" customFormat="1" ht="60" customHeight="1" x14ac:dyDescent="0.25">
      <c r="A64" s="298">
        <v>43647</v>
      </c>
      <c r="B64" s="240" t="s">
        <v>630</v>
      </c>
      <c r="C64" s="241">
        <v>1266001</v>
      </c>
      <c r="D64" s="242">
        <f>+D61+C64</f>
        <v>8325649.4666333338</v>
      </c>
      <c r="E64" s="244">
        <f>SUM('1. Datos 2018_2019'!G657:G709)</f>
        <v>959167.70000000007</v>
      </c>
      <c r="F64" s="242">
        <f>+F61+E64</f>
        <v>6267933</v>
      </c>
      <c r="G64" s="243">
        <v>6325</v>
      </c>
      <c r="H64" s="244">
        <f>SUM('1. Datos 2018_2019'!J657:J709)</f>
        <v>0</v>
      </c>
      <c r="I64" s="244">
        <f>+I61+H64</f>
        <v>0</v>
      </c>
      <c r="J64" s="244">
        <f>SUM('1. Datos 2018_2019'!K657:K709)</f>
        <v>1</v>
      </c>
      <c r="K64" s="245">
        <f t="shared" si="35"/>
        <v>5</v>
      </c>
      <c r="L64" s="244">
        <f>SUM('1. Datos 2018_2019'!L657:L709)</f>
        <v>0</v>
      </c>
      <c r="M64" s="245">
        <f>+M61+L64</f>
        <v>0</v>
      </c>
      <c r="N64" s="244">
        <f>SUM('1. Datos 2018_2019'!M657:M709)</f>
        <v>0</v>
      </c>
      <c r="O64" s="245">
        <f>+O61+N64</f>
        <v>0</v>
      </c>
      <c r="P64" s="244">
        <f>SUM('1. Datos 2018_2019'!N657:N709)</f>
        <v>0</v>
      </c>
      <c r="Q64" s="245">
        <f>+Q61+P64</f>
        <v>5</v>
      </c>
      <c r="R64" s="245">
        <f>+(H64+J64+L64+N64+P64)</f>
        <v>1</v>
      </c>
      <c r="S64" s="245">
        <f>+S61+R64</f>
        <v>10</v>
      </c>
      <c r="T64" s="245">
        <f>+(H64+J64+L64+N64)</f>
        <v>1</v>
      </c>
      <c r="U64" s="245">
        <f>+U61+T64</f>
        <v>5</v>
      </c>
      <c r="V64" s="244">
        <f>SUM('1. Datos 2018_2019'!P657:P709)</f>
        <v>1</v>
      </c>
      <c r="W64" s="245">
        <f>+W61+V64</f>
        <v>2</v>
      </c>
      <c r="X64" s="244">
        <f>SUM('1. Datos 2018_2019'!Q657:Q709)</f>
        <v>0</v>
      </c>
      <c r="Y64" s="245">
        <f>+Y61+X64</f>
        <v>0</v>
      </c>
      <c r="Z64" s="244">
        <f>SUM('1. Datos 2018_2019'!O657:O709)</f>
        <v>10</v>
      </c>
      <c r="AA64" s="245">
        <f>+AA61+Z64</f>
        <v>44</v>
      </c>
      <c r="AB64" s="244">
        <v>0</v>
      </c>
      <c r="AC64" s="244">
        <v>31</v>
      </c>
      <c r="AD64" s="245">
        <f>+AD61+AC64+AB64</f>
        <v>39</v>
      </c>
      <c r="AE64" s="244">
        <f>SUM('1. Datos 2018_2019'!S657:S709)</f>
        <v>0</v>
      </c>
      <c r="AF64" s="245">
        <f>+AF61+AE64</f>
        <v>85</v>
      </c>
      <c r="AG64" s="246">
        <f>IF(C64=0,"",((H64+J64)*1000000/C64))</f>
        <v>0.78988879155703673</v>
      </c>
      <c r="AH64" s="246">
        <f>IF(C64=0,"",((AB64+AC64)*1000000)/C64)</f>
        <v>24.486552538268135</v>
      </c>
      <c r="AI64" s="246">
        <f t="shared" si="3"/>
        <v>1.9341653393850508E-2</v>
      </c>
      <c r="AJ64" s="246">
        <f t="shared" si="4"/>
        <v>0.60055374899441494</v>
      </c>
      <c r="AK64" s="246">
        <f t="shared" si="5"/>
        <v>4.6843192421564366</v>
      </c>
      <c r="AL64" s="246">
        <f t="shared" si="6"/>
        <v>2.8131854823637246E-3</v>
      </c>
      <c r="AM64" s="246">
        <f t="shared" si="32"/>
        <v>1.0425705536164322</v>
      </c>
      <c r="AN64" s="246">
        <f t="shared" si="32"/>
        <v>0.79771114337054971</v>
      </c>
      <c r="AO64" s="246">
        <f t="shared" si="10"/>
        <v>1.4405198980364002</v>
      </c>
      <c r="AP64" s="246">
        <f>SUMIF(B31:B64,"CONTRATAS",T31:T64)*1000000/SUMIF(B31:B64,"CONTRATAS",E31:E64)</f>
        <v>0.72359097942541406</v>
      </c>
      <c r="AQ64" s="246">
        <f t="shared" si="1"/>
        <v>1.0425705536164322</v>
      </c>
      <c r="AR64" s="246">
        <f t="shared" si="2"/>
        <v>1.5954222867410994</v>
      </c>
      <c r="AT64" s="190"/>
      <c r="AU64" s="190"/>
      <c r="AV64" s="190"/>
      <c r="AW64" s="190"/>
    </row>
    <row r="65" spans="1:50" s="261" customFormat="1" ht="60" customHeight="1" x14ac:dyDescent="0.25">
      <c r="A65" s="298">
        <v>43647</v>
      </c>
      <c r="B65" s="247" t="s">
        <v>67</v>
      </c>
      <c r="C65" s="278">
        <f>SUM(C63:C64)</f>
        <v>1621416.1919018561</v>
      </c>
      <c r="D65" s="249">
        <f>+D63+D64</f>
        <v>10639110.159401672</v>
      </c>
      <c r="E65" s="278">
        <f>SUM(E63:E64)</f>
        <v>1314582.8919018563</v>
      </c>
      <c r="F65" s="249">
        <f>+F63+F64</f>
        <v>8581393.6927683391</v>
      </c>
      <c r="G65" s="251">
        <f>SUM(G63:G64)</f>
        <v>8317</v>
      </c>
      <c r="H65" s="251">
        <f>SUM('1. Datos 2018_2019'!J604:J656)</f>
        <v>0</v>
      </c>
      <c r="I65" s="251">
        <f t="shared" si="34"/>
        <v>0</v>
      </c>
      <c r="J65" s="251">
        <f>SUM(J63:J64)</f>
        <v>1</v>
      </c>
      <c r="K65" s="251">
        <f t="shared" si="35"/>
        <v>6</v>
      </c>
      <c r="L65" s="251">
        <f>SUM(L63:L64)</f>
        <v>0</v>
      </c>
      <c r="M65" s="251">
        <f>+M63+M64</f>
        <v>1</v>
      </c>
      <c r="N65" s="251">
        <v>1</v>
      </c>
      <c r="O65" s="251">
        <f>+O63+O64</f>
        <v>2</v>
      </c>
      <c r="P65" s="251"/>
      <c r="Q65" s="251">
        <f>+Q63+Q64</f>
        <v>6</v>
      </c>
      <c r="R65" s="252">
        <f>+R63+R64</f>
        <v>2</v>
      </c>
      <c r="S65" s="251">
        <f>+S63+S64</f>
        <v>15</v>
      </c>
      <c r="T65" s="252">
        <f>+T63+T64</f>
        <v>2</v>
      </c>
      <c r="U65" s="251">
        <f>+U63+U64</f>
        <v>9</v>
      </c>
      <c r="V65" s="251">
        <f t="shared" ref="V65:AC65" si="41">SUM(V63:V64)</f>
        <v>1</v>
      </c>
      <c r="W65" s="251">
        <f>+W63+W64</f>
        <v>4</v>
      </c>
      <c r="X65" s="251">
        <f t="shared" si="41"/>
        <v>0</v>
      </c>
      <c r="Y65" s="251">
        <f>+Y63+Y64</f>
        <v>0</v>
      </c>
      <c r="Z65" s="251">
        <f t="shared" si="41"/>
        <v>12</v>
      </c>
      <c r="AA65" s="251">
        <f>+AA63+AA64</f>
        <v>75</v>
      </c>
      <c r="AB65" s="251">
        <f t="shared" si="41"/>
        <v>0</v>
      </c>
      <c r="AC65" s="251">
        <f t="shared" si="41"/>
        <v>31</v>
      </c>
      <c r="AD65" s="251">
        <f>+AD63+AD64</f>
        <v>44</v>
      </c>
      <c r="AE65" s="251">
        <f>SUM(AE63:AE64)</f>
        <v>0</v>
      </c>
      <c r="AF65" s="251">
        <f>+AF63+AF64</f>
        <v>117</v>
      </c>
      <c r="AG65" s="253">
        <f>IF(C63=0,"",((H65+J65)*1000000/C65))</f>
        <v>0.61674479692165907</v>
      </c>
      <c r="AH65" s="253">
        <f>IF(C63=0,"",((AB65+AC65)*1000000)/C65)</f>
        <v>19.119088704571432</v>
      </c>
      <c r="AI65" s="253">
        <f t="shared" si="3"/>
        <v>1.1791598480428093E-2</v>
      </c>
      <c r="AJ65" s="253">
        <f t="shared" si="4"/>
        <v>0.563956939077077</v>
      </c>
      <c r="AK65" s="253">
        <f t="shared" si="5"/>
        <v>4.1356842198985646</v>
      </c>
      <c r="AL65" s="253">
        <f t="shared" si="6"/>
        <v>2.3323478136433639E-3</v>
      </c>
      <c r="AM65" s="253">
        <f t="shared" si="32"/>
        <v>1.5213951226054108</v>
      </c>
      <c r="AN65" s="253">
        <f t="shared" si="32"/>
        <v>1.0487806902023882</v>
      </c>
      <c r="AO65" s="253">
        <f t="shared" si="10"/>
        <v>1.5649053202602718</v>
      </c>
      <c r="AP65" s="253">
        <f>SUMIF(B30:B65,"TOTAL",T30:T65)*1000000/SUMIF(B30:B65,"TOTAL",E30:E65)</f>
        <v>0.79201402786779207</v>
      </c>
      <c r="AQ65" s="253">
        <f t="shared" si="1"/>
        <v>1.5213951226054108</v>
      </c>
      <c r="AR65" s="253">
        <f t="shared" si="2"/>
        <v>1.7479678170039805</v>
      </c>
      <c r="AT65" s="255">
        <f>IF(MONTH(A63)=1,0,AT62)+E65</f>
        <v>8581393.6927683391</v>
      </c>
      <c r="AU65" s="255">
        <f>IF(MONTH(A63)=1,0,AU62)+R65</f>
        <v>15</v>
      </c>
      <c r="AV65" s="255">
        <f>IF(MONTH(A63)=1,0,AV62)+T65</f>
        <v>9</v>
      </c>
      <c r="AW65" s="255">
        <f>+E32+E35+E38+E41+E44+E47+E50+E53+E56+E59+E62+E65</f>
        <v>16413850.692768337</v>
      </c>
      <c r="AX65" s="269">
        <f>+T32+T35+T38+T41+T44+T47+T50+T53+T56+T59+T62+T65</f>
        <v>13</v>
      </c>
    </row>
    <row r="66" spans="1:50" s="260" customFormat="1" ht="60" customHeight="1" x14ac:dyDescent="0.25">
      <c r="A66" s="299">
        <v>43678</v>
      </c>
      <c r="B66" s="280" t="s">
        <v>629</v>
      </c>
      <c r="C66" s="241">
        <v>369534.72278708132</v>
      </c>
      <c r="D66" s="281">
        <f>+D63+C66</f>
        <v>2682995.4155554194</v>
      </c>
      <c r="E66" s="282">
        <v>369534.72278708132</v>
      </c>
      <c r="F66" s="281">
        <f>+F63+E66</f>
        <v>2682995.4155554194</v>
      </c>
      <c r="G66" s="283">
        <v>2123</v>
      </c>
      <c r="H66" s="282">
        <v>0</v>
      </c>
      <c r="I66" s="282">
        <f t="shared" si="34"/>
        <v>0</v>
      </c>
      <c r="J66" s="282">
        <v>0</v>
      </c>
      <c r="K66" s="284">
        <f t="shared" si="35"/>
        <v>1</v>
      </c>
      <c r="L66" s="282">
        <v>0</v>
      </c>
      <c r="M66" s="284">
        <f>+M63+L66</f>
        <v>1</v>
      </c>
      <c r="N66" s="282">
        <v>0</v>
      </c>
      <c r="O66" s="284">
        <f>+O63+N66</f>
        <v>2</v>
      </c>
      <c r="P66" s="282"/>
      <c r="Q66" s="284">
        <f>+Q63+P66</f>
        <v>1</v>
      </c>
      <c r="R66" s="284">
        <f>+(H66+J66+L66+N66+P66)</f>
        <v>0</v>
      </c>
      <c r="S66" s="284">
        <f>+S63+R66</f>
        <v>5</v>
      </c>
      <c r="T66" s="284">
        <f>+(H66+J66+L66+N66)</f>
        <v>0</v>
      </c>
      <c r="U66" s="284">
        <f>+U63+T66</f>
        <v>4</v>
      </c>
      <c r="V66" s="282">
        <v>0</v>
      </c>
      <c r="W66" s="284">
        <f>+W63+V66</f>
        <v>2</v>
      </c>
      <c r="X66" s="282">
        <v>0</v>
      </c>
      <c r="Y66" s="284">
        <f>+Y63+X66</f>
        <v>0</v>
      </c>
      <c r="Z66" s="282">
        <v>1</v>
      </c>
      <c r="AA66" s="284">
        <f>+AA63+Z66</f>
        <v>32</v>
      </c>
      <c r="AB66" s="282">
        <f>SUM('1. Datos 2018_2019'!R710:R770)</f>
        <v>0</v>
      </c>
      <c r="AC66" s="282">
        <f>SUM('1. Datos 2018_2019'!T710:T770)</f>
        <v>0</v>
      </c>
      <c r="AD66" s="284">
        <f>+AD63+AC66+AB66</f>
        <v>5</v>
      </c>
      <c r="AE66" s="282">
        <v>0</v>
      </c>
      <c r="AF66" s="284">
        <f>+AF63+AE66</f>
        <v>32</v>
      </c>
      <c r="AG66" s="285">
        <f>IF(C66=0,"",((H66+J66)*1000000/C66))</f>
        <v>0</v>
      </c>
      <c r="AH66" s="285">
        <f>IF(C66=0,"",((AB66+AC66)*1000000)/C66)</f>
        <v>0</v>
      </c>
      <c r="AI66" s="285">
        <f t="shared" si="3"/>
        <v>0</v>
      </c>
      <c r="AJ66" s="285">
        <f t="shared" si="4"/>
        <v>0.3727177445783989</v>
      </c>
      <c r="AK66" s="285">
        <f t="shared" si="5"/>
        <v>1.8635887228919945</v>
      </c>
      <c r="AL66" s="285">
        <f t="shared" si="6"/>
        <v>6.9459258561804305E-4</v>
      </c>
      <c r="AM66" s="285">
        <f t="shared" ref="AM66:AM74" si="42">IF(E66=0,"",((T66*1000000)/E66))</f>
        <v>0</v>
      </c>
      <c r="AN66" s="285">
        <f t="shared" ref="AN66:AN74" si="43">IF(F66=0,"",((U66*1000000)/F66))</f>
        <v>1.4908709783135956</v>
      </c>
      <c r="AO66" s="285">
        <f t="shared" ref="AO66:AO74" si="44">(T60+T63+T66)*1000000/(E60+E63+E66)</f>
        <v>1.8642830054886605</v>
      </c>
      <c r="AP66" s="285">
        <f>SUMIF(B33:B66,"MMG",T33:T66)*1000000/SUMIF(B33:B66,"MMG",E33:E66)</f>
        <v>0.9969149431401011</v>
      </c>
      <c r="AQ66" s="285">
        <f t="shared" ref="AQ66:AQ74" si="45">IF(E66=0,"",(R66*1000000/E66))</f>
        <v>0</v>
      </c>
      <c r="AR66" s="285">
        <f t="shared" ref="AR66:AR74" si="46">IF(F66=0,"",((S66*1000000)/F66))</f>
        <v>1.8635887228919945</v>
      </c>
      <c r="AT66" s="190"/>
      <c r="AU66" s="190"/>
      <c r="AV66" s="190"/>
      <c r="AW66" s="190"/>
    </row>
    <row r="67" spans="1:50" s="260" customFormat="1" ht="60" customHeight="1" x14ac:dyDescent="0.25">
      <c r="A67" s="299">
        <v>43678</v>
      </c>
      <c r="B67" s="280" t="s">
        <v>630</v>
      </c>
      <c r="C67" s="241">
        <v>1158099.3700000001</v>
      </c>
      <c r="D67" s="286">
        <f>+D64+C67</f>
        <v>9483748.8366333339</v>
      </c>
      <c r="E67" s="282">
        <v>1017404.2000000002</v>
      </c>
      <c r="F67" s="286">
        <f>+F64+E67</f>
        <v>7285337.2000000002</v>
      </c>
      <c r="G67" s="287">
        <v>5617</v>
      </c>
      <c r="H67" s="282">
        <v>0</v>
      </c>
      <c r="I67" s="282">
        <f t="shared" si="34"/>
        <v>0</v>
      </c>
      <c r="J67" s="282">
        <v>1</v>
      </c>
      <c r="K67" s="284">
        <f t="shared" si="35"/>
        <v>6</v>
      </c>
      <c r="L67" s="282">
        <v>0</v>
      </c>
      <c r="M67" s="284">
        <f>+M64+L67</f>
        <v>0</v>
      </c>
      <c r="N67" s="282">
        <v>0</v>
      </c>
      <c r="O67" s="284">
        <f>+O64+N67</f>
        <v>0</v>
      </c>
      <c r="P67" s="282">
        <v>2</v>
      </c>
      <c r="Q67" s="284">
        <f>+Q64+P67</f>
        <v>7</v>
      </c>
      <c r="R67" s="284">
        <f>+(H67+J67+L67+N67+P67)</f>
        <v>3</v>
      </c>
      <c r="S67" s="284">
        <f>+S64+R67</f>
        <v>13</v>
      </c>
      <c r="T67" s="284">
        <f>+(H67+J67+L67+N67)</f>
        <v>1</v>
      </c>
      <c r="U67" s="284">
        <f>+U64+T67</f>
        <v>6</v>
      </c>
      <c r="V67" s="282">
        <v>0</v>
      </c>
      <c r="W67" s="284">
        <f>+W64+V67</f>
        <v>2</v>
      </c>
      <c r="X67" s="282">
        <v>0</v>
      </c>
      <c r="Y67" s="284">
        <f>+Y64+X67</f>
        <v>0</v>
      </c>
      <c r="Z67" s="282">
        <v>5</v>
      </c>
      <c r="AA67" s="284">
        <f>+AA64+Z67</f>
        <v>49</v>
      </c>
      <c r="AB67" s="282">
        <f>SUM('1. Datos 2018_2019'!R771:R823)</f>
        <v>3</v>
      </c>
      <c r="AC67" s="282">
        <v>46</v>
      </c>
      <c r="AD67" s="284">
        <f>+AD64+AC67+AB67</f>
        <v>88</v>
      </c>
      <c r="AE67" s="282">
        <v>33</v>
      </c>
      <c r="AF67" s="284">
        <f>+AF64+AE67</f>
        <v>118</v>
      </c>
      <c r="AG67" s="285">
        <f>IF(C67=0,"",((H67+J67)*1000000/C67))</f>
        <v>0.86348376132870175</v>
      </c>
      <c r="AH67" s="285">
        <f>IF(C67=0,"",((AB67+AC67)*1000000)/C67)</f>
        <v>42.310704305106391</v>
      </c>
      <c r="AI67" s="285">
        <f t="shared" si="3"/>
        <v>3.6534606097839761E-2</v>
      </c>
      <c r="AJ67" s="285">
        <f t="shared" si="4"/>
        <v>0.63266120848999197</v>
      </c>
      <c r="AK67" s="285">
        <f t="shared" si="5"/>
        <v>9.2790310578532154</v>
      </c>
      <c r="AL67" s="285">
        <f t="shared" si="6"/>
        <v>5.870483002677584E-3</v>
      </c>
      <c r="AM67" s="285">
        <f t="shared" si="42"/>
        <v>0.98289352452053946</v>
      </c>
      <c r="AN67" s="285">
        <f t="shared" si="43"/>
        <v>0.82357203726959949</v>
      </c>
      <c r="AO67" s="285">
        <f t="shared" si="44"/>
        <v>1.7709316237278909</v>
      </c>
      <c r="AP67" s="285">
        <f>SUMIF(B34:B67,"CONTRATAS",T34:T67)*1000000/SUMIF(B34:B67,"CONTRATAS",E34:E67)</f>
        <v>0.83178363723879378</v>
      </c>
      <c r="AQ67" s="285">
        <f t="shared" si="45"/>
        <v>2.9486805735616182</v>
      </c>
      <c r="AR67" s="285">
        <f t="shared" si="46"/>
        <v>1.7844060807507989</v>
      </c>
      <c r="AT67" s="190"/>
      <c r="AU67" s="190"/>
      <c r="AV67" s="190"/>
      <c r="AW67" s="190"/>
    </row>
    <row r="68" spans="1:50" s="261" customFormat="1" ht="60" customHeight="1" x14ac:dyDescent="0.25">
      <c r="A68" s="299">
        <v>43678</v>
      </c>
      <c r="B68" s="288" t="s">
        <v>67</v>
      </c>
      <c r="C68" s="289">
        <f>SUM(C66:C67)</f>
        <v>1527634.0927870814</v>
      </c>
      <c r="D68" s="290">
        <f>+D66+D67</f>
        <v>12166744.252188753</v>
      </c>
      <c r="E68" s="289">
        <f>SUM(E66:E67)</f>
        <v>1386938.9227870815</v>
      </c>
      <c r="F68" s="290">
        <f>+F66+F67</f>
        <v>9968332.6155554205</v>
      </c>
      <c r="G68" s="291">
        <f>SUM(G66:G67)</f>
        <v>7740</v>
      </c>
      <c r="H68" s="291">
        <f>SUM(H66:H67)</f>
        <v>0</v>
      </c>
      <c r="I68" s="291">
        <f t="shared" si="34"/>
        <v>0</v>
      </c>
      <c r="J68" s="291">
        <f>SUM(J66:J67)</f>
        <v>1</v>
      </c>
      <c r="K68" s="291">
        <f t="shared" si="35"/>
        <v>7</v>
      </c>
      <c r="L68" s="291">
        <f>SUM(L66:L67)</f>
        <v>0</v>
      </c>
      <c r="M68" s="291">
        <f>+M66+M67</f>
        <v>1</v>
      </c>
      <c r="N68" s="291">
        <f>SUM(N66:N67)</f>
        <v>0</v>
      </c>
      <c r="O68" s="291">
        <f>+O66+O67</f>
        <v>2</v>
      </c>
      <c r="P68" s="291"/>
      <c r="Q68" s="291">
        <f>+Q66+Q67</f>
        <v>8</v>
      </c>
      <c r="R68" s="292">
        <f>+R66+R67</f>
        <v>3</v>
      </c>
      <c r="S68" s="291">
        <f>+S66+S67</f>
        <v>18</v>
      </c>
      <c r="T68" s="292">
        <f>+T66+T67</f>
        <v>1</v>
      </c>
      <c r="U68" s="291">
        <f>+U66+U67</f>
        <v>10</v>
      </c>
      <c r="V68" s="291">
        <f t="shared" ref="V68:AE68" si="47">SUM(V66:V67)</f>
        <v>0</v>
      </c>
      <c r="W68" s="291">
        <f>+W66+W67</f>
        <v>4</v>
      </c>
      <c r="X68" s="291">
        <f t="shared" si="47"/>
        <v>0</v>
      </c>
      <c r="Y68" s="291">
        <f>+Y66+Y67</f>
        <v>0</v>
      </c>
      <c r="Z68" s="291">
        <f t="shared" si="47"/>
        <v>6</v>
      </c>
      <c r="AA68" s="291">
        <f>+AA66+AA67</f>
        <v>81</v>
      </c>
      <c r="AB68" s="291">
        <f t="shared" si="47"/>
        <v>3</v>
      </c>
      <c r="AC68" s="291">
        <f t="shared" si="47"/>
        <v>46</v>
      </c>
      <c r="AD68" s="291">
        <f>+AD66+AD67</f>
        <v>93</v>
      </c>
      <c r="AE68" s="291">
        <f t="shared" si="47"/>
        <v>33</v>
      </c>
      <c r="AF68" s="291">
        <f>+AF66+AF67</f>
        <v>150</v>
      </c>
      <c r="AG68" s="293">
        <f>IF(C66=0,"",((H68+J68)*1000000/C68))</f>
        <v>0.6546070192604545</v>
      </c>
      <c r="AH68" s="293">
        <f>IF(C66=0,"",((AB68+AC68)*1000000)/C68)</f>
        <v>32.075743943762276</v>
      </c>
      <c r="AI68" s="293">
        <f t="shared" si="3"/>
        <v>2.0997007133587799E-2</v>
      </c>
      <c r="AJ68" s="293">
        <f t="shared" si="4"/>
        <v>0.5753387968799234</v>
      </c>
      <c r="AK68" s="293">
        <f t="shared" si="5"/>
        <v>7.6437868728332674</v>
      </c>
      <c r="AL68" s="293">
        <f t="shared" si="6"/>
        <v>4.3977671430224449E-3</v>
      </c>
      <c r="AM68" s="293">
        <f t="shared" si="42"/>
        <v>0.72101228364871328</v>
      </c>
      <c r="AN68" s="293">
        <f t="shared" si="43"/>
        <v>1.0031767985345075</v>
      </c>
      <c r="AO68" s="293">
        <f t="shared" si="44"/>
        <v>1.796635633319511</v>
      </c>
      <c r="AP68" s="293">
        <f>SUMIF(B33:B68,"TOTAL",T33:T68)*1000000/SUMIF(B33:B68,"TOTAL",E33:E68)</f>
        <v>0.87310451108520271</v>
      </c>
      <c r="AQ68" s="293">
        <f t="shared" si="45"/>
        <v>2.1630368509461397</v>
      </c>
      <c r="AR68" s="293">
        <f t="shared" si="46"/>
        <v>1.8057182373621135</v>
      </c>
      <c r="AT68" s="255">
        <f>IF(MONTH(A66)=1,0,AT65)+E68</f>
        <v>9968332.6155554205</v>
      </c>
      <c r="AU68" s="255">
        <f>IF(MONTH(A66)=1,0,AU65)+R68</f>
        <v>18</v>
      </c>
      <c r="AV68" s="255">
        <f>IF(MONTH(A66)=1,0,AV65)+T68</f>
        <v>10</v>
      </c>
      <c r="AW68" s="255">
        <f>+E35+E38+E41+E44+E47+E50+E53+E56+E59+E62+E65+E68</f>
        <v>16034735.615555419</v>
      </c>
      <c r="AX68" s="269">
        <f>+T35+T38+T41+T44+T47+T50+T53+T56+T59+T62+T65+T68</f>
        <v>14</v>
      </c>
    </row>
    <row r="69" spans="1:50" s="260" customFormat="1" ht="60" customHeight="1" x14ac:dyDescent="0.25">
      <c r="A69" s="299">
        <v>43709</v>
      </c>
      <c r="B69" s="280" t="s">
        <v>629</v>
      </c>
      <c r="C69" s="294">
        <v>369316.25</v>
      </c>
      <c r="D69" s="281">
        <f>+D66+C69</f>
        <v>3052311.6655554194</v>
      </c>
      <c r="E69" s="294">
        <v>369316.25</v>
      </c>
      <c r="F69" s="281">
        <f>+F66+E69</f>
        <v>3052311.6655554194</v>
      </c>
      <c r="G69" s="283">
        <v>2149</v>
      </c>
      <c r="H69" s="282">
        <v>0</v>
      </c>
      <c r="I69" s="282">
        <f t="shared" si="34"/>
        <v>0</v>
      </c>
      <c r="J69" s="282">
        <v>0</v>
      </c>
      <c r="K69" s="284">
        <f t="shared" si="35"/>
        <v>1</v>
      </c>
      <c r="L69" s="282">
        <v>0</v>
      </c>
      <c r="M69" s="284">
        <f>+M66+L69</f>
        <v>1</v>
      </c>
      <c r="N69" s="282">
        <v>0</v>
      </c>
      <c r="O69" s="284">
        <f>+O66+N69</f>
        <v>2</v>
      </c>
      <c r="P69" s="282">
        <v>2</v>
      </c>
      <c r="Q69" s="284">
        <f>+Q66+P69</f>
        <v>3</v>
      </c>
      <c r="R69" s="284">
        <f>+(H69+J69+L69+N69+P69)</f>
        <v>2</v>
      </c>
      <c r="S69" s="284">
        <f>+S66+R69</f>
        <v>7</v>
      </c>
      <c r="T69" s="284">
        <f>+(H69+J69+L69+N69)</f>
        <v>0</v>
      </c>
      <c r="U69" s="284">
        <f>+U66+T69</f>
        <v>4</v>
      </c>
      <c r="V69" s="282">
        <v>2</v>
      </c>
      <c r="W69" s="284">
        <f>+W66+V69</f>
        <v>4</v>
      </c>
      <c r="X69" s="282"/>
      <c r="Y69" s="284">
        <f>+Y66+X69</f>
        <v>0</v>
      </c>
      <c r="Z69" s="282">
        <v>7</v>
      </c>
      <c r="AA69" s="284">
        <f>+AA66+Z69</f>
        <v>39</v>
      </c>
      <c r="AB69" s="282">
        <v>0</v>
      </c>
      <c r="AC69" s="282">
        <v>0</v>
      </c>
      <c r="AD69" s="284">
        <f>+AD66+AC69+AB69</f>
        <v>5</v>
      </c>
      <c r="AE69" s="282">
        <v>0</v>
      </c>
      <c r="AF69" s="284">
        <f>+AF66+AE69</f>
        <v>32</v>
      </c>
      <c r="AG69" s="285">
        <f>IF(C69=0,"",((H69+J69)*1000000/C69))</f>
        <v>0</v>
      </c>
      <c r="AH69" s="285">
        <f>IF(C69=0,"",((AB69+AC69)*1000000)/C69)</f>
        <v>0</v>
      </c>
      <c r="AI69" s="285">
        <f t="shared" ref="AI69:AI74" si="48">IF(C69=0,"",(AG69*AH69/1000))</f>
        <v>0</v>
      </c>
      <c r="AJ69" s="285">
        <f t="shared" ref="AJ69:AJ74" si="49">IF(D69=0,"",((I69+K69)*1000000)/D69)</f>
        <v>0.32762054127196516</v>
      </c>
      <c r="AK69" s="285">
        <f t="shared" ref="AK69:AK74" si="50">IF(D69=0,"",((AD69)*1000000)/D69)</f>
        <v>1.6381027063598259</v>
      </c>
      <c r="AL69" s="285">
        <f t="shared" ref="AL69:AL74" si="51">IF(D69=0,"",((AJ69*AK69)/1000))</f>
        <v>5.3667609531667711E-4</v>
      </c>
      <c r="AM69" s="285">
        <f t="shared" si="42"/>
        <v>0</v>
      </c>
      <c r="AN69" s="285">
        <f t="shared" si="43"/>
        <v>1.3104821650878606</v>
      </c>
      <c r="AO69" s="285">
        <f t="shared" si="44"/>
        <v>0.91385444626652235</v>
      </c>
      <c r="AP69" s="285">
        <f>SUMIF(B36:B69,"MMG",T36:T69)*1000000/SUMIF(B36:B69,"MMG",E36:E69)</f>
        <v>0.98581907503113886</v>
      </c>
      <c r="AQ69" s="285">
        <f t="shared" si="45"/>
        <v>5.415412942160005</v>
      </c>
      <c r="AR69" s="285">
        <f t="shared" si="46"/>
        <v>2.2933437889037562</v>
      </c>
      <c r="AT69" s="190"/>
      <c r="AU69" s="190"/>
      <c r="AV69" s="190"/>
      <c r="AW69" s="190"/>
    </row>
    <row r="70" spans="1:50" s="260" customFormat="1" ht="60" customHeight="1" x14ac:dyDescent="0.25">
      <c r="A70" s="299">
        <v>43709</v>
      </c>
      <c r="B70" s="280" t="s">
        <v>630</v>
      </c>
      <c r="C70" s="294">
        <v>1258310</v>
      </c>
      <c r="D70" s="286">
        <f>+D67+C70</f>
        <v>10742058.836633334</v>
      </c>
      <c r="E70" s="294">
        <v>875344.2</v>
      </c>
      <c r="F70" s="286">
        <f>+F67+E70</f>
        <v>8160681.4000000004</v>
      </c>
      <c r="G70" s="287">
        <v>5128</v>
      </c>
      <c r="H70" s="282">
        <v>0</v>
      </c>
      <c r="I70" s="282">
        <f t="shared" si="34"/>
        <v>0</v>
      </c>
      <c r="J70" s="282">
        <v>1</v>
      </c>
      <c r="K70" s="284">
        <f t="shared" si="35"/>
        <v>7</v>
      </c>
      <c r="L70" s="282">
        <v>0</v>
      </c>
      <c r="M70" s="284">
        <f>+M67+L70</f>
        <v>0</v>
      </c>
      <c r="N70" s="282">
        <v>1</v>
      </c>
      <c r="O70" s="284">
        <f>+O67+N70</f>
        <v>1</v>
      </c>
      <c r="P70" s="282">
        <v>1</v>
      </c>
      <c r="Q70" s="284">
        <f>+Q67+P70</f>
        <v>8</v>
      </c>
      <c r="R70" s="284">
        <f>+(H70+J70+L70+N70+P70)</f>
        <v>3</v>
      </c>
      <c r="S70" s="284">
        <f>+S67+R70</f>
        <v>16</v>
      </c>
      <c r="T70" s="284">
        <f>+(H70+J70+L70+N70)</f>
        <v>2</v>
      </c>
      <c r="U70" s="284">
        <f>+U67+T70</f>
        <v>8</v>
      </c>
      <c r="V70" s="282">
        <v>1</v>
      </c>
      <c r="W70" s="284">
        <f>+W67+V70</f>
        <v>3</v>
      </c>
      <c r="X70" s="282"/>
      <c r="Y70" s="284">
        <f>+Y67+X70</f>
        <v>0</v>
      </c>
      <c r="Z70" s="282">
        <v>6</v>
      </c>
      <c r="AA70" s="284">
        <f>+AA67+Z70</f>
        <v>55</v>
      </c>
      <c r="AB70" s="282">
        <v>6</v>
      </c>
      <c r="AC70" s="282">
        <v>30</v>
      </c>
      <c r="AD70" s="284">
        <f>+AD67+AC70+AB70</f>
        <v>124</v>
      </c>
      <c r="AE70" s="282">
        <v>44</v>
      </c>
      <c r="AF70" s="284">
        <f>+AF67+AE70</f>
        <v>162</v>
      </c>
      <c r="AG70" s="285">
        <f>IF(C70=0,"",((H70+J70)*1000000/C70))</f>
        <v>0.79471672322400677</v>
      </c>
      <c r="AH70" s="285">
        <f>IF(C70=0,"",((AB70+AC70)*1000000)/C70)</f>
        <v>28.609802036064245</v>
      </c>
      <c r="AI70" s="285">
        <f t="shared" si="48"/>
        <v>2.2736688126188495E-2</v>
      </c>
      <c r="AJ70" s="285">
        <f t="shared" si="49"/>
        <v>0.65164416863256247</v>
      </c>
      <c r="AK70" s="285">
        <f t="shared" si="50"/>
        <v>11.543410987205393</v>
      </c>
      <c r="AL70" s="285">
        <f t="shared" si="51"/>
        <v>7.5221964559414453E-3</v>
      </c>
      <c r="AM70" s="285">
        <f t="shared" si="42"/>
        <v>2.2848155045752288</v>
      </c>
      <c r="AN70" s="285">
        <f t="shared" si="43"/>
        <v>0.98031029614757415</v>
      </c>
      <c r="AO70" s="285">
        <f t="shared" si="44"/>
        <v>1.4025658047934857</v>
      </c>
      <c r="AP70" s="285">
        <f>SUMIF(B37:B70,"CONTRATAS",T37:T70)*1000000/SUMIF(B37:B70,"CONTRATAS",E37:E70)</f>
        <v>0.92507814008902323</v>
      </c>
      <c r="AQ70" s="285">
        <f t="shared" si="45"/>
        <v>3.4272232568628436</v>
      </c>
      <c r="AR70" s="285">
        <f t="shared" si="46"/>
        <v>1.9606205922951483</v>
      </c>
      <c r="AT70" s="190"/>
      <c r="AU70" s="190"/>
      <c r="AV70" s="190"/>
      <c r="AW70" s="190"/>
    </row>
    <row r="71" spans="1:50" s="261" customFormat="1" ht="60" customHeight="1" x14ac:dyDescent="0.25">
      <c r="A71" s="299">
        <v>43709</v>
      </c>
      <c r="B71" s="288" t="s">
        <v>67</v>
      </c>
      <c r="C71" s="289">
        <f>SUM(C69:C70)</f>
        <v>1627626.25</v>
      </c>
      <c r="D71" s="290">
        <f>+D69+D70</f>
        <v>13794370.502188753</v>
      </c>
      <c r="E71" s="289">
        <f>SUM(E69:E70)</f>
        <v>1244660.45</v>
      </c>
      <c r="F71" s="290">
        <f>+F69+F70</f>
        <v>11212993.06555542</v>
      </c>
      <c r="G71" s="291">
        <f>SUM(G69:G70)</f>
        <v>7277</v>
      </c>
      <c r="H71" s="291">
        <f>SUM(H69:H70)</f>
        <v>0</v>
      </c>
      <c r="I71" s="291">
        <f t="shared" si="34"/>
        <v>0</v>
      </c>
      <c r="J71" s="291">
        <f>SUM(J69:J70)</f>
        <v>1</v>
      </c>
      <c r="K71" s="291">
        <f t="shared" si="35"/>
        <v>8</v>
      </c>
      <c r="L71" s="291">
        <f>SUM(L69:L70)</f>
        <v>0</v>
      </c>
      <c r="M71" s="291">
        <f>+M69+M70</f>
        <v>1</v>
      </c>
      <c r="N71" s="291">
        <f>SUM(N69:N70)</f>
        <v>1</v>
      </c>
      <c r="O71" s="291">
        <f>+O69+O70</f>
        <v>3</v>
      </c>
      <c r="P71" s="291">
        <f>SUM(P69:P70)</f>
        <v>3</v>
      </c>
      <c r="Q71" s="291">
        <f>+Q69+Q70</f>
        <v>11</v>
      </c>
      <c r="R71" s="292">
        <f>+R69+R70</f>
        <v>5</v>
      </c>
      <c r="S71" s="291">
        <f>+S69+S70</f>
        <v>23</v>
      </c>
      <c r="T71" s="292">
        <f>+T69+T70</f>
        <v>2</v>
      </c>
      <c r="U71" s="291">
        <f>+U69+U70</f>
        <v>12</v>
      </c>
      <c r="V71" s="291">
        <f t="shared" ref="V71:AE71" si="52">SUM(V69:V70)</f>
        <v>3</v>
      </c>
      <c r="W71" s="291">
        <f>+W69+W70</f>
        <v>7</v>
      </c>
      <c r="X71" s="291">
        <f t="shared" si="52"/>
        <v>0</v>
      </c>
      <c r="Y71" s="291">
        <f>+Y69+Y70</f>
        <v>0</v>
      </c>
      <c r="Z71" s="291">
        <f t="shared" si="52"/>
        <v>13</v>
      </c>
      <c r="AA71" s="291">
        <f>+AA69+AA70</f>
        <v>94</v>
      </c>
      <c r="AB71" s="291">
        <f t="shared" si="52"/>
        <v>6</v>
      </c>
      <c r="AC71" s="291">
        <f t="shared" si="52"/>
        <v>30</v>
      </c>
      <c r="AD71" s="291">
        <f>+AD69+AD70</f>
        <v>129</v>
      </c>
      <c r="AE71" s="291">
        <f t="shared" si="52"/>
        <v>44</v>
      </c>
      <c r="AF71" s="291">
        <f>+AF69+AF70</f>
        <v>194</v>
      </c>
      <c r="AG71" s="293">
        <f>IF(C69=0,"",((H71+J71)*1000000/C71))</f>
        <v>0.61439166393390376</v>
      </c>
      <c r="AH71" s="293">
        <f>IF(C69=0,"",((AB71+AC71)*1000000)/C71)</f>
        <v>22.118099901620536</v>
      </c>
      <c r="AI71" s="293">
        <f t="shared" si="48"/>
        <v>1.3589176201612953E-2</v>
      </c>
      <c r="AJ71" s="293">
        <f t="shared" si="49"/>
        <v>0.57994672527685409</v>
      </c>
      <c r="AK71" s="293">
        <f t="shared" si="50"/>
        <v>9.3516409450892706</v>
      </c>
      <c r="AL71" s="293">
        <f t="shared" si="51"/>
        <v>5.4234535420694665E-3</v>
      </c>
      <c r="AM71" s="293">
        <f t="shared" si="42"/>
        <v>1.6068639442990256</v>
      </c>
      <c r="AN71" s="293">
        <f t="shared" si="43"/>
        <v>1.0701870526311252</v>
      </c>
      <c r="AO71" s="293">
        <f t="shared" si="44"/>
        <v>1.2670474054735863</v>
      </c>
      <c r="AP71" s="293">
        <f>SUMIF(B36:B71,"TOTAL",T36:T71)*1000000/SUMIF(B36:B71,"TOTAL",E36:E71)</f>
        <v>0.94053162348506569</v>
      </c>
      <c r="AQ71" s="293">
        <f t="shared" si="45"/>
        <v>4.0171598607475643</v>
      </c>
      <c r="AR71" s="293">
        <f t="shared" si="46"/>
        <v>2.0511918508763234</v>
      </c>
      <c r="AT71" s="255">
        <f>IF(MONTH(A69)=1,0,AT68)+E71</f>
        <v>11212993.06555542</v>
      </c>
      <c r="AU71" s="255">
        <f>IF(MONTH(A69)=1,0,AU68)+R71</f>
        <v>23</v>
      </c>
      <c r="AV71" s="255">
        <f>IF(MONTH(A69)=1,0,AV68)+T71</f>
        <v>12</v>
      </c>
      <c r="AW71" s="255">
        <f>+E38+E41+E44+E47+E50+E53+E56+E59+E62+E65+E68+E71</f>
        <v>15948427.065555418</v>
      </c>
      <c r="AX71" s="269">
        <f>+T38+T41+T44+T47+T50+T53+T56+T59+T62+T65+T68+T71</f>
        <v>15</v>
      </c>
    </row>
    <row r="72" spans="1:50" s="260" customFormat="1" ht="60" customHeight="1" x14ac:dyDescent="0.25">
      <c r="A72" s="299">
        <v>43739</v>
      </c>
      <c r="B72" s="280" t="s">
        <v>629</v>
      </c>
      <c r="C72" s="294">
        <v>358673.55499999999</v>
      </c>
      <c r="D72" s="281">
        <f>+D69+C72</f>
        <v>3410985.2205554196</v>
      </c>
      <c r="E72" s="294">
        <v>358673.55499999999</v>
      </c>
      <c r="F72" s="281">
        <f>+F69+E72</f>
        <v>3410985.2205554196</v>
      </c>
      <c r="G72" s="283">
        <v>2149</v>
      </c>
      <c r="H72" s="282">
        <v>0</v>
      </c>
      <c r="I72" s="282">
        <f>+I69+H72</f>
        <v>0</v>
      </c>
      <c r="J72" s="282">
        <v>0</v>
      </c>
      <c r="K72" s="284">
        <f>+K69+J72</f>
        <v>1</v>
      </c>
      <c r="L72" s="282">
        <v>0</v>
      </c>
      <c r="M72" s="284">
        <f>+M69+L72</f>
        <v>1</v>
      </c>
      <c r="N72" s="282">
        <v>0</v>
      </c>
      <c r="O72" s="284">
        <f>+O69+N72</f>
        <v>2</v>
      </c>
      <c r="P72" s="282">
        <v>1</v>
      </c>
      <c r="Q72" s="284">
        <f>+Q69+P72</f>
        <v>4</v>
      </c>
      <c r="R72" s="284">
        <f>+(H72+J72+L72+N72+P72)</f>
        <v>1</v>
      </c>
      <c r="S72" s="284">
        <f>+S69+R72</f>
        <v>8</v>
      </c>
      <c r="T72" s="284">
        <f>+(H72+J72+L72+N72)</f>
        <v>0</v>
      </c>
      <c r="U72" s="284">
        <f>+U69+T72</f>
        <v>4</v>
      </c>
      <c r="V72" s="282">
        <v>1</v>
      </c>
      <c r="W72" s="284">
        <f>+W69+V72</f>
        <v>5</v>
      </c>
      <c r="X72" s="282"/>
      <c r="Y72" s="284">
        <f>+Y69+X72</f>
        <v>0</v>
      </c>
      <c r="Z72" s="282">
        <v>7</v>
      </c>
      <c r="AA72" s="284">
        <f>+AA69+Z72</f>
        <v>46</v>
      </c>
      <c r="AB72" s="282">
        <v>0</v>
      </c>
      <c r="AC72" s="282">
        <v>0</v>
      </c>
      <c r="AD72" s="284">
        <f>+AD69+AC72+AB72</f>
        <v>5</v>
      </c>
      <c r="AE72" s="282">
        <v>0</v>
      </c>
      <c r="AF72" s="284">
        <f>+AF69+AE72</f>
        <v>32</v>
      </c>
      <c r="AG72" s="285">
        <f>IF(C72=0,"",((H72+J72)*1000000/C72))</f>
        <v>0</v>
      </c>
      <c r="AH72" s="285">
        <f>IF(C72=0,"",((AB72+AC72)*1000000)/C72)</f>
        <v>0</v>
      </c>
      <c r="AI72" s="285">
        <f t="shared" si="48"/>
        <v>0</v>
      </c>
      <c r="AJ72" s="285">
        <f t="shared" si="49"/>
        <v>0.29317042887602057</v>
      </c>
      <c r="AK72" s="285">
        <f t="shared" si="50"/>
        <v>1.4658521443801029</v>
      </c>
      <c r="AL72" s="285">
        <f t="shared" si="51"/>
        <v>4.2974450183674921E-4</v>
      </c>
      <c r="AM72" s="285">
        <f t="shared" si="42"/>
        <v>0</v>
      </c>
      <c r="AN72" s="285">
        <f t="shared" si="43"/>
        <v>1.1726817155040823</v>
      </c>
      <c r="AO72" s="285">
        <f t="shared" si="44"/>
        <v>0</v>
      </c>
      <c r="AP72" s="285">
        <f>SUMIF(B39:B72,"MMG",T39:T72)*1000000/SUMIF(B39:B72,"MMG",E39:E72)</f>
        <v>0.98162611368483588</v>
      </c>
      <c r="AQ72" s="285">
        <f t="shared" si="45"/>
        <v>2.788050543620368</v>
      </c>
      <c r="AR72" s="285">
        <f t="shared" si="46"/>
        <v>2.3453634310081646</v>
      </c>
      <c r="AT72" s="190"/>
      <c r="AU72" s="190"/>
      <c r="AV72" s="190"/>
      <c r="AW72" s="190"/>
    </row>
    <row r="73" spans="1:50" s="260" customFormat="1" ht="60" customHeight="1" x14ac:dyDescent="0.25">
      <c r="A73" s="299">
        <v>43739</v>
      </c>
      <c r="B73" s="280" t="s">
        <v>630</v>
      </c>
      <c r="C73" s="294">
        <v>933240.48</v>
      </c>
      <c r="D73" s="286">
        <f>+D70+C73</f>
        <v>11675299.316633334</v>
      </c>
      <c r="E73" s="294">
        <v>677223.08</v>
      </c>
      <c r="F73" s="286">
        <f>+F70+E73</f>
        <v>8837904.4800000004</v>
      </c>
      <c r="G73" s="287">
        <v>4037</v>
      </c>
      <c r="H73" s="282">
        <v>0</v>
      </c>
      <c r="I73" s="282">
        <f>+I70+H73</f>
        <v>0</v>
      </c>
      <c r="J73" s="282">
        <v>0</v>
      </c>
      <c r="K73" s="284">
        <f>+K70+J73</f>
        <v>7</v>
      </c>
      <c r="L73" s="282">
        <v>0</v>
      </c>
      <c r="M73" s="284">
        <f>+M70+L73</f>
        <v>0</v>
      </c>
      <c r="N73" s="282">
        <v>1</v>
      </c>
      <c r="O73" s="284">
        <f>+O70+N73</f>
        <v>2</v>
      </c>
      <c r="P73" s="282">
        <v>3</v>
      </c>
      <c r="Q73" s="284">
        <f>+Q70+P73</f>
        <v>11</v>
      </c>
      <c r="R73" s="284">
        <f>+(H73+J73+L73+N73+P73)</f>
        <v>4</v>
      </c>
      <c r="S73" s="284">
        <f>+S70+R73</f>
        <v>20</v>
      </c>
      <c r="T73" s="284">
        <f>+(H73+J73+L73+N73)</f>
        <v>1</v>
      </c>
      <c r="U73" s="284">
        <f>+U70+T73</f>
        <v>9</v>
      </c>
      <c r="V73" s="282">
        <v>0</v>
      </c>
      <c r="W73" s="284">
        <f>+W70+V73</f>
        <v>3</v>
      </c>
      <c r="X73" s="282"/>
      <c r="Y73" s="284">
        <f>+Y70+X73</f>
        <v>0</v>
      </c>
      <c r="Z73" s="282">
        <v>6</v>
      </c>
      <c r="AA73" s="284">
        <f>+AA70+Z73</f>
        <v>61</v>
      </c>
      <c r="AB73" s="282">
        <v>0</v>
      </c>
      <c r="AC73" s="282">
        <f ca="1">IF((_xlfn.DAYS(TODAY(),"30/09/19"))&gt;31,31,(_xlfn.DAYS(TODAY(),"30/09/19")))</f>
        <v>31</v>
      </c>
      <c r="AD73" s="284">
        <f ca="1">+AD70+AC73+AB73</f>
        <v>155</v>
      </c>
      <c r="AE73" s="282">
        <v>0</v>
      </c>
      <c r="AF73" s="284">
        <f>+AF70+AE73</f>
        <v>162</v>
      </c>
      <c r="AG73" s="285">
        <f>IF(C73=0,"",((H73+J73)*1000000/C73))</f>
        <v>0</v>
      </c>
      <c r="AH73" s="285">
        <f ca="1">IF(C73=0,"",((AB73+AC73)*1000000)/C73)</f>
        <v>33.217590389992516</v>
      </c>
      <c r="AI73" s="285">
        <f t="shared" ca="1" si="48"/>
        <v>0</v>
      </c>
      <c r="AJ73" s="285">
        <f t="shared" si="49"/>
        <v>0.59955636340966256</v>
      </c>
      <c r="AK73" s="285">
        <f t="shared" ca="1" si="50"/>
        <v>13.275890904071099</v>
      </c>
      <c r="AL73" s="285">
        <f t="shared" ca="1" si="51"/>
        <v>7.9596448714682865E-3</v>
      </c>
      <c r="AM73" s="285">
        <f t="shared" si="42"/>
        <v>1.4766183101733628</v>
      </c>
      <c r="AN73" s="285">
        <f t="shared" si="43"/>
        <v>1.018340945001931</v>
      </c>
      <c r="AO73" s="285">
        <f t="shared" si="44"/>
        <v>1.5564375056800241</v>
      </c>
      <c r="AP73" s="285">
        <f>SUMIF(B40:B73,"CONTRATAS",T40:T73)*1000000/SUMIF(B40:B73,"CONTRATAS",E40:E73)</f>
        <v>0.86887770997005942</v>
      </c>
      <c r="AQ73" s="285">
        <f t="shared" si="45"/>
        <v>5.906473240693451</v>
      </c>
      <c r="AR73" s="285">
        <f t="shared" si="46"/>
        <v>2.2629798777820689</v>
      </c>
      <c r="AT73" s="190"/>
      <c r="AU73" s="190"/>
      <c r="AV73" s="190"/>
      <c r="AW73" s="190"/>
    </row>
    <row r="74" spans="1:50" s="261" customFormat="1" ht="60" customHeight="1" x14ac:dyDescent="0.25">
      <c r="A74" s="299">
        <v>43739</v>
      </c>
      <c r="B74" s="288" t="s">
        <v>67</v>
      </c>
      <c r="C74" s="289">
        <f>SUM(C72:C73)</f>
        <v>1291914.0349999999</v>
      </c>
      <c r="D74" s="290">
        <f>+D72+D73</f>
        <v>15086284.537188753</v>
      </c>
      <c r="E74" s="289">
        <f>SUM(E72:E73)</f>
        <v>1035896.635</v>
      </c>
      <c r="F74" s="290">
        <f>+F72+F73</f>
        <v>12248889.70055542</v>
      </c>
      <c r="G74" s="291">
        <f>SUM(G72:G73)</f>
        <v>6186</v>
      </c>
      <c r="H74" s="291">
        <f>SUM(H72:H73)</f>
        <v>0</v>
      </c>
      <c r="I74" s="291">
        <f>+I71+H74</f>
        <v>0</v>
      </c>
      <c r="J74" s="291">
        <f>SUM(J72:J73)</f>
        <v>0</v>
      </c>
      <c r="K74" s="291">
        <f>+K71+J74</f>
        <v>8</v>
      </c>
      <c r="L74" s="291">
        <f>SUM(L72:L73)</f>
        <v>0</v>
      </c>
      <c r="M74" s="291">
        <f>+M72+M73</f>
        <v>1</v>
      </c>
      <c r="N74" s="291">
        <f>SUM(N72:N73)</f>
        <v>1</v>
      </c>
      <c r="O74" s="291">
        <f>+O72+O73</f>
        <v>4</v>
      </c>
      <c r="P74" s="291">
        <f>SUM(P72:P73)</f>
        <v>4</v>
      </c>
      <c r="Q74" s="291">
        <f>+Q72+Q73</f>
        <v>15</v>
      </c>
      <c r="R74" s="292">
        <f>+R72+R73</f>
        <v>5</v>
      </c>
      <c r="S74" s="291">
        <f>+S72+S73</f>
        <v>28</v>
      </c>
      <c r="T74" s="292">
        <f>+T72+T73</f>
        <v>1</v>
      </c>
      <c r="U74" s="291">
        <f>+U72+U73</f>
        <v>13</v>
      </c>
      <c r="V74" s="291">
        <f>SUM(V72:V73)</f>
        <v>1</v>
      </c>
      <c r="W74" s="291">
        <f>+W72+W73</f>
        <v>8</v>
      </c>
      <c r="X74" s="291">
        <f>SUM(X72:X73)</f>
        <v>0</v>
      </c>
      <c r="Y74" s="291">
        <f>+Y72+Y73</f>
        <v>0</v>
      </c>
      <c r="Z74" s="291">
        <f>SUM(Z72:Z73)</f>
        <v>13</v>
      </c>
      <c r="AA74" s="291">
        <f>+AA72+AA73</f>
        <v>107</v>
      </c>
      <c r="AB74" s="291">
        <f>SUM(AB72:AB73)</f>
        <v>0</v>
      </c>
      <c r="AC74" s="291">
        <f ca="1">SUM(AC72:AC73)</f>
        <v>31</v>
      </c>
      <c r="AD74" s="291">
        <f ca="1">+AD72+AD73</f>
        <v>160</v>
      </c>
      <c r="AE74" s="291">
        <f>SUM(AE72:AE73)</f>
        <v>0</v>
      </c>
      <c r="AF74" s="291">
        <f>+AF72+AF73</f>
        <v>194</v>
      </c>
      <c r="AG74" s="293">
        <f>IF(C72=0,"",((H74+J74)*1000000/C74))</f>
        <v>0</v>
      </c>
      <c r="AH74" s="293">
        <f ca="1">IF(C72=0,"",((AB74+AC74)*1000000)/C74)</f>
        <v>23.995404616840471</v>
      </c>
      <c r="AI74" s="293">
        <f t="shared" ca="1" si="48"/>
        <v>0</v>
      </c>
      <c r="AJ74" s="293">
        <f t="shared" si="49"/>
        <v>0.53028298520284678</v>
      </c>
      <c r="AK74" s="293">
        <f t="shared" ca="1" si="50"/>
        <v>10.605659704056936</v>
      </c>
      <c r="AL74" s="293">
        <f t="shared" ca="1" si="51"/>
        <v>5.6240008879128531E-3</v>
      </c>
      <c r="AM74" s="293">
        <f t="shared" si="42"/>
        <v>0.96534728100550304</v>
      </c>
      <c r="AN74" s="293">
        <f t="shared" si="43"/>
        <v>1.0613206843890939</v>
      </c>
      <c r="AO74" s="293">
        <f t="shared" si="44"/>
        <v>1.0906624005880097</v>
      </c>
      <c r="AP74" s="293">
        <f>SUMIF(B39:B74,"TOTAL",T39:T74)*1000000/SUMIF(B39:B74,"TOTAL",E39:E74)</f>
        <v>0.89835897853048674</v>
      </c>
      <c r="AQ74" s="293">
        <f t="shared" si="45"/>
        <v>4.826736405027515</v>
      </c>
      <c r="AR74" s="293">
        <f t="shared" si="46"/>
        <v>2.2859214740688172</v>
      </c>
      <c r="AT74" s="255">
        <f>IF(MONTH(A72)=1,0,AT71)+E74</f>
        <v>12248889.70055542</v>
      </c>
      <c r="AU74" s="255">
        <f>IF(MONTH(A72)=1,0,AU71)+R74</f>
        <v>28</v>
      </c>
      <c r="AV74" s="255">
        <f>IF(MONTH(A72)=1,0,AV71)+T74</f>
        <v>13</v>
      </c>
      <c r="AW74" s="255">
        <f>+E41+E44+E47+E50+E53+E56+E59+E62+E65+E68+E71+E74</f>
        <v>15583970.70055542</v>
      </c>
      <c r="AX74" s="269">
        <f>+T41+T44+T47+T50+T53+T56+T59+T62+T65+T68+T71+T74</f>
        <v>14</v>
      </c>
    </row>
    <row r="75" spans="1:50" s="260" customFormat="1" ht="60" customHeight="1" x14ac:dyDescent="0.25">
      <c r="A75" s="299">
        <v>43770</v>
      </c>
      <c r="B75" s="280" t="s">
        <v>629</v>
      </c>
      <c r="C75" s="294">
        <v>368195.05285714287</v>
      </c>
      <c r="D75" s="281">
        <f>+D72+C75</f>
        <v>3779180.2734125624</v>
      </c>
      <c r="E75" s="294">
        <v>368195.05285714287</v>
      </c>
      <c r="F75" s="281">
        <f>+F72+E75</f>
        <v>3779180.2734125624</v>
      </c>
      <c r="G75" s="283"/>
      <c r="H75" s="282">
        <v>0</v>
      </c>
      <c r="I75" s="282">
        <f t="shared" si="34"/>
        <v>0</v>
      </c>
      <c r="J75" s="282">
        <v>0</v>
      </c>
      <c r="K75" s="284">
        <f t="shared" si="35"/>
        <v>1</v>
      </c>
      <c r="L75" s="282">
        <v>0</v>
      </c>
      <c r="M75" s="284">
        <f>+M72+L75</f>
        <v>1</v>
      </c>
      <c r="N75" s="282">
        <v>0</v>
      </c>
      <c r="O75" s="284">
        <f>+O72+N75</f>
        <v>2</v>
      </c>
      <c r="P75" s="282"/>
      <c r="Q75" s="284">
        <f>+Q72+P75</f>
        <v>4</v>
      </c>
      <c r="R75" s="284">
        <f>+(H75+J75+L75+N75+P75)</f>
        <v>0</v>
      </c>
      <c r="S75" s="284">
        <f>+S72+R75</f>
        <v>8</v>
      </c>
      <c r="T75" s="284">
        <f>+(H75+J75+L75+N75)</f>
        <v>0</v>
      </c>
      <c r="U75" s="284">
        <f>+U72+T75</f>
        <v>4</v>
      </c>
      <c r="V75" s="282">
        <v>1</v>
      </c>
      <c r="W75" s="284">
        <f>+W72+V75</f>
        <v>6</v>
      </c>
      <c r="X75" s="282"/>
      <c r="Y75" s="284">
        <f>+Y72+X75</f>
        <v>0</v>
      </c>
      <c r="Z75" s="282">
        <v>7</v>
      </c>
      <c r="AA75" s="284">
        <f>+AA72+Z75</f>
        <v>53</v>
      </c>
      <c r="AB75" s="282"/>
      <c r="AC75" s="282"/>
      <c r="AD75" s="284">
        <f>+AD72+AC75+AB75</f>
        <v>5</v>
      </c>
      <c r="AE75" s="282"/>
      <c r="AF75" s="284">
        <f>+AF72+AE75</f>
        <v>32</v>
      </c>
      <c r="AG75" s="285">
        <f>IF(C75=0,"",((H75+J75)*1000000/C75))</f>
        <v>0</v>
      </c>
      <c r="AH75" s="285">
        <f>IF(C75=0,"",((AB75+AC75)*1000000)/C75)</f>
        <v>0</v>
      </c>
      <c r="AI75" s="285">
        <f t="shared" ref="AI75:AI80" si="53">IF(C75=0,"",(AG75*AH75/1000))</f>
        <v>0</v>
      </c>
      <c r="AJ75" s="285">
        <f t="shared" ref="AJ75:AJ80" si="54">IF(D75=0,"",((I75+K75)*1000000)/D75)</f>
        <v>0.26460764706972018</v>
      </c>
      <c r="AK75" s="285">
        <f t="shared" ref="AK75:AK80" si="55">IF(D75=0,"",((AD75)*1000000)/D75)</f>
        <v>1.323038235348601</v>
      </c>
      <c r="AL75" s="285">
        <f t="shared" ref="AL75:AL80" si="56">IF(D75=0,"",((AJ75*AK75)/1000))</f>
        <v>3.5008603443886799E-4</v>
      </c>
      <c r="AM75" s="285">
        <f t="shared" ref="AM75:AN80" si="57">IF(E75=0,"",((T75*1000000)/E75))</f>
        <v>0</v>
      </c>
      <c r="AN75" s="285">
        <f t="shared" si="57"/>
        <v>1.0584305882788807</v>
      </c>
      <c r="AO75" s="285">
        <f t="shared" ref="AO75:AO80" si="58">(T69+T72+T75)*1000000/(E69+E72+E75)</f>
        <v>0</v>
      </c>
      <c r="AP75" s="285">
        <f>SUMIF(B42:B75,"MMG",T42:T75)*1000000/SUMIF(B42:B75,"MMG",E42:E75)</f>
        <v>0.97299991558485688</v>
      </c>
      <c r="AQ75" s="285">
        <f t="shared" ref="AQ75:AQ80" si="59">IF(E75=0,"",(R75*1000000/E75))</f>
        <v>0</v>
      </c>
      <c r="AR75" s="285">
        <f t="shared" ref="AR75:AR80" si="60">IF(F75=0,"",((S75*1000000)/F75))</f>
        <v>2.1168611765577614</v>
      </c>
      <c r="AT75" s="190"/>
      <c r="AU75" s="190"/>
      <c r="AV75" s="190"/>
      <c r="AW75" s="190"/>
    </row>
    <row r="76" spans="1:50" s="260" customFormat="1" ht="60" customHeight="1" x14ac:dyDescent="0.25">
      <c r="A76" s="299">
        <v>43770</v>
      </c>
      <c r="B76" s="280" t="s">
        <v>630</v>
      </c>
      <c r="C76" s="294">
        <v>1185722.82</v>
      </c>
      <c r="D76" s="286">
        <f>+D73+C76</f>
        <v>12861022.136633335</v>
      </c>
      <c r="E76" s="294">
        <v>886847.82000000007</v>
      </c>
      <c r="F76" s="286">
        <f>+F73+E76</f>
        <v>9724752.3000000007</v>
      </c>
      <c r="G76" s="287"/>
      <c r="H76" s="282">
        <v>0</v>
      </c>
      <c r="I76" s="282">
        <f t="shared" si="34"/>
        <v>0</v>
      </c>
      <c r="J76" s="282">
        <v>0</v>
      </c>
      <c r="K76" s="284">
        <f t="shared" si="35"/>
        <v>7</v>
      </c>
      <c r="L76" s="282">
        <v>0</v>
      </c>
      <c r="M76" s="284">
        <f>+M73+L76</f>
        <v>0</v>
      </c>
      <c r="N76" s="282">
        <v>0</v>
      </c>
      <c r="O76" s="284">
        <f>+O73+N76</f>
        <v>2</v>
      </c>
      <c r="P76" s="282"/>
      <c r="Q76" s="284">
        <f>+Q73+P76</f>
        <v>11</v>
      </c>
      <c r="R76" s="284">
        <f>+(H76+J76+L76+N76+P76)</f>
        <v>0</v>
      </c>
      <c r="S76" s="284">
        <f>+S73+R76</f>
        <v>20</v>
      </c>
      <c r="T76" s="284">
        <f>+(H76+J76+L76+N76)</f>
        <v>0</v>
      </c>
      <c r="U76" s="284">
        <f>+U73+T76</f>
        <v>9</v>
      </c>
      <c r="V76" s="282">
        <v>0</v>
      </c>
      <c r="W76" s="284">
        <f>+W73+V76</f>
        <v>3</v>
      </c>
      <c r="X76" s="282"/>
      <c r="Y76" s="284">
        <f>+Y73+X76</f>
        <v>0</v>
      </c>
      <c r="Z76" s="282">
        <v>8</v>
      </c>
      <c r="AA76" s="284">
        <f>+AA73+Z76</f>
        <v>69</v>
      </c>
      <c r="AB76" s="282"/>
      <c r="AC76" s="282">
        <v>30</v>
      </c>
      <c r="AD76" s="284">
        <f ca="1">+AD73+AC76+AB76</f>
        <v>185</v>
      </c>
      <c r="AE76" s="282"/>
      <c r="AF76" s="284">
        <f>+AF73+AE76</f>
        <v>162</v>
      </c>
      <c r="AG76" s="285">
        <f>IF(C76=0,"",((H76+J76)*1000000/C76))</f>
        <v>0</v>
      </c>
      <c r="AH76" s="285">
        <f>IF(C76=0,"",((AB76+AC76)*1000000)/C76)</f>
        <v>25.301022712879895</v>
      </c>
      <c r="AI76" s="285">
        <f t="shared" si="53"/>
        <v>0</v>
      </c>
      <c r="AJ76" s="285">
        <f t="shared" si="54"/>
        <v>0.54428022326943992</v>
      </c>
      <c r="AK76" s="285">
        <f t="shared" ca="1" si="55"/>
        <v>14.384548757835196</v>
      </c>
      <c r="AL76" s="285">
        <f t="shared" ca="1" si="56"/>
        <v>7.829225409544685E-3</v>
      </c>
      <c r="AM76" s="285">
        <f t="shared" si="57"/>
        <v>0</v>
      </c>
      <c r="AN76" s="285">
        <f t="shared" si="57"/>
        <v>0.9254734436783546</v>
      </c>
      <c r="AO76" s="285">
        <f t="shared" si="58"/>
        <v>1.2298029966281674</v>
      </c>
      <c r="AP76" s="285">
        <f>SUMIF(B43:B76,"CONTRATAS",T43:T76)*1000000/SUMIF(B43:B76,"CONTRATAS",E43:E76)</f>
        <v>0.80760923679913132</v>
      </c>
      <c r="AQ76" s="285">
        <f t="shared" si="59"/>
        <v>0</v>
      </c>
      <c r="AR76" s="285">
        <f t="shared" si="60"/>
        <v>2.0566076526185659</v>
      </c>
      <c r="AT76" s="190"/>
      <c r="AU76" s="190"/>
      <c r="AV76" s="190"/>
      <c r="AW76" s="190"/>
    </row>
    <row r="77" spans="1:50" s="261" customFormat="1" ht="60" customHeight="1" x14ac:dyDescent="0.25">
      <c r="A77" s="299">
        <v>43770</v>
      </c>
      <c r="B77" s="288" t="s">
        <v>67</v>
      </c>
      <c r="C77" s="289">
        <f>SUM(C75:C76)</f>
        <v>1553917.8728571429</v>
      </c>
      <c r="D77" s="290">
        <f>+D75+D76</f>
        <v>16640202.410045898</v>
      </c>
      <c r="E77" s="289">
        <f>SUM(E75:E76)</f>
        <v>1255042.8728571429</v>
      </c>
      <c r="F77" s="290">
        <f>+F75+F76</f>
        <v>13503932.573412564</v>
      </c>
      <c r="G77" s="291">
        <f>SUM(G75:G76)</f>
        <v>0</v>
      </c>
      <c r="H77" s="291">
        <f>SUM(H75:H76)</f>
        <v>0</v>
      </c>
      <c r="I77" s="291">
        <f t="shared" si="34"/>
        <v>0</v>
      </c>
      <c r="J77" s="291">
        <f>SUM(J75:J76)</f>
        <v>0</v>
      </c>
      <c r="K77" s="291">
        <f t="shared" si="35"/>
        <v>8</v>
      </c>
      <c r="L77" s="291">
        <f>SUM(L75:L76)</f>
        <v>0</v>
      </c>
      <c r="M77" s="291">
        <f>+M75+M76</f>
        <v>1</v>
      </c>
      <c r="N77" s="291">
        <f>SUM(N75:N76)</f>
        <v>0</v>
      </c>
      <c r="O77" s="291">
        <f>+O75+O76</f>
        <v>4</v>
      </c>
      <c r="P77" s="291"/>
      <c r="Q77" s="291">
        <f>+Q75+Q76</f>
        <v>15</v>
      </c>
      <c r="R77" s="292">
        <f>+R75+R76</f>
        <v>0</v>
      </c>
      <c r="S77" s="291">
        <f>+S75+S76</f>
        <v>28</v>
      </c>
      <c r="T77" s="292">
        <f>+T75+T76</f>
        <v>0</v>
      </c>
      <c r="U77" s="291">
        <f>+U75+U76</f>
        <v>13</v>
      </c>
      <c r="V77" s="291">
        <f t="shared" ref="V77:AE77" si="61">SUM(V75:V76)</f>
        <v>1</v>
      </c>
      <c r="W77" s="291">
        <f>+W75+W76</f>
        <v>9</v>
      </c>
      <c r="X77" s="291">
        <f t="shared" si="61"/>
        <v>0</v>
      </c>
      <c r="Y77" s="291">
        <f>+Y75+Y76</f>
        <v>0</v>
      </c>
      <c r="Z77" s="291">
        <f t="shared" si="61"/>
        <v>15</v>
      </c>
      <c r="AA77" s="291">
        <f>+AA75+AA76</f>
        <v>122</v>
      </c>
      <c r="AB77" s="291">
        <f t="shared" si="61"/>
        <v>0</v>
      </c>
      <c r="AC77" s="291">
        <f t="shared" si="61"/>
        <v>30</v>
      </c>
      <c r="AD77" s="291">
        <f ca="1">+AD75+AD76</f>
        <v>190</v>
      </c>
      <c r="AE77" s="291">
        <f t="shared" si="61"/>
        <v>0</v>
      </c>
      <c r="AF77" s="291">
        <f>+AF75+AF76</f>
        <v>194</v>
      </c>
      <c r="AG77" s="293">
        <f>IF(C75=0,"",((H77+J77)*1000000/C77))</f>
        <v>0</v>
      </c>
      <c r="AH77" s="293">
        <f>IF(C75=0,"",((AB77+AC77)*1000000)/C77)</f>
        <v>19.306039607382779</v>
      </c>
      <c r="AI77" s="293">
        <f t="shared" si="53"/>
        <v>0</v>
      </c>
      <c r="AJ77" s="293">
        <f t="shared" si="54"/>
        <v>0.48076338273206942</v>
      </c>
      <c r="AK77" s="293">
        <f t="shared" ca="1" si="55"/>
        <v>11.418130339886648</v>
      </c>
      <c r="AL77" s="293">
        <f t="shared" ca="1" si="56"/>
        <v>5.4894189666795786E-3</v>
      </c>
      <c r="AM77" s="293">
        <f t="shared" si="57"/>
        <v>0</v>
      </c>
      <c r="AN77" s="293">
        <f t="shared" si="57"/>
        <v>0.96268253187188302</v>
      </c>
      <c r="AO77" s="293">
        <f t="shared" si="58"/>
        <v>0.8485122852581547</v>
      </c>
      <c r="AP77" s="293">
        <f>SUMIF(B42:B77,"TOTAL",T42:T77)*1000000/SUMIF(B42:B77,"TOTAL",E42:E77)</f>
        <v>0.85217958120940829</v>
      </c>
      <c r="AQ77" s="293">
        <f t="shared" si="59"/>
        <v>0</v>
      </c>
      <c r="AR77" s="293">
        <f t="shared" si="60"/>
        <v>2.0734700686471328</v>
      </c>
      <c r="AT77" s="255">
        <f>IF(MONTH(A75)=1,0,AT74)+E77</f>
        <v>13503932.573412562</v>
      </c>
      <c r="AU77" s="255">
        <f>IF(MONTH(A75)=1,0,AU74)+R77</f>
        <v>28</v>
      </c>
      <c r="AV77" s="255">
        <f>IF(MONTH(A75)=1,0,AV74)+T77</f>
        <v>13</v>
      </c>
      <c r="AW77" s="255">
        <f>+E44+E47+E50+E53+E56+E59+E62+E65+E68+E71+E74+E77</f>
        <v>15255000.573412562</v>
      </c>
      <c r="AX77" s="269">
        <f>+T44+T47+T50+T53+T56+T59+T62+T65+T68+T71+T74+T77</f>
        <v>13</v>
      </c>
    </row>
    <row r="78" spans="1:50" s="260" customFormat="1" ht="60" customHeight="1" x14ac:dyDescent="0.25">
      <c r="A78" s="430">
        <v>43800</v>
      </c>
      <c r="B78" s="280" t="s">
        <v>629</v>
      </c>
      <c r="C78" s="294">
        <v>363037.5</v>
      </c>
      <c r="D78" s="281">
        <f>+D75+C78</f>
        <v>4142217.7734125624</v>
      </c>
      <c r="E78" s="294">
        <v>363037.5</v>
      </c>
      <c r="F78" s="281">
        <f>+F75+E78</f>
        <v>4142217.7734125624</v>
      </c>
      <c r="G78" s="283"/>
      <c r="H78" s="282">
        <v>0</v>
      </c>
      <c r="I78" s="282">
        <f t="shared" si="34"/>
        <v>0</v>
      </c>
      <c r="J78" s="282">
        <v>0</v>
      </c>
      <c r="K78" s="284">
        <f t="shared" si="35"/>
        <v>1</v>
      </c>
      <c r="L78" s="282">
        <v>0</v>
      </c>
      <c r="M78" s="284">
        <f>+M75+L78</f>
        <v>1</v>
      </c>
      <c r="N78" s="282">
        <v>0</v>
      </c>
      <c r="O78" s="284">
        <f>+O75+N78</f>
        <v>2</v>
      </c>
      <c r="P78" s="282">
        <v>1</v>
      </c>
      <c r="Q78" s="284">
        <f>+Q75+P78</f>
        <v>5</v>
      </c>
      <c r="R78" s="284">
        <f>+(H78+J78+L78+N78+P78)</f>
        <v>1</v>
      </c>
      <c r="S78" s="284">
        <f>+S75+R78</f>
        <v>9</v>
      </c>
      <c r="T78" s="284">
        <f>+(H78+J78+L78+N78)</f>
        <v>0</v>
      </c>
      <c r="U78" s="284">
        <f>+U75+T78</f>
        <v>4</v>
      </c>
      <c r="V78" s="282">
        <v>0</v>
      </c>
      <c r="W78" s="284">
        <f>+W75+V78</f>
        <v>6</v>
      </c>
      <c r="X78" s="282"/>
      <c r="Y78" s="284">
        <f>+Y75+X78</f>
        <v>0</v>
      </c>
      <c r="Z78" s="282"/>
      <c r="AA78" s="284">
        <f>+AA75+Z78</f>
        <v>53</v>
      </c>
      <c r="AB78" s="282"/>
      <c r="AC78" s="282"/>
      <c r="AD78" s="284">
        <f>+AD75+AC78+AB78</f>
        <v>5</v>
      </c>
      <c r="AE78" s="282"/>
      <c r="AF78" s="284">
        <f>+AF75+AE78</f>
        <v>32</v>
      </c>
      <c r="AG78" s="285">
        <f>IF(C78=0,"",((H78+J78)*1000000/C78))</f>
        <v>0</v>
      </c>
      <c r="AH78" s="285">
        <f>IF(C78=0,"",((AB78+AC78)*1000000)/C78)</f>
        <v>0</v>
      </c>
      <c r="AI78" s="285">
        <f t="shared" si="53"/>
        <v>0</v>
      </c>
      <c r="AJ78" s="285">
        <f t="shared" si="54"/>
        <v>0.24141656829794125</v>
      </c>
      <c r="AK78" s="285">
        <f t="shared" si="55"/>
        <v>1.2070828414897061</v>
      </c>
      <c r="AL78" s="285">
        <f t="shared" si="56"/>
        <v>2.9140979724377264E-4</v>
      </c>
      <c r="AM78" s="285">
        <f t="shared" si="57"/>
        <v>0</v>
      </c>
      <c r="AN78" s="285">
        <f t="shared" si="57"/>
        <v>0.96566627319176501</v>
      </c>
      <c r="AO78" s="285">
        <f t="shared" si="58"/>
        <v>0</v>
      </c>
      <c r="AP78" s="285">
        <f>SUMIF(B45:B78,"MMG",T45:T78)*1000000/SUMIF(B45:B78,"MMG",E45:E78)</f>
        <v>0.96566627319176501</v>
      </c>
      <c r="AQ78" s="285">
        <f t="shared" si="59"/>
        <v>2.7545363770960298</v>
      </c>
      <c r="AR78" s="285">
        <f t="shared" si="60"/>
        <v>2.172749114681471</v>
      </c>
      <c r="AT78" s="190"/>
      <c r="AU78" s="190"/>
      <c r="AV78" s="190"/>
      <c r="AW78" s="190"/>
    </row>
    <row r="79" spans="1:50" s="260" customFormat="1" ht="60" customHeight="1" x14ac:dyDescent="0.25">
      <c r="A79" s="430"/>
      <c r="B79" s="280" t="s">
        <v>630</v>
      </c>
      <c r="C79" s="294">
        <v>942083.58</v>
      </c>
      <c r="D79" s="286">
        <f>+D76+C79</f>
        <v>13803105.716633335</v>
      </c>
      <c r="E79" s="294">
        <v>764885.17999999993</v>
      </c>
      <c r="F79" s="286">
        <f>+F76+E79</f>
        <v>10489637.48</v>
      </c>
      <c r="G79" s="287"/>
      <c r="H79" s="282">
        <v>0</v>
      </c>
      <c r="I79" s="282">
        <f t="shared" si="34"/>
        <v>0</v>
      </c>
      <c r="J79" s="282">
        <v>0</v>
      </c>
      <c r="K79" s="284">
        <f t="shared" si="35"/>
        <v>7</v>
      </c>
      <c r="L79" s="282">
        <v>0</v>
      </c>
      <c r="M79" s="284">
        <f>+M76+L79</f>
        <v>0</v>
      </c>
      <c r="N79" s="282">
        <v>0</v>
      </c>
      <c r="O79" s="284">
        <f>+O76+N79</f>
        <v>2</v>
      </c>
      <c r="P79" s="282">
        <v>1</v>
      </c>
      <c r="Q79" s="284">
        <f>+Q76+P79</f>
        <v>12</v>
      </c>
      <c r="R79" s="284">
        <f>+(H79+J79+L79+N79+P79)</f>
        <v>1</v>
      </c>
      <c r="S79" s="284">
        <f>+S76+R79</f>
        <v>21</v>
      </c>
      <c r="T79" s="284">
        <f>+(H79+J79+L79+N79)</f>
        <v>0</v>
      </c>
      <c r="U79" s="284">
        <f>+U76+T79</f>
        <v>9</v>
      </c>
      <c r="V79" s="282">
        <v>0</v>
      </c>
      <c r="W79" s="284">
        <f>+W76+V79</f>
        <v>3</v>
      </c>
      <c r="X79" s="282"/>
      <c r="Y79" s="284">
        <f>+Y76+X79</f>
        <v>0</v>
      </c>
      <c r="Z79" s="282">
        <v>0</v>
      </c>
      <c r="AA79" s="284">
        <f>+AA76+Z79</f>
        <v>69</v>
      </c>
      <c r="AB79" s="282"/>
      <c r="AC79" s="282">
        <v>8</v>
      </c>
      <c r="AD79" s="284">
        <f ca="1">+AD76+AC79+AB79</f>
        <v>193</v>
      </c>
      <c r="AE79" s="282"/>
      <c r="AF79" s="284">
        <f>+AF76+AE79</f>
        <v>162</v>
      </c>
      <c r="AG79" s="285">
        <f>IF(C79=0,"",((H79+J79)*1000000/C79))</f>
        <v>0</v>
      </c>
      <c r="AH79" s="285">
        <f>IF(C79=0,"",((AB79+AC79)*1000000)/C79)</f>
        <v>8.4918155563225088</v>
      </c>
      <c r="AI79" s="285">
        <f t="shared" si="53"/>
        <v>0</v>
      </c>
      <c r="AJ79" s="285">
        <f t="shared" si="54"/>
        <v>0.50713224572095394</v>
      </c>
      <c r="AK79" s="285">
        <f t="shared" ca="1" si="55"/>
        <v>13.982360489163444</v>
      </c>
      <c r="AL79" s="285">
        <f t="shared" ca="1" si="56"/>
        <v>7.0909058753493934E-3</v>
      </c>
      <c r="AM79" s="285">
        <f t="shared" si="57"/>
        <v>0</v>
      </c>
      <c r="AN79" s="285">
        <f t="shared" si="57"/>
        <v>0.85798961281167174</v>
      </c>
      <c r="AO79" s="285">
        <f t="shared" si="58"/>
        <v>0.42937692496116114</v>
      </c>
      <c r="AP79" s="285">
        <f>SUMIF(B46:B79,"CONTRATAS",T46:T79)*1000000/SUMIF(B46:B79,"CONTRATAS",E46:E79)</f>
        <v>0.85798961281167174</v>
      </c>
      <c r="AQ79" s="285">
        <f t="shared" si="59"/>
        <v>1.3073857699792275</v>
      </c>
      <c r="AR79" s="285">
        <f t="shared" si="60"/>
        <v>2.0019757632272341</v>
      </c>
      <c r="AT79" s="190"/>
      <c r="AU79" s="190"/>
      <c r="AV79" s="190"/>
      <c r="AW79" s="190"/>
    </row>
    <row r="80" spans="1:50" s="261" customFormat="1" ht="60" customHeight="1" thickBot="1" x14ac:dyDescent="0.3">
      <c r="A80" s="430"/>
      <c r="B80" s="288" t="s">
        <v>67</v>
      </c>
      <c r="C80" s="289">
        <f>SUM(C78:C79)</f>
        <v>1305121.08</v>
      </c>
      <c r="D80" s="290">
        <f>+D78+D79</f>
        <v>17945323.490045898</v>
      </c>
      <c r="E80" s="289">
        <f>SUM(E78:E79)</f>
        <v>1127922.68</v>
      </c>
      <c r="F80" s="290">
        <f>+F78+F79</f>
        <v>14631855.253412563</v>
      </c>
      <c r="G80" s="291">
        <f>SUM(G78:G79)</f>
        <v>0</v>
      </c>
      <c r="H80" s="291">
        <f>SUM(H78:H79)</f>
        <v>0</v>
      </c>
      <c r="I80" s="291">
        <f>+I78+I79</f>
        <v>0</v>
      </c>
      <c r="J80" s="291">
        <f>SUM(J78:J79)</f>
        <v>0</v>
      </c>
      <c r="K80" s="295">
        <f>+K78+K79</f>
        <v>8</v>
      </c>
      <c r="L80" s="291">
        <f>SUM(L78:L79)</f>
        <v>0</v>
      </c>
      <c r="M80" s="291">
        <f>+M78+M79</f>
        <v>1</v>
      </c>
      <c r="N80" s="291">
        <f>SUM(N78:N79)</f>
        <v>0</v>
      </c>
      <c r="O80" s="291">
        <f>+O78+O79</f>
        <v>4</v>
      </c>
      <c r="P80" s="291"/>
      <c r="Q80" s="291">
        <f>+Q78+Q79</f>
        <v>17</v>
      </c>
      <c r="R80" s="292">
        <f>+R78+R79</f>
        <v>2</v>
      </c>
      <c r="S80" s="291">
        <f>+S78+S79</f>
        <v>30</v>
      </c>
      <c r="T80" s="292">
        <f>+T78+T79</f>
        <v>0</v>
      </c>
      <c r="U80" s="291">
        <f>+U78+U79</f>
        <v>13</v>
      </c>
      <c r="V80" s="291">
        <f t="shared" ref="V80:AE80" si="62">SUM(V78:V79)</f>
        <v>0</v>
      </c>
      <c r="W80" s="291">
        <f>+W78+W79</f>
        <v>9</v>
      </c>
      <c r="X80" s="291">
        <f t="shared" si="62"/>
        <v>0</v>
      </c>
      <c r="Y80" s="291">
        <f>+Y78+Y79</f>
        <v>0</v>
      </c>
      <c r="Z80" s="291">
        <f t="shared" si="62"/>
        <v>0</v>
      </c>
      <c r="AA80" s="291">
        <f>+AA78+AA79</f>
        <v>122</v>
      </c>
      <c r="AB80" s="291">
        <f t="shared" si="62"/>
        <v>0</v>
      </c>
      <c r="AC80" s="291">
        <f t="shared" si="62"/>
        <v>8</v>
      </c>
      <c r="AD80" s="291">
        <f ca="1">+AD78+AD79</f>
        <v>198</v>
      </c>
      <c r="AE80" s="291">
        <f t="shared" si="62"/>
        <v>0</v>
      </c>
      <c r="AF80" s="291">
        <f>+AF78+AF79</f>
        <v>194</v>
      </c>
      <c r="AG80" s="296">
        <f>IF(C78=0,"",((H80+J80)*1000000/C80))</f>
        <v>0</v>
      </c>
      <c r="AH80" s="296">
        <f>IF(C78=0,"",((AB80+AC80)*1000000)/C80)</f>
        <v>6.1296994758524619</v>
      </c>
      <c r="AI80" s="296">
        <f t="shared" si="53"/>
        <v>0</v>
      </c>
      <c r="AJ80" s="296">
        <f t="shared" si="54"/>
        <v>0.44579859507339198</v>
      </c>
      <c r="AK80" s="296">
        <f t="shared" ca="1" si="55"/>
        <v>11.033515228066451</v>
      </c>
      <c r="AL80" s="296">
        <f t="shared" ca="1" si="56"/>
        <v>4.9187255873928996E-3</v>
      </c>
      <c r="AM80" s="296">
        <f t="shared" si="57"/>
        <v>0</v>
      </c>
      <c r="AN80" s="296">
        <f t="shared" si="57"/>
        <v>0.88847243051888658</v>
      </c>
      <c r="AO80" s="296">
        <f t="shared" si="58"/>
        <v>0.29249497202657793</v>
      </c>
      <c r="AP80" s="296">
        <f>SUMIF(B45:B80,"TOTAL",T45:T80)*1000000/SUMIF(B45:B80,"TOTAL",E45:E80)</f>
        <v>0.88847243051888669</v>
      </c>
      <c r="AQ80" s="296">
        <f t="shared" si="59"/>
        <v>1.7731711893584763</v>
      </c>
      <c r="AR80" s="296">
        <f t="shared" si="60"/>
        <v>2.0503209935051232</v>
      </c>
      <c r="AT80" s="255">
        <f>IF(MONTH(A78)=1,0,AT77)+E80</f>
        <v>14631855.253412561</v>
      </c>
      <c r="AU80" s="255">
        <f>IF(MONTH(A78)=1,0,AU77)+R80</f>
        <v>30</v>
      </c>
      <c r="AV80" s="255">
        <f>IF(MONTH(A78)=1,0,AV77)+T80</f>
        <v>13</v>
      </c>
      <c r="AW80" s="255">
        <f>+E47+E50+E53+E56+E59+E62+E65+E68+E71+E74+E77+E80</f>
        <v>14631855.253412561</v>
      </c>
      <c r="AX80" s="269">
        <f>+T47+T50+T53+T56+T59+T62+T65+T68+T71+T74+T77+T80</f>
        <v>13</v>
      </c>
    </row>
    <row r="81" spans="1:49" s="234" customFormat="1" ht="20.25" thickTop="1" x14ac:dyDescent="0.25">
      <c r="A81" s="235"/>
      <c r="B81" s="235"/>
      <c r="C81" s="235"/>
      <c r="D81" s="235"/>
      <c r="E81" s="235"/>
      <c r="F81" s="236"/>
      <c r="G81" s="236"/>
      <c r="H81" s="235"/>
      <c r="I81" s="235"/>
      <c r="J81" s="235"/>
      <c r="K81" s="235"/>
      <c r="L81" s="235"/>
      <c r="M81" s="235"/>
      <c r="N81" s="235"/>
      <c r="O81" s="235"/>
      <c r="P81" s="235"/>
      <c r="Q81" s="235"/>
      <c r="R81" s="235"/>
      <c r="S81" s="235"/>
      <c r="T81" s="235"/>
      <c r="U81" s="235"/>
      <c r="V81" s="237"/>
      <c r="W81" s="237"/>
      <c r="X81" s="237"/>
      <c r="Y81" s="237"/>
      <c r="Z81" s="237"/>
      <c r="AA81" s="237"/>
      <c r="AB81" s="235"/>
      <c r="AC81" s="235"/>
      <c r="AD81" s="235"/>
      <c r="AE81" s="235"/>
      <c r="AF81" s="235"/>
      <c r="AG81" s="235"/>
      <c r="AH81" s="235"/>
      <c r="AI81" s="235"/>
      <c r="AJ81" s="235"/>
      <c r="AK81" s="235"/>
      <c r="AL81" s="235"/>
      <c r="AM81" s="235"/>
      <c r="AN81" s="238"/>
      <c r="AO81" s="235"/>
      <c r="AP81" s="235"/>
      <c r="AQ81" s="235"/>
      <c r="AR81" s="235"/>
      <c r="AT81" s="239"/>
      <c r="AU81" s="239"/>
      <c r="AV81" s="239"/>
      <c r="AW81" s="239"/>
    </row>
    <row r="82" spans="1:49" s="128" customFormat="1" x14ac:dyDescent="0.25">
      <c r="A82" s="117"/>
      <c r="B82" s="117"/>
      <c r="C82" s="117"/>
      <c r="D82" s="117"/>
      <c r="E82" s="117"/>
      <c r="F82" s="116"/>
      <c r="G82" s="116"/>
      <c r="H82" s="117"/>
      <c r="I82" s="117"/>
      <c r="J82" s="117"/>
      <c r="K82" s="117"/>
      <c r="L82" s="117"/>
      <c r="M82" s="117"/>
      <c r="N82" s="117"/>
      <c r="O82" s="117"/>
      <c r="P82" s="117"/>
      <c r="Q82" s="117"/>
      <c r="R82" s="117"/>
      <c r="S82" s="117"/>
      <c r="T82" s="117"/>
      <c r="U82" s="117"/>
      <c r="V82" s="147"/>
      <c r="W82" s="147"/>
      <c r="X82" s="147"/>
      <c r="Y82" s="147"/>
      <c r="Z82" s="147"/>
      <c r="AA82" s="147"/>
      <c r="AB82" s="117"/>
      <c r="AC82" s="117"/>
      <c r="AD82" s="117"/>
      <c r="AE82" s="117"/>
      <c r="AF82" s="117"/>
      <c r="AG82" s="117"/>
      <c r="AH82" s="117"/>
      <c r="AI82" s="117"/>
      <c r="AJ82" s="117"/>
      <c r="AK82" s="117"/>
      <c r="AL82" s="117"/>
      <c r="AM82" s="117"/>
      <c r="AN82" s="148"/>
      <c r="AO82" s="117"/>
      <c r="AP82" s="117"/>
      <c r="AQ82" s="117"/>
      <c r="AR82" s="117"/>
      <c r="AT82" s="188"/>
      <c r="AU82" s="188"/>
      <c r="AV82" s="188"/>
      <c r="AW82" s="188"/>
    </row>
    <row r="83" spans="1:49" s="128" customFormat="1" x14ac:dyDescent="0.25">
      <c r="A83" s="117"/>
      <c r="B83" s="117"/>
      <c r="C83" s="117"/>
      <c r="D83" s="117"/>
      <c r="E83" s="117"/>
      <c r="F83" s="116"/>
      <c r="G83" s="116"/>
      <c r="H83" s="117"/>
      <c r="I83" s="117"/>
      <c r="J83" s="117"/>
      <c r="K83" s="117"/>
      <c r="L83" s="117"/>
      <c r="M83" s="117"/>
      <c r="N83" s="117"/>
      <c r="O83" s="117"/>
      <c r="P83" s="117"/>
      <c r="Q83" s="117"/>
      <c r="R83" s="117"/>
      <c r="S83" s="117"/>
      <c r="T83" s="117"/>
      <c r="U83" s="117"/>
      <c r="V83" s="147"/>
      <c r="W83" s="147"/>
      <c r="X83" s="147"/>
      <c r="Y83" s="147"/>
      <c r="Z83" s="147"/>
      <c r="AA83" s="147"/>
      <c r="AB83" s="117"/>
      <c r="AC83" s="117"/>
      <c r="AD83" s="117"/>
      <c r="AE83" s="117"/>
      <c r="AF83" s="117"/>
      <c r="AG83" s="117"/>
      <c r="AH83" s="117"/>
      <c r="AI83" s="117"/>
      <c r="AJ83" s="117"/>
      <c r="AK83" s="117"/>
      <c r="AL83" s="117"/>
      <c r="AM83" s="117"/>
      <c r="AN83" s="148"/>
      <c r="AO83" s="117"/>
      <c r="AP83" s="117"/>
      <c r="AQ83" s="117"/>
      <c r="AR83" s="117"/>
      <c r="AT83" s="188"/>
      <c r="AU83" s="188"/>
      <c r="AV83" s="188"/>
      <c r="AW83" s="188"/>
    </row>
    <row r="84" spans="1:49" s="128" customFormat="1" x14ac:dyDescent="0.25">
      <c r="A84" s="117"/>
      <c r="B84" s="117"/>
      <c r="C84" s="117"/>
      <c r="D84" s="117"/>
      <c r="E84" s="117"/>
      <c r="F84" s="116"/>
      <c r="G84" s="116"/>
      <c r="H84" s="117"/>
      <c r="I84" s="117"/>
      <c r="J84" s="117"/>
      <c r="K84" s="117"/>
      <c r="L84" s="117"/>
      <c r="M84" s="117"/>
      <c r="N84" s="117"/>
      <c r="O84" s="117"/>
      <c r="P84" s="117"/>
      <c r="Q84" s="117"/>
      <c r="R84" s="117"/>
      <c r="S84" s="117"/>
      <c r="T84" s="117"/>
      <c r="U84" s="117"/>
      <c r="V84" s="147"/>
      <c r="W84" s="147"/>
      <c r="X84" s="147"/>
      <c r="Y84" s="147"/>
      <c r="Z84" s="147"/>
      <c r="AA84" s="147"/>
      <c r="AB84" s="117"/>
      <c r="AC84" s="117"/>
      <c r="AD84" s="117"/>
      <c r="AE84" s="117"/>
      <c r="AF84" s="117"/>
      <c r="AG84" s="117"/>
      <c r="AH84" s="117"/>
      <c r="AI84" s="117"/>
      <c r="AJ84" s="117"/>
      <c r="AK84" s="117"/>
      <c r="AL84" s="117"/>
      <c r="AM84" s="117"/>
      <c r="AN84" s="148"/>
      <c r="AO84" s="117"/>
      <c r="AP84" s="117"/>
      <c r="AQ84" s="117"/>
      <c r="AR84" s="117"/>
      <c r="AT84" s="188"/>
      <c r="AU84" s="188"/>
      <c r="AV84" s="188"/>
      <c r="AW84" s="188"/>
    </row>
    <row r="85" spans="1:49" s="128" customFormat="1" x14ac:dyDescent="0.25">
      <c r="A85" s="117"/>
      <c r="B85" s="117"/>
      <c r="C85" s="117"/>
      <c r="D85" s="117"/>
      <c r="E85" s="117"/>
      <c r="F85" s="116"/>
      <c r="G85" s="116"/>
      <c r="H85" s="117"/>
      <c r="I85" s="117"/>
      <c r="J85" s="117"/>
      <c r="K85" s="117"/>
      <c r="L85" s="117"/>
      <c r="M85" s="117"/>
      <c r="N85" s="117"/>
      <c r="O85" s="117"/>
      <c r="P85" s="117"/>
      <c r="Q85" s="117"/>
      <c r="R85" s="117"/>
      <c r="S85" s="117"/>
      <c r="T85" s="117"/>
      <c r="U85" s="117"/>
      <c r="V85" s="147"/>
      <c r="W85" s="147"/>
      <c r="X85" s="147"/>
      <c r="Y85" s="147"/>
      <c r="Z85" s="147"/>
      <c r="AA85" s="147"/>
      <c r="AB85" s="117"/>
      <c r="AC85" s="117"/>
      <c r="AD85" s="117"/>
      <c r="AE85" s="117"/>
      <c r="AF85" s="117"/>
      <c r="AG85" s="117"/>
      <c r="AH85" s="117"/>
      <c r="AI85" s="117"/>
      <c r="AJ85" s="117"/>
      <c r="AK85" s="117"/>
      <c r="AL85" s="117"/>
      <c r="AM85" s="117"/>
      <c r="AN85" s="148"/>
      <c r="AO85" s="117"/>
      <c r="AP85" s="117"/>
      <c r="AQ85" s="117"/>
      <c r="AR85" s="117"/>
      <c r="AT85" s="188"/>
      <c r="AU85" s="188"/>
      <c r="AV85" s="188"/>
      <c r="AW85" s="188"/>
    </row>
    <row r="86" spans="1:49" s="128" customFormat="1" x14ac:dyDescent="0.25">
      <c r="A86" s="117"/>
      <c r="B86" s="117"/>
      <c r="C86" s="117"/>
      <c r="D86" s="117"/>
      <c r="E86" s="117"/>
      <c r="F86" s="116"/>
      <c r="G86" s="116"/>
      <c r="H86" s="117"/>
      <c r="I86" s="117"/>
      <c r="J86" s="117"/>
      <c r="K86" s="117"/>
      <c r="L86" s="117"/>
      <c r="M86" s="117"/>
      <c r="N86" s="117"/>
      <c r="O86" s="117"/>
      <c r="P86" s="117"/>
      <c r="Q86" s="117"/>
      <c r="R86" s="117"/>
      <c r="S86" s="117"/>
      <c r="T86" s="117"/>
      <c r="U86" s="117"/>
      <c r="V86" s="147"/>
      <c r="W86" s="147"/>
      <c r="X86" s="147"/>
      <c r="Y86" s="147"/>
      <c r="Z86" s="147"/>
      <c r="AA86" s="147"/>
      <c r="AB86" s="117"/>
      <c r="AC86" s="117"/>
      <c r="AD86" s="117"/>
      <c r="AE86" s="117"/>
      <c r="AF86" s="117"/>
      <c r="AG86" s="117"/>
      <c r="AH86" s="117"/>
      <c r="AI86" s="117"/>
      <c r="AJ86" s="117"/>
      <c r="AK86" s="117"/>
      <c r="AL86" s="117"/>
      <c r="AM86" s="117"/>
      <c r="AN86" s="148"/>
      <c r="AO86" s="117"/>
      <c r="AP86" s="117"/>
      <c r="AQ86" s="117"/>
      <c r="AR86" s="117"/>
      <c r="AT86" s="188"/>
      <c r="AU86" s="188"/>
      <c r="AV86" s="188"/>
      <c r="AW86" s="188"/>
    </row>
    <row r="87" spans="1:49" s="128" customFormat="1" x14ac:dyDescent="0.25">
      <c r="A87" s="117"/>
      <c r="B87" s="117"/>
      <c r="C87" s="117"/>
      <c r="D87" s="117"/>
      <c r="E87" s="117"/>
      <c r="F87" s="116"/>
      <c r="G87" s="116"/>
      <c r="H87" s="117"/>
      <c r="I87" s="117"/>
      <c r="J87" s="117"/>
      <c r="K87" s="117"/>
      <c r="L87" s="117"/>
      <c r="M87" s="117"/>
      <c r="N87" s="117"/>
      <c r="O87" s="117"/>
      <c r="P87" s="117"/>
      <c r="Q87" s="117"/>
      <c r="R87" s="117"/>
      <c r="S87" s="117"/>
      <c r="T87" s="117"/>
      <c r="U87" s="117"/>
      <c r="V87" s="147"/>
      <c r="W87" s="147"/>
      <c r="X87" s="147"/>
      <c r="Y87" s="147"/>
      <c r="Z87" s="147"/>
      <c r="AA87" s="147"/>
      <c r="AB87" s="117"/>
      <c r="AC87" s="117"/>
      <c r="AD87" s="117"/>
      <c r="AE87" s="117"/>
      <c r="AF87" s="117"/>
      <c r="AG87" s="117"/>
      <c r="AH87" s="117"/>
      <c r="AI87" s="117"/>
      <c r="AJ87" s="117"/>
      <c r="AK87" s="117"/>
      <c r="AL87" s="117"/>
      <c r="AM87" s="117"/>
      <c r="AN87" s="148"/>
      <c r="AO87" s="117"/>
      <c r="AP87" s="117"/>
      <c r="AQ87" s="117"/>
      <c r="AR87" s="117"/>
      <c r="AT87" s="188"/>
      <c r="AU87" s="188"/>
      <c r="AV87" s="188"/>
      <c r="AW87" s="188"/>
    </row>
    <row r="88" spans="1:49" s="128" customFormat="1" x14ac:dyDescent="0.25">
      <c r="A88" s="117"/>
      <c r="B88" s="117"/>
      <c r="C88" s="117"/>
      <c r="D88" s="117"/>
      <c r="E88" s="117"/>
      <c r="F88" s="116"/>
      <c r="G88" s="116"/>
      <c r="H88" s="117"/>
      <c r="I88" s="117"/>
      <c r="J88" s="117"/>
      <c r="K88" s="117"/>
      <c r="L88" s="117"/>
      <c r="M88" s="117"/>
      <c r="N88" s="117"/>
      <c r="O88" s="117"/>
      <c r="P88" s="117"/>
      <c r="Q88" s="117"/>
      <c r="R88" s="117"/>
      <c r="S88" s="117"/>
      <c r="T88" s="117"/>
      <c r="U88" s="117"/>
      <c r="V88" s="147"/>
      <c r="W88" s="147"/>
      <c r="X88" s="147"/>
      <c r="Y88" s="147"/>
      <c r="Z88" s="147"/>
      <c r="AA88" s="147"/>
      <c r="AB88" s="117"/>
      <c r="AC88" s="117"/>
      <c r="AD88" s="117"/>
      <c r="AE88" s="117"/>
      <c r="AF88" s="117"/>
      <c r="AG88" s="117"/>
      <c r="AH88" s="117"/>
      <c r="AI88" s="117"/>
      <c r="AJ88" s="117"/>
      <c r="AK88" s="117"/>
      <c r="AL88" s="117"/>
      <c r="AM88" s="117"/>
      <c r="AN88" s="148"/>
      <c r="AO88" s="117"/>
      <c r="AP88" s="117"/>
      <c r="AQ88" s="117"/>
      <c r="AR88" s="117"/>
      <c r="AT88" s="188"/>
      <c r="AU88" s="188"/>
      <c r="AV88" s="188"/>
      <c r="AW88" s="188"/>
    </row>
    <row r="89" spans="1:49" s="128" customFormat="1" x14ac:dyDescent="0.25">
      <c r="A89" s="117"/>
      <c r="B89" s="117"/>
      <c r="C89" s="117"/>
      <c r="D89" s="117"/>
      <c r="E89" s="117"/>
      <c r="F89" s="116"/>
      <c r="G89" s="116"/>
      <c r="H89" s="117"/>
      <c r="I89" s="117"/>
      <c r="J89" s="117"/>
      <c r="K89" s="117"/>
      <c r="L89" s="117"/>
      <c r="M89" s="117"/>
      <c r="N89" s="117"/>
      <c r="O89" s="117"/>
      <c r="P89" s="117"/>
      <c r="Q89" s="117"/>
      <c r="R89" s="117"/>
      <c r="S89" s="117"/>
      <c r="T89" s="117"/>
      <c r="U89" s="117"/>
      <c r="V89" s="147"/>
      <c r="W89" s="147"/>
      <c r="X89" s="147"/>
      <c r="Y89" s="147"/>
      <c r="Z89" s="147"/>
      <c r="AA89" s="147"/>
      <c r="AB89" s="117"/>
      <c r="AC89" s="117"/>
      <c r="AD89" s="117"/>
      <c r="AE89" s="117"/>
      <c r="AF89" s="117"/>
      <c r="AG89" s="117"/>
      <c r="AH89" s="117"/>
      <c r="AI89" s="117"/>
      <c r="AJ89" s="117"/>
      <c r="AK89" s="117"/>
      <c r="AL89" s="117"/>
      <c r="AM89" s="117"/>
      <c r="AN89" s="148"/>
      <c r="AO89" s="117"/>
      <c r="AP89" s="117"/>
      <c r="AQ89" s="117"/>
      <c r="AR89" s="117"/>
      <c r="AT89" s="188"/>
      <c r="AU89" s="188"/>
      <c r="AV89" s="188"/>
      <c r="AW89" s="188"/>
    </row>
    <row r="90" spans="1:49" s="128" customFormat="1" x14ac:dyDescent="0.25">
      <c r="A90" s="117"/>
      <c r="B90" s="117"/>
      <c r="C90" s="117"/>
      <c r="D90" s="117"/>
      <c r="E90" s="117"/>
      <c r="F90" s="116"/>
      <c r="G90" s="116"/>
      <c r="H90" s="117"/>
      <c r="I90" s="117"/>
      <c r="J90" s="117"/>
      <c r="K90" s="117"/>
      <c r="L90" s="117"/>
      <c r="M90" s="117"/>
      <c r="N90" s="117"/>
      <c r="O90" s="117"/>
      <c r="P90" s="117"/>
      <c r="Q90" s="117"/>
      <c r="R90" s="117"/>
      <c r="S90" s="117"/>
      <c r="T90" s="117"/>
      <c r="U90" s="117"/>
      <c r="V90" s="147"/>
      <c r="W90" s="147"/>
      <c r="X90" s="147"/>
      <c r="Y90" s="147"/>
      <c r="Z90" s="147"/>
      <c r="AA90" s="147"/>
      <c r="AB90" s="117"/>
      <c r="AC90" s="117"/>
      <c r="AD90" s="117"/>
      <c r="AE90" s="117"/>
      <c r="AF90" s="117"/>
      <c r="AG90" s="117"/>
      <c r="AH90" s="117"/>
      <c r="AI90" s="117"/>
      <c r="AJ90" s="117"/>
      <c r="AK90" s="117"/>
      <c r="AL90" s="117"/>
      <c r="AM90" s="117"/>
      <c r="AN90" s="148"/>
      <c r="AO90" s="117"/>
      <c r="AP90" s="117"/>
      <c r="AQ90" s="117"/>
      <c r="AR90" s="117"/>
      <c r="AT90" s="188"/>
      <c r="AU90" s="188"/>
      <c r="AV90" s="188"/>
      <c r="AW90" s="188"/>
    </row>
    <row r="91" spans="1:49" x14ac:dyDescent="0.25">
      <c r="V91" s="147"/>
      <c r="W91" s="147"/>
      <c r="X91" s="147"/>
      <c r="Y91" s="147"/>
      <c r="Z91" s="147"/>
      <c r="AA91" s="147"/>
      <c r="AO91" s="113"/>
    </row>
    <row r="92" spans="1:49" x14ac:dyDescent="0.25">
      <c r="V92" s="147"/>
      <c r="W92" s="147"/>
      <c r="X92" s="147"/>
      <c r="Y92" s="147"/>
      <c r="Z92" s="147"/>
      <c r="AA92" s="147"/>
      <c r="AO92" s="113"/>
    </row>
    <row r="93" spans="1:49" x14ac:dyDescent="0.25">
      <c r="V93" s="147"/>
      <c r="W93" s="147"/>
      <c r="X93" s="147"/>
      <c r="Y93" s="147"/>
      <c r="Z93" s="147"/>
      <c r="AA93" s="147"/>
      <c r="AO93" s="113"/>
    </row>
    <row r="94" spans="1:49" x14ac:dyDescent="0.25">
      <c r="V94" s="147"/>
      <c r="W94" s="147"/>
      <c r="X94" s="147"/>
      <c r="Y94" s="147"/>
      <c r="Z94" s="147"/>
      <c r="AA94" s="147"/>
      <c r="AO94" s="113"/>
    </row>
    <row r="95" spans="1:49" x14ac:dyDescent="0.25">
      <c r="V95" s="147"/>
      <c r="W95" s="147"/>
      <c r="X95" s="147"/>
      <c r="Y95" s="147"/>
      <c r="Z95" s="147"/>
      <c r="AA95" s="147"/>
      <c r="AO95" s="113"/>
    </row>
    <row r="96" spans="1:49" x14ac:dyDescent="0.25">
      <c r="V96" s="147"/>
      <c r="W96" s="147"/>
      <c r="X96" s="147"/>
      <c r="Y96" s="147"/>
      <c r="Z96" s="147"/>
      <c r="AA96" s="147"/>
      <c r="AO96" s="113"/>
    </row>
    <row r="97" spans="22:41" x14ac:dyDescent="0.25">
      <c r="V97" s="147"/>
      <c r="W97" s="147"/>
      <c r="X97" s="147"/>
      <c r="Y97" s="147"/>
      <c r="Z97" s="147"/>
      <c r="AA97" s="147"/>
      <c r="AO97" s="113"/>
    </row>
    <row r="98" spans="22:41" x14ac:dyDescent="0.25">
      <c r="V98" s="147"/>
      <c r="W98" s="147"/>
      <c r="X98" s="147"/>
      <c r="Y98" s="147"/>
      <c r="Z98" s="147"/>
      <c r="AA98" s="147"/>
      <c r="AO98" s="113"/>
    </row>
    <row r="99" spans="22:41" x14ac:dyDescent="0.25">
      <c r="V99" s="147"/>
      <c r="W99" s="147"/>
      <c r="X99" s="147"/>
      <c r="Y99" s="147"/>
      <c r="Z99" s="147"/>
      <c r="AA99" s="147"/>
      <c r="AO99" s="113"/>
    </row>
    <row r="100" spans="22:41" x14ac:dyDescent="0.25">
      <c r="V100" s="147"/>
      <c r="W100" s="147"/>
      <c r="X100" s="147"/>
      <c r="Y100" s="147"/>
      <c r="Z100" s="147"/>
      <c r="AA100" s="147"/>
      <c r="AO100" s="113"/>
    </row>
    <row r="101" spans="22:41" x14ac:dyDescent="0.25">
      <c r="V101" s="147"/>
      <c r="W101" s="147"/>
      <c r="X101" s="147"/>
      <c r="Y101" s="147"/>
      <c r="Z101" s="147"/>
      <c r="AA101" s="147"/>
      <c r="AO101" s="113"/>
    </row>
    <row r="102" spans="22:41" x14ac:dyDescent="0.25">
      <c r="V102" s="147"/>
      <c r="W102" s="147"/>
      <c r="X102" s="147"/>
      <c r="Y102" s="147"/>
      <c r="Z102" s="147"/>
      <c r="AA102" s="147"/>
      <c r="AO102" s="113"/>
    </row>
    <row r="103" spans="22:41" x14ac:dyDescent="0.25">
      <c r="V103" s="147"/>
      <c r="W103" s="147"/>
      <c r="X103" s="147"/>
      <c r="Y103" s="147"/>
      <c r="Z103" s="147"/>
      <c r="AA103" s="147"/>
      <c r="AO103" s="113"/>
    </row>
    <row r="104" spans="22:41" x14ac:dyDescent="0.25">
      <c r="V104" s="147"/>
      <c r="W104" s="147"/>
      <c r="X104" s="147"/>
      <c r="Y104" s="147"/>
      <c r="Z104" s="147"/>
      <c r="AA104" s="147"/>
      <c r="AO104" s="113"/>
    </row>
    <row r="105" spans="22:41" x14ac:dyDescent="0.25">
      <c r="V105" s="147"/>
      <c r="W105" s="147"/>
      <c r="X105" s="147"/>
      <c r="Y105" s="147"/>
      <c r="Z105" s="147"/>
      <c r="AA105" s="147"/>
      <c r="AO105" s="113"/>
    </row>
    <row r="106" spans="22:41" x14ac:dyDescent="0.25">
      <c r="V106" s="147"/>
      <c r="W106" s="147"/>
      <c r="X106" s="147"/>
      <c r="Y106" s="147"/>
      <c r="Z106" s="147"/>
      <c r="AA106" s="147"/>
      <c r="AO106" s="113"/>
    </row>
    <row r="107" spans="22:41" x14ac:dyDescent="0.25">
      <c r="V107" s="147"/>
      <c r="W107" s="147"/>
      <c r="X107" s="147"/>
      <c r="Y107" s="147"/>
      <c r="Z107" s="147"/>
      <c r="AA107" s="147"/>
      <c r="AO107" s="113"/>
    </row>
    <row r="108" spans="22:41" x14ac:dyDescent="0.25">
      <c r="V108" s="147"/>
      <c r="W108" s="147"/>
      <c r="X108" s="147"/>
      <c r="Y108" s="147"/>
      <c r="Z108" s="147"/>
      <c r="AA108" s="147"/>
      <c r="AO108" s="113"/>
    </row>
    <row r="109" spans="22:41" x14ac:dyDescent="0.25">
      <c r="V109" s="147"/>
      <c r="W109" s="147"/>
      <c r="X109" s="147"/>
      <c r="Y109" s="147"/>
      <c r="Z109" s="147"/>
      <c r="AA109" s="147"/>
      <c r="AO109" s="113"/>
    </row>
    <row r="110" spans="22:41" x14ac:dyDescent="0.25">
      <c r="V110" s="147"/>
      <c r="W110" s="147"/>
      <c r="X110" s="147"/>
      <c r="Y110" s="147"/>
      <c r="Z110" s="147"/>
      <c r="AA110" s="147"/>
      <c r="AO110" s="113"/>
    </row>
    <row r="111" spans="22:41" x14ac:dyDescent="0.25">
      <c r="V111" s="147"/>
      <c r="W111" s="147"/>
      <c r="X111" s="147"/>
      <c r="Y111" s="147"/>
      <c r="Z111" s="147"/>
      <c r="AA111" s="147"/>
      <c r="AO111" s="113"/>
    </row>
    <row r="112" spans="22:41" x14ac:dyDescent="0.25">
      <c r="V112" s="147"/>
      <c r="W112" s="147"/>
      <c r="X112" s="147"/>
      <c r="Y112" s="147"/>
      <c r="Z112" s="147"/>
      <c r="AA112" s="147"/>
      <c r="AO112" s="113"/>
    </row>
    <row r="113" spans="22:41" x14ac:dyDescent="0.25">
      <c r="V113" s="147"/>
      <c r="W113" s="147"/>
      <c r="X113" s="147"/>
      <c r="Y113" s="147"/>
      <c r="Z113" s="147"/>
      <c r="AA113" s="147"/>
      <c r="AO113" s="113"/>
    </row>
    <row r="114" spans="22:41" x14ac:dyDescent="0.25">
      <c r="V114" s="147"/>
      <c r="W114" s="147"/>
      <c r="X114" s="147"/>
      <c r="Y114" s="147"/>
      <c r="Z114" s="147"/>
      <c r="AA114" s="147"/>
      <c r="AO114" s="113"/>
    </row>
    <row r="115" spans="22:41" x14ac:dyDescent="0.25">
      <c r="V115" s="147"/>
      <c r="W115" s="147"/>
      <c r="X115" s="147"/>
      <c r="Y115" s="147"/>
      <c r="Z115" s="147"/>
      <c r="AA115" s="147"/>
      <c r="AO115" s="113"/>
    </row>
    <row r="116" spans="22:41" x14ac:dyDescent="0.25">
      <c r="V116" s="147"/>
      <c r="W116" s="147"/>
      <c r="X116" s="147"/>
      <c r="Y116" s="147"/>
      <c r="Z116" s="147"/>
      <c r="AA116" s="147"/>
      <c r="AO116" s="113"/>
    </row>
    <row r="117" spans="22:41" x14ac:dyDescent="0.25">
      <c r="V117" s="147"/>
      <c r="W117" s="147"/>
      <c r="X117" s="147"/>
      <c r="Y117" s="147"/>
      <c r="Z117" s="147"/>
      <c r="AA117" s="147"/>
      <c r="AO117" s="113"/>
    </row>
    <row r="118" spans="22:41" x14ac:dyDescent="0.25">
      <c r="V118" s="147"/>
      <c r="W118" s="147"/>
      <c r="X118" s="147"/>
      <c r="Y118" s="147"/>
      <c r="Z118" s="147"/>
      <c r="AA118" s="147"/>
      <c r="AO118" s="113"/>
    </row>
    <row r="119" spans="22:41" x14ac:dyDescent="0.25">
      <c r="V119" s="147"/>
      <c r="W119" s="147"/>
      <c r="X119" s="147"/>
      <c r="Y119" s="147"/>
      <c r="Z119" s="147"/>
      <c r="AA119" s="147"/>
      <c r="AO119" s="113"/>
    </row>
    <row r="120" spans="22:41" x14ac:dyDescent="0.25">
      <c r="V120" s="147"/>
      <c r="W120" s="147"/>
      <c r="X120" s="147"/>
      <c r="Y120" s="147"/>
      <c r="Z120" s="147"/>
      <c r="AA120" s="147"/>
      <c r="AO120" s="113"/>
    </row>
    <row r="121" spans="22:41" x14ac:dyDescent="0.25">
      <c r="V121" s="147"/>
      <c r="W121" s="147"/>
      <c r="X121" s="147"/>
      <c r="Y121" s="147"/>
      <c r="Z121" s="147"/>
      <c r="AA121" s="147"/>
      <c r="AO121" s="113"/>
    </row>
    <row r="122" spans="22:41" x14ac:dyDescent="0.25">
      <c r="V122" s="147"/>
      <c r="W122" s="147"/>
      <c r="X122" s="147"/>
      <c r="Y122" s="147"/>
      <c r="Z122" s="147"/>
      <c r="AA122" s="147"/>
      <c r="AO122" s="113"/>
    </row>
    <row r="123" spans="22:41" x14ac:dyDescent="0.25">
      <c r="V123" s="147"/>
      <c r="W123" s="147"/>
      <c r="X123" s="147"/>
      <c r="Y123" s="147"/>
      <c r="Z123" s="147"/>
      <c r="AA123" s="147"/>
      <c r="AO123" s="113"/>
    </row>
    <row r="124" spans="22:41" x14ac:dyDescent="0.25">
      <c r="V124" s="147"/>
      <c r="W124" s="147"/>
      <c r="X124" s="147"/>
      <c r="Y124" s="147"/>
      <c r="Z124" s="147"/>
      <c r="AA124" s="147"/>
      <c r="AO124" s="113"/>
    </row>
    <row r="125" spans="22:41" x14ac:dyDescent="0.25">
      <c r="V125" s="147"/>
      <c r="W125" s="147"/>
      <c r="X125" s="147"/>
      <c r="Y125" s="147"/>
      <c r="Z125" s="147"/>
      <c r="AA125" s="147"/>
    </row>
    <row r="126" spans="22:41" x14ac:dyDescent="0.25">
      <c r="V126" s="147"/>
      <c r="W126" s="147"/>
      <c r="X126" s="147"/>
      <c r="Y126" s="147"/>
      <c r="Z126" s="147"/>
      <c r="AA126" s="147"/>
    </row>
    <row r="127" spans="22:41" x14ac:dyDescent="0.25">
      <c r="V127" s="147"/>
      <c r="W127" s="147"/>
      <c r="X127" s="147"/>
      <c r="Y127" s="147"/>
      <c r="Z127" s="147"/>
      <c r="AA127" s="147"/>
    </row>
    <row r="128" spans="22:41" x14ac:dyDescent="0.25">
      <c r="V128" s="147"/>
      <c r="W128" s="147"/>
      <c r="X128" s="147"/>
      <c r="Y128" s="147"/>
      <c r="Z128" s="147"/>
      <c r="AA128" s="147"/>
    </row>
    <row r="129" spans="22:27" x14ac:dyDescent="0.25">
      <c r="V129" s="147"/>
      <c r="W129" s="147"/>
      <c r="X129" s="147"/>
      <c r="Y129" s="147"/>
      <c r="Z129" s="147"/>
      <c r="AA129" s="147"/>
    </row>
    <row r="130" spans="22:27" x14ac:dyDescent="0.25">
      <c r="V130" s="147"/>
      <c r="W130" s="147"/>
      <c r="X130" s="147"/>
      <c r="Y130" s="147"/>
      <c r="Z130" s="147"/>
      <c r="AA130" s="147"/>
    </row>
    <row r="131" spans="22:27" x14ac:dyDescent="0.25">
      <c r="V131" s="147"/>
      <c r="W131" s="147"/>
      <c r="X131" s="147"/>
      <c r="Y131" s="147"/>
      <c r="Z131" s="147"/>
      <c r="AA131" s="147"/>
    </row>
    <row r="132" spans="22:27" x14ac:dyDescent="0.25">
      <c r="V132" s="147"/>
      <c r="W132" s="147"/>
      <c r="X132" s="147"/>
      <c r="Y132" s="147"/>
      <c r="Z132" s="147"/>
      <c r="AA132" s="147"/>
    </row>
    <row r="133" spans="22:27" x14ac:dyDescent="0.25">
      <c r="V133" s="147"/>
      <c r="W133" s="147"/>
      <c r="X133" s="147"/>
      <c r="Y133" s="147"/>
      <c r="Z133" s="147"/>
      <c r="AA133" s="147"/>
    </row>
    <row r="134" spans="22:27" x14ac:dyDescent="0.25">
      <c r="V134" s="147"/>
      <c r="W134" s="147"/>
      <c r="X134" s="147"/>
      <c r="Y134" s="147"/>
      <c r="Z134" s="147"/>
      <c r="AA134" s="147"/>
    </row>
    <row r="135" spans="22:27" x14ac:dyDescent="0.25">
      <c r="V135" s="147"/>
      <c r="W135" s="147"/>
      <c r="X135" s="147"/>
      <c r="Y135" s="147"/>
      <c r="Z135" s="147"/>
      <c r="AA135" s="147"/>
    </row>
    <row r="136" spans="22:27" x14ac:dyDescent="0.25">
      <c r="V136" s="147"/>
      <c r="W136" s="147"/>
      <c r="X136" s="147"/>
      <c r="Y136" s="147"/>
      <c r="Z136" s="147"/>
      <c r="AA136" s="147"/>
    </row>
    <row r="137" spans="22:27" x14ac:dyDescent="0.25">
      <c r="V137" s="147"/>
      <c r="W137" s="147"/>
      <c r="X137" s="147"/>
      <c r="Y137" s="147"/>
      <c r="Z137" s="147"/>
      <c r="AA137" s="147"/>
    </row>
    <row r="138" spans="22:27" x14ac:dyDescent="0.25">
      <c r="V138" s="147"/>
      <c r="W138" s="147"/>
      <c r="X138" s="147"/>
      <c r="Y138" s="147"/>
      <c r="Z138" s="147"/>
      <c r="AA138" s="147"/>
    </row>
    <row r="139" spans="22:27" x14ac:dyDescent="0.25">
      <c r="V139" s="147"/>
      <c r="W139" s="147"/>
      <c r="X139" s="147"/>
      <c r="Y139" s="147"/>
      <c r="Z139" s="147"/>
      <c r="AA139" s="147"/>
    </row>
    <row r="140" spans="22:27" x14ac:dyDescent="0.25">
      <c r="V140" s="147"/>
      <c r="W140" s="147"/>
      <c r="X140" s="147"/>
      <c r="Y140" s="147"/>
      <c r="Z140" s="147"/>
      <c r="AA140" s="147"/>
    </row>
    <row r="141" spans="22:27" x14ac:dyDescent="0.25">
      <c r="V141" s="147"/>
      <c r="W141" s="147"/>
      <c r="X141" s="147"/>
      <c r="Y141" s="147"/>
      <c r="Z141" s="147"/>
      <c r="AA141" s="147"/>
    </row>
    <row r="142" spans="22:27" x14ac:dyDescent="0.25">
      <c r="V142" s="147"/>
      <c r="W142" s="147"/>
      <c r="X142" s="147"/>
      <c r="Y142" s="147"/>
      <c r="Z142" s="147"/>
      <c r="AA142" s="147"/>
    </row>
    <row r="143" spans="22:27" x14ac:dyDescent="0.25">
      <c r="V143" s="147"/>
      <c r="W143" s="147"/>
      <c r="X143" s="147"/>
      <c r="Y143" s="147"/>
      <c r="Z143" s="147"/>
      <c r="AA143" s="147"/>
    </row>
    <row r="144" spans="22:27" x14ac:dyDescent="0.25">
      <c r="V144" s="147"/>
      <c r="W144" s="147"/>
      <c r="X144" s="147"/>
      <c r="Y144" s="147"/>
      <c r="Z144" s="147"/>
      <c r="AA144" s="147"/>
    </row>
    <row r="145" spans="22:27" x14ac:dyDescent="0.25">
      <c r="V145" s="147"/>
      <c r="W145" s="147"/>
      <c r="X145" s="147"/>
      <c r="Y145" s="147"/>
      <c r="Z145" s="147"/>
      <c r="AA145" s="147"/>
    </row>
    <row r="146" spans="22:27" x14ac:dyDescent="0.25">
      <c r="V146" s="147"/>
      <c r="W146" s="147"/>
      <c r="X146" s="147"/>
      <c r="Y146" s="147"/>
      <c r="Z146" s="147"/>
      <c r="AA146" s="147"/>
    </row>
    <row r="147" spans="22:27" x14ac:dyDescent="0.25">
      <c r="V147" s="147"/>
      <c r="W147" s="147"/>
      <c r="X147" s="147"/>
      <c r="Y147" s="147"/>
      <c r="Z147" s="147"/>
      <c r="AA147" s="147"/>
    </row>
    <row r="148" spans="22:27" x14ac:dyDescent="0.25">
      <c r="V148" s="147"/>
      <c r="W148" s="147"/>
      <c r="X148" s="147"/>
      <c r="Y148" s="147"/>
      <c r="Z148" s="147"/>
      <c r="AA148" s="147"/>
    </row>
    <row r="149" spans="22:27" x14ac:dyDescent="0.25">
      <c r="V149" s="147"/>
      <c r="W149" s="147"/>
      <c r="X149" s="147"/>
      <c r="Y149" s="147"/>
      <c r="Z149" s="147"/>
      <c r="AA149" s="147"/>
    </row>
    <row r="150" spans="22:27" x14ac:dyDescent="0.25">
      <c r="V150" s="147"/>
      <c r="W150" s="147"/>
      <c r="X150" s="147"/>
      <c r="Y150" s="147"/>
      <c r="Z150" s="147"/>
      <c r="AA150" s="147"/>
    </row>
  </sheetData>
  <autoFilter ref="A8:G80" xr:uid="{57F56E99-99F0-4317-9241-47666ED24022}">
    <filterColumn colId="0">
      <filters>
        <dateGroupItem year="2019" month="1" dateTimeGrouping="month"/>
        <dateGroupItem year="2019" month="2" dateTimeGrouping="month"/>
        <dateGroupItem year="2019" month="3" dateTimeGrouping="month"/>
        <dateGroupItem year="2019" month="4" dateTimeGrouping="month"/>
        <dateGroupItem year="2019" month="5" dateTimeGrouping="month"/>
        <dateGroupItem year="2019" month="6" dateTimeGrouping="month"/>
        <dateGroupItem year="2019" month="7" dateTimeGrouping="month"/>
        <dateGroupItem year="2019" month="8" dateTimeGrouping="month"/>
        <dateGroupItem year="2019" month="9" dateTimeGrouping="month"/>
        <dateGroupItem year="2019" month="10" dateTimeGrouping="month"/>
        <dateGroupItem year="2019" month="11" dateTimeGrouping="month"/>
      </filters>
    </filterColumn>
  </autoFilter>
  <mergeCells count="48">
    <mergeCell ref="AM4:AR4"/>
    <mergeCell ref="C4:F6"/>
    <mergeCell ref="A9:A11"/>
    <mergeCell ref="AM5:AN7"/>
    <mergeCell ref="AO5:AO8"/>
    <mergeCell ref="AP5:AP8"/>
    <mergeCell ref="AQ5:AR7"/>
    <mergeCell ref="AF7:AF8"/>
    <mergeCell ref="AG4:AL4"/>
    <mergeCell ref="H5:U6"/>
    <mergeCell ref="V5:Y6"/>
    <mergeCell ref="Z5:AA6"/>
    <mergeCell ref="AB5:AD6"/>
    <mergeCell ref="AE5:AF6"/>
    <mergeCell ref="AG5:AI7"/>
    <mergeCell ref="AJ5:AL7"/>
    <mergeCell ref="A27:A29"/>
    <mergeCell ref="AB7:AB8"/>
    <mergeCell ref="AC7:AC8"/>
    <mergeCell ref="AD7:AD8"/>
    <mergeCell ref="AE7:AE8"/>
    <mergeCell ref="A12:A14"/>
    <mergeCell ref="A15:A17"/>
    <mergeCell ref="A18:A20"/>
    <mergeCell ref="A21:A23"/>
    <mergeCell ref="A24:A26"/>
    <mergeCell ref="H7:I7"/>
    <mergeCell ref="J7:K7"/>
    <mergeCell ref="L7:M7"/>
    <mergeCell ref="N7:O7"/>
    <mergeCell ref="P7:Q7"/>
    <mergeCell ref="R7:S7"/>
    <mergeCell ref="A78:A80"/>
    <mergeCell ref="A30:A32"/>
    <mergeCell ref="A33:A35"/>
    <mergeCell ref="A36:A38"/>
    <mergeCell ref="A39:A41"/>
    <mergeCell ref="A42:A44"/>
    <mergeCell ref="A2:B2"/>
    <mergeCell ref="A4:A7"/>
    <mergeCell ref="B4:B7"/>
    <mergeCell ref="G4:G7"/>
    <mergeCell ref="AB4:AF4"/>
    <mergeCell ref="T7:U7"/>
    <mergeCell ref="H4:AA4"/>
    <mergeCell ref="V7:W7"/>
    <mergeCell ref="X7:Y7"/>
    <mergeCell ref="Z7:AA7"/>
  </mergeCells>
  <printOptions horizontalCentered="1"/>
  <pageMargins left="0.25" right="0.25" top="0.75" bottom="0.75" header="0.3" footer="0.3"/>
  <pageSetup paperSize="8" scale="30" orientation="landscape" r:id="rId1"/>
  <ignoredErrors>
    <ignoredError sqref="U65" formula="1"/>
  </ignoredError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D83"/>
  <sheetViews>
    <sheetView tabSelected="1" view="pageBreakPreview" zoomScale="90" zoomScaleNormal="55" zoomScaleSheetLayoutView="90" workbookViewId="0">
      <pane xSplit="1" ySplit="2" topLeftCell="B27" activePane="bottomRight" state="frozen"/>
      <selection pane="topRight" activeCell="B1" sqref="B1"/>
      <selection pane="bottomLeft" activeCell="A3" sqref="A3"/>
      <selection pane="bottomRight" activeCell="F46" sqref="F46"/>
    </sheetView>
  </sheetViews>
  <sheetFormatPr defaultRowHeight="15" x14ac:dyDescent="0.25"/>
  <cols>
    <col min="1" max="1" width="64.85546875" style="48" bestFit="1" customWidth="1"/>
    <col min="2" max="3" width="12.5703125" style="48" bestFit="1" customWidth="1"/>
    <col min="4" max="4" width="21.85546875" style="48" bestFit="1" customWidth="1"/>
    <col min="5" max="5" width="17.7109375" style="48" bestFit="1" customWidth="1"/>
    <col min="6" max="6" width="4" style="48" bestFit="1" customWidth="1"/>
    <col min="7" max="7" width="5.28515625" style="48" bestFit="1" customWidth="1"/>
    <col min="8" max="8" width="6.140625" style="48" bestFit="1" customWidth="1"/>
    <col min="9" max="9" width="6.28515625" style="48" bestFit="1" customWidth="1"/>
    <col min="10" max="10" width="16.85546875" style="48" bestFit="1" customWidth="1"/>
    <col min="11" max="11" width="5.28515625" style="48" bestFit="1" customWidth="1"/>
    <col min="12" max="12" width="8.42578125" style="48" bestFit="1" customWidth="1"/>
    <col min="13" max="13" width="4.5703125" style="48" bestFit="1" customWidth="1"/>
    <col min="14" max="14" width="11" style="48" bestFit="1" customWidth="1"/>
    <col min="15" max="15" width="12.28515625" style="48" bestFit="1" customWidth="1"/>
    <col min="16" max="16" width="8.85546875" style="48" bestFit="1" customWidth="1"/>
    <col min="17" max="17" width="2.7109375" style="48" bestFit="1" customWidth="1"/>
    <col min="18" max="18" width="2.5703125" style="48" bestFit="1" customWidth="1"/>
    <col min="19" max="19" width="3.7109375" style="48" bestFit="1" customWidth="1"/>
    <col min="20" max="20" width="4.85546875" style="48" bestFit="1" customWidth="1"/>
    <col min="21" max="21" width="6" style="48" bestFit="1" customWidth="1"/>
    <col min="22" max="23" width="7.140625" style="48" bestFit="1" customWidth="1"/>
    <col min="24" max="24" width="6.28515625" style="48" bestFit="1" customWidth="1"/>
    <col min="25" max="25" width="5.5703125" style="48" bestFit="1" customWidth="1"/>
    <col min="26" max="26" width="6" style="48" bestFit="1" customWidth="1"/>
    <col min="27" max="27" width="7.140625" style="48" bestFit="1" customWidth="1"/>
    <col min="28" max="28" width="8.42578125" style="48" bestFit="1" customWidth="1"/>
    <col min="29" max="29" width="9.28515625" style="48" bestFit="1" customWidth="1"/>
    <col min="30" max="30" width="9" style="48" bestFit="1" customWidth="1"/>
    <col min="31" max="16384" width="9.140625" style="48"/>
  </cols>
  <sheetData>
    <row r="1" spans="1:30" ht="37.5" customHeight="1" x14ac:dyDescent="0.25">
      <c r="A1" s="47"/>
      <c r="B1" s="47"/>
      <c r="C1" s="47"/>
      <c r="D1" s="47"/>
      <c r="E1" s="47"/>
      <c r="F1" s="47"/>
      <c r="G1" s="47"/>
      <c r="H1" s="47"/>
      <c r="I1" s="47"/>
      <c r="J1" s="47"/>
      <c r="K1" s="47"/>
      <c r="L1" s="47"/>
      <c r="M1" s="47"/>
      <c r="N1" s="337"/>
      <c r="O1" s="337"/>
      <c r="P1" s="337"/>
      <c r="Q1" s="337"/>
      <c r="R1" s="337"/>
      <c r="S1" s="337"/>
      <c r="T1" s="461" t="s">
        <v>531</v>
      </c>
      <c r="U1" s="462"/>
      <c r="V1" s="462"/>
      <c r="W1" s="462"/>
      <c r="X1" s="463"/>
      <c r="Y1" s="464" t="s">
        <v>537</v>
      </c>
      <c r="Z1" s="465"/>
      <c r="AA1" s="465"/>
      <c r="AB1" s="465"/>
      <c r="AC1" s="465"/>
      <c r="AD1" s="465"/>
    </row>
    <row r="2" spans="1:30" ht="45" x14ac:dyDescent="0.25">
      <c r="A2" s="49" t="s">
        <v>61</v>
      </c>
      <c r="B2" s="50" t="s">
        <v>529</v>
      </c>
      <c r="C2" s="51" t="s">
        <v>530</v>
      </c>
      <c r="D2" s="50" t="s">
        <v>583</v>
      </c>
      <c r="E2" s="51" t="s">
        <v>582</v>
      </c>
      <c r="F2" s="52" t="s">
        <v>83</v>
      </c>
      <c r="G2" s="52" t="s">
        <v>559</v>
      </c>
      <c r="H2" s="52" t="s">
        <v>470</v>
      </c>
      <c r="I2" s="52" t="s">
        <v>584</v>
      </c>
      <c r="J2" s="343" t="s">
        <v>585</v>
      </c>
      <c r="K2" s="52" t="s">
        <v>471</v>
      </c>
      <c r="L2" s="343" t="s">
        <v>62</v>
      </c>
      <c r="M2" s="52" t="s">
        <v>586</v>
      </c>
      <c r="N2" s="218" t="s">
        <v>866</v>
      </c>
      <c r="O2" s="218" t="s">
        <v>867</v>
      </c>
      <c r="P2" s="52" t="s">
        <v>865</v>
      </c>
      <c r="Q2" s="338" t="s">
        <v>588</v>
      </c>
      <c r="R2" s="338" t="s">
        <v>289</v>
      </c>
      <c r="S2" s="55" t="s">
        <v>587</v>
      </c>
      <c r="T2" s="53" t="s">
        <v>63</v>
      </c>
      <c r="U2" s="53" t="s">
        <v>64</v>
      </c>
      <c r="V2" s="50" t="s">
        <v>65</v>
      </c>
      <c r="W2" s="50" t="s">
        <v>498</v>
      </c>
      <c r="X2" s="50" t="s">
        <v>66</v>
      </c>
      <c r="Y2" s="51" t="s">
        <v>532</v>
      </c>
      <c r="Z2" s="51" t="s">
        <v>533</v>
      </c>
      <c r="AA2" s="51" t="s">
        <v>534</v>
      </c>
      <c r="AB2" s="51" t="s">
        <v>535</v>
      </c>
      <c r="AC2" s="51" t="s">
        <v>536</v>
      </c>
      <c r="AD2" s="313" t="s">
        <v>989</v>
      </c>
    </row>
    <row r="3" spans="1:30" x14ac:dyDescent="0.25">
      <c r="A3" s="54" t="s">
        <v>1287</v>
      </c>
      <c r="B3" s="339">
        <v>108791.22580645161</v>
      </c>
      <c r="C3" s="339">
        <v>33785.470967741938</v>
      </c>
      <c r="D3" s="340">
        <v>490</v>
      </c>
      <c r="E3" s="340">
        <v>490</v>
      </c>
      <c r="F3" s="340"/>
      <c r="G3" s="340"/>
      <c r="H3" s="340"/>
      <c r="I3" s="340"/>
      <c r="J3" s="340">
        <v>0</v>
      </c>
      <c r="K3" s="340"/>
      <c r="L3" s="340">
        <v>0</v>
      </c>
      <c r="M3" s="340"/>
      <c r="N3" s="219"/>
      <c r="O3" s="219"/>
      <c r="P3" s="340"/>
      <c r="Q3" s="340"/>
      <c r="R3" s="340"/>
      <c r="S3" s="340">
        <v>0</v>
      </c>
      <c r="T3" s="341">
        <v>0</v>
      </c>
      <c r="U3" s="341">
        <v>0</v>
      </c>
      <c r="V3" s="342">
        <v>0</v>
      </c>
      <c r="W3" s="341">
        <v>0</v>
      </c>
      <c r="X3" s="341">
        <v>0</v>
      </c>
      <c r="Y3" s="341">
        <v>0</v>
      </c>
      <c r="Z3" s="341">
        <v>0</v>
      </c>
      <c r="AA3" s="342">
        <v>0</v>
      </c>
      <c r="AB3" s="341">
        <v>0</v>
      </c>
      <c r="AC3" s="341">
        <v>0</v>
      </c>
      <c r="AD3" s="341">
        <v>0</v>
      </c>
    </row>
    <row r="4" spans="1:30" x14ac:dyDescent="0.25">
      <c r="A4" s="54" t="s">
        <v>1295</v>
      </c>
      <c r="B4" s="339">
        <v>3956.6129032258063</v>
      </c>
      <c r="C4" s="339">
        <v>3956.6129032258063</v>
      </c>
      <c r="D4" s="340">
        <v>19</v>
      </c>
      <c r="E4" s="340">
        <v>19</v>
      </c>
      <c r="F4" s="340"/>
      <c r="G4" s="340"/>
      <c r="H4" s="340"/>
      <c r="I4" s="340"/>
      <c r="J4" s="340">
        <v>0</v>
      </c>
      <c r="K4" s="340"/>
      <c r="L4" s="340">
        <v>0</v>
      </c>
      <c r="M4" s="340"/>
      <c r="N4" s="219"/>
      <c r="O4" s="219"/>
      <c r="P4" s="340"/>
      <c r="Q4" s="340"/>
      <c r="R4" s="340"/>
      <c r="S4" s="340">
        <v>0</v>
      </c>
      <c r="T4" s="341">
        <v>0</v>
      </c>
      <c r="U4" s="341">
        <v>0</v>
      </c>
      <c r="V4" s="342">
        <v>0</v>
      </c>
      <c r="W4" s="341">
        <v>0</v>
      </c>
      <c r="X4" s="341">
        <v>0</v>
      </c>
      <c r="Y4" s="341">
        <v>0</v>
      </c>
      <c r="Z4" s="341">
        <v>0</v>
      </c>
      <c r="AA4" s="342">
        <v>0</v>
      </c>
      <c r="AB4" s="341">
        <v>0</v>
      </c>
      <c r="AC4" s="341">
        <v>0</v>
      </c>
      <c r="AD4" s="341">
        <v>0</v>
      </c>
    </row>
    <row r="5" spans="1:30" x14ac:dyDescent="0.25">
      <c r="A5" s="54" t="s">
        <v>1293</v>
      </c>
      <c r="B5" s="339">
        <v>3609.483870967742</v>
      </c>
      <c r="C5" s="339">
        <v>3609.483870967742</v>
      </c>
      <c r="D5" s="340">
        <v>16</v>
      </c>
      <c r="E5" s="340">
        <v>16</v>
      </c>
      <c r="F5" s="340"/>
      <c r="G5" s="340"/>
      <c r="H5" s="340"/>
      <c r="I5" s="340"/>
      <c r="J5" s="340">
        <v>0</v>
      </c>
      <c r="K5" s="340"/>
      <c r="L5" s="340">
        <v>0</v>
      </c>
      <c r="M5" s="340"/>
      <c r="N5" s="219"/>
      <c r="O5" s="219"/>
      <c r="P5" s="340"/>
      <c r="Q5" s="340"/>
      <c r="R5" s="340"/>
      <c r="S5" s="340">
        <v>0</v>
      </c>
      <c r="T5" s="341">
        <v>0</v>
      </c>
      <c r="U5" s="341">
        <v>0</v>
      </c>
      <c r="V5" s="342">
        <v>0</v>
      </c>
      <c r="W5" s="341">
        <v>0</v>
      </c>
      <c r="X5" s="341">
        <v>0</v>
      </c>
      <c r="Y5" s="341">
        <v>0</v>
      </c>
      <c r="Z5" s="341">
        <v>0</v>
      </c>
      <c r="AA5" s="342">
        <v>0</v>
      </c>
      <c r="AB5" s="341">
        <v>0</v>
      </c>
      <c r="AC5" s="341">
        <v>0</v>
      </c>
      <c r="AD5" s="341">
        <v>0</v>
      </c>
    </row>
    <row r="6" spans="1:30" x14ac:dyDescent="0.25">
      <c r="A6" s="54" t="s">
        <v>1296</v>
      </c>
      <c r="B6" s="339">
        <v>1617.1935483870968</v>
      </c>
      <c r="C6" s="339">
        <v>1617.1935483870968</v>
      </c>
      <c r="D6" s="340">
        <v>7</v>
      </c>
      <c r="E6" s="340">
        <v>7</v>
      </c>
      <c r="F6" s="340"/>
      <c r="G6" s="340"/>
      <c r="H6" s="340"/>
      <c r="I6" s="340"/>
      <c r="J6" s="340">
        <v>0</v>
      </c>
      <c r="K6" s="340"/>
      <c r="L6" s="340">
        <v>0</v>
      </c>
      <c r="M6" s="340"/>
      <c r="N6" s="219"/>
      <c r="O6" s="219"/>
      <c r="P6" s="340"/>
      <c r="Q6" s="340"/>
      <c r="R6" s="340"/>
      <c r="S6" s="340">
        <v>0</v>
      </c>
      <c r="T6" s="341">
        <v>0</v>
      </c>
      <c r="U6" s="341">
        <v>0</v>
      </c>
      <c r="V6" s="342">
        <v>0</v>
      </c>
      <c r="W6" s="341">
        <v>0</v>
      </c>
      <c r="X6" s="341">
        <v>0</v>
      </c>
      <c r="Y6" s="341">
        <v>0</v>
      </c>
      <c r="Z6" s="341">
        <v>0</v>
      </c>
      <c r="AA6" s="342">
        <v>0</v>
      </c>
      <c r="AB6" s="341">
        <v>0</v>
      </c>
      <c r="AC6" s="341">
        <v>0</v>
      </c>
      <c r="AD6" s="341">
        <v>0</v>
      </c>
    </row>
    <row r="7" spans="1:30" x14ac:dyDescent="0.25">
      <c r="A7" s="54" t="s">
        <v>1298</v>
      </c>
      <c r="B7" s="339">
        <v>404.70967741935482</v>
      </c>
      <c r="C7" s="339">
        <v>404.70967741935482</v>
      </c>
      <c r="D7" s="340">
        <v>2</v>
      </c>
      <c r="E7" s="340">
        <v>2</v>
      </c>
      <c r="F7" s="340"/>
      <c r="G7" s="340"/>
      <c r="H7" s="340"/>
      <c r="I7" s="340"/>
      <c r="J7" s="340">
        <v>0</v>
      </c>
      <c r="K7" s="340"/>
      <c r="L7" s="340">
        <v>0</v>
      </c>
      <c r="M7" s="340"/>
      <c r="N7" s="219"/>
      <c r="O7" s="219"/>
      <c r="P7" s="340"/>
      <c r="Q7" s="340"/>
      <c r="R7" s="340"/>
      <c r="S7" s="340">
        <v>0</v>
      </c>
      <c r="T7" s="341">
        <v>0</v>
      </c>
      <c r="U7" s="341">
        <v>0</v>
      </c>
      <c r="V7" s="342">
        <v>0</v>
      </c>
      <c r="W7" s="341">
        <v>0</v>
      </c>
      <c r="X7" s="341">
        <v>0</v>
      </c>
      <c r="Y7" s="341">
        <v>0</v>
      </c>
      <c r="Z7" s="341">
        <v>0</v>
      </c>
      <c r="AA7" s="342">
        <v>0</v>
      </c>
      <c r="AB7" s="341">
        <v>0</v>
      </c>
      <c r="AC7" s="341">
        <v>0</v>
      </c>
      <c r="AD7" s="341">
        <v>0</v>
      </c>
    </row>
    <row r="8" spans="1:30" x14ac:dyDescent="0.25">
      <c r="A8" s="54" t="s">
        <v>31</v>
      </c>
      <c r="B8" s="339">
        <v>55717.225806451614</v>
      </c>
      <c r="C8" s="339">
        <v>55717.225806451614</v>
      </c>
      <c r="D8" s="340">
        <v>234</v>
      </c>
      <c r="E8" s="340">
        <v>234</v>
      </c>
      <c r="F8" s="340"/>
      <c r="G8" s="340"/>
      <c r="H8" s="340"/>
      <c r="I8" s="340"/>
      <c r="J8" s="340">
        <v>0</v>
      </c>
      <c r="K8" s="340"/>
      <c r="L8" s="340">
        <v>0</v>
      </c>
      <c r="M8" s="340"/>
      <c r="N8" s="219"/>
      <c r="O8" s="219"/>
      <c r="P8" s="340"/>
      <c r="Q8" s="340"/>
      <c r="R8" s="340"/>
      <c r="S8" s="340">
        <v>0</v>
      </c>
      <c r="T8" s="341">
        <v>0</v>
      </c>
      <c r="U8" s="341">
        <v>0</v>
      </c>
      <c r="V8" s="342">
        <v>0</v>
      </c>
      <c r="W8" s="341">
        <v>0</v>
      </c>
      <c r="X8" s="341">
        <v>0</v>
      </c>
      <c r="Y8" s="341">
        <v>0</v>
      </c>
      <c r="Z8" s="341">
        <v>0</v>
      </c>
      <c r="AA8" s="342">
        <v>0</v>
      </c>
      <c r="AB8" s="341">
        <v>0</v>
      </c>
      <c r="AC8" s="341">
        <v>0</v>
      </c>
      <c r="AD8" s="341">
        <v>0</v>
      </c>
    </row>
    <row r="9" spans="1:30" x14ac:dyDescent="0.25">
      <c r="A9" s="54" t="s">
        <v>32</v>
      </c>
      <c r="B9" s="339">
        <v>1293.0967741935483</v>
      </c>
      <c r="C9" s="339">
        <v>1293.0967741935483</v>
      </c>
      <c r="D9" s="340">
        <v>6</v>
      </c>
      <c r="E9" s="340">
        <v>6</v>
      </c>
      <c r="F9" s="340"/>
      <c r="G9" s="340"/>
      <c r="H9" s="340"/>
      <c r="I9" s="340"/>
      <c r="J9" s="340">
        <v>0</v>
      </c>
      <c r="K9" s="340"/>
      <c r="L9" s="340">
        <v>0</v>
      </c>
      <c r="M9" s="340"/>
      <c r="N9" s="219"/>
      <c r="O9" s="219"/>
      <c r="P9" s="340"/>
      <c r="Q9" s="340"/>
      <c r="R9" s="340"/>
      <c r="S9" s="340">
        <v>0</v>
      </c>
      <c r="T9" s="341">
        <v>0</v>
      </c>
      <c r="U9" s="341">
        <v>0</v>
      </c>
      <c r="V9" s="342">
        <v>0</v>
      </c>
      <c r="W9" s="341">
        <v>0</v>
      </c>
      <c r="X9" s="341">
        <v>0</v>
      </c>
      <c r="Y9" s="341">
        <v>0</v>
      </c>
      <c r="Z9" s="341">
        <v>0</v>
      </c>
      <c r="AA9" s="342">
        <v>0</v>
      </c>
      <c r="AB9" s="341">
        <v>0</v>
      </c>
      <c r="AC9" s="341">
        <v>0</v>
      </c>
      <c r="AD9" s="341">
        <v>0</v>
      </c>
    </row>
    <row r="10" spans="1:30" x14ac:dyDescent="0.25">
      <c r="A10" s="54" t="s">
        <v>1300</v>
      </c>
      <c r="B10" s="339">
        <v>2630.6129032258063</v>
      </c>
      <c r="C10" s="339">
        <v>2630.6129032258063</v>
      </c>
      <c r="D10" s="340">
        <v>12</v>
      </c>
      <c r="E10" s="340">
        <v>12</v>
      </c>
      <c r="F10" s="340"/>
      <c r="G10" s="340"/>
      <c r="H10" s="340"/>
      <c r="I10" s="340"/>
      <c r="J10" s="340">
        <v>0</v>
      </c>
      <c r="K10" s="340"/>
      <c r="L10" s="340">
        <v>0</v>
      </c>
      <c r="M10" s="340"/>
      <c r="N10" s="219"/>
      <c r="O10" s="219"/>
      <c r="P10" s="340"/>
      <c r="Q10" s="340"/>
      <c r="R10" s="340"/>
      <c r="S10" s="340">
        <v>0</v>
      </c>
      <c r="T10" s="341">
        <v>0</v>
      </c>
      <c r="U10" s="341">
        <v>0</v>
      </c>
      <c r="V10" s="342">
        <v>0</v>
      </c>
      <c r="W10" s="341">
        <v>0</v>
      </c>
      <c r="X10" s="341">
        <v>0</v>
      </c>
      <c r="Y10" s="341">
        <v>0</v>
      </c>
      <c r="Z10" s="341">
        <v>0</v>
      </c>
      <c r="AA10" s="342">
        <v>0</v>
      </c>
      <c r="AB10" s="341">
        <v>0</v>
      </c>
      <c r="AC10" s="341">
        <v>0</v>
      </c>
      <c r="AD10" s="341">
        <v>0</v>
      </c>
    </row>
    <row r="11" spans="1:30" x14ac:dyDescent="0.25">
      <c r="A11" s="54" t="s">
        <v>1303</v>
      </c>
      <c r="B11" s="339">
        <v>2616.9032258064517</v>
      </c>
      <c r="C11" s="339">
        <v>2616.9032258064517</v>
      </c>
      <c r="D11" s="340">
        <v>12</v>
      </c>
      <c r="E11" s="340">
        <v>12</v>
      </c>
      <c r="F11" s="340"/>
      <c r="G11" s="340"/>
      <c r="H11" s="340"/>
      <c r="I11" s="340"/>
      <c r="J11" s="340">
        <v>0</v>
      </c>
      <c r="K11" s="340"/>
      <c r="L11" s="340">
        <v>0</v>
      </c>
      <c r="M11" s="340"/>
      <c r="N11" s="219"/>
      <c r="O11" s="219"/>
      <c r="P11" s="340"/>
      <c r="Q11" s="340"/>
      <c r="R11" s="340"/>
      <c r="S11" s="340">
        <v>0</v>
      </c>
      <c r="T11" s="341">
        <v>0</v>
      </c>
      <c r="U11" s="341">
        <v>0</v>
      </c>
      <c r="V11" s="342">
        <v>0</v>
      </c>
      <c r="W11" s="341">
        <v>0</v>
      </c>
      <c r="X11" s="341">
        <v>0</v>
      </c>
      <c r="Y11" s="341">
        <v>0</v>
      </c>
      <c r="Z11" s="341">
        <v>0</v>
      </c>
      <c r="AA11" s="342">
        <v>0</v>
      </c>
      <c r="AB11" s="341">
        <v>0</v>
      </c>
      <c r="AC11" s="341">
        <v>0</v>
      </c>
      <c r="AD11" s="341">
        <v>0</v>
      </c>
    </row>
    <row r="12" spans="1:30" x14ac:dyDescent="0.25">
      <c r="A12" s="54" t="s">
        <v>1291</v>
      </c>
      <c r="B12" s="339">
        <v>1447.741935483871</v>
      </c>
      <c r="C12" s="339">
        <v>1447.741935483871</v>
      </c>
      <c r="D12" s="340">
        <v>8</v>
      </c>
      <c r="E12" s="340">
        <v>8</v>
      </c>
      <c r="F12" s="340"/>
      <c r="G12" s="340"/>
      <c r="H12" s="340"/>
      <c r="I12" s="340"/>
      <c r="J12" s="340">
        <v>0</v>
      </c>
      <c r="K12" s="340"/>
      <c r="L12" s="340">
        <v>0</v>
      </c>
      <c r="M12" s="340"/>
      <c r="N12" s="219"/>
      <c r="O12" s="219"/>
      <c r="P12" s="340"/>
      <c r="Q12" s="340"/>
      <c r="R12" s="340"/>
      <c r="S12" s="340">
        <v>0</v>
      </c>
      <c r="T12" s="341">
        <v>0</v>
      </c>
      <c r="U12" s="341">
        <v>0</v>
      </c>
      <c r="V12" s="342">
        <v>0</v>
      </c>
      <c r="W12" s="341">
        <v>0</v>
      </c>
      <c r="X12" s="341">
        <v>0</v>
      </c>
      <c r="Y12" s="341">
        <v>0</v>
      </c>
      <c r="Z12" s="341">
        <v>0</v>
      </c>
      <c r="AA12" s="342">
        <v>0</v>
      </c>
      <c r="AB12" s="341">
        <v>0</v>
      </c>
      <c r="AC12" s="341">
        <v>0</v>
      </c>
      <c r="AD12" s="341">
        <v>0</v>
      </c>
    </row>
    <row r="13" spans="1:30" x14ac:dyDescent="0.25">
      <c r="A13" s="54" t="s">
        <v>1289</v>
      </c>
      <c r="B13" s="339">
        <v>14380.354838709678</v>
      </c>
      <c r="C13" s="339">
        <v>14380.354838709678</v>
      </c>
      <c r="D13" s="340">
        <v>71</v>
      </c>
      <c r="E13" s="340">
        <v>71</v>
      </c>
      <c r="F13" s="340"/>
      <c r="G13" s="340"/>
      <c r="H13" s="340"/>
      <c r="I13" s="340"/>
      <c r="J13" s="340">
        <v>0</v>
      </c>
      <c r="K13" s="340"/>
      <c r="L13" s="340">
        <v>0</v>
      </c>
      <c r="M13" s="340"/>
      <c r="N13" s="219"/>
      <c r="O13" s="219"/>
      <c r="P13" s="340"/>
      <c r="Q13" s="340"/>
      <c r="R13" s="340"/>
      <c r="S13" s="340">
        <v>0</v>
      </c>
      <c r="T13" s="341">
        <v>0</v>
      </c>
      <c r="U13" s="341">
        <v>0</v>
      </c>
      <c r="V13" s="342">
        <v>0</v>
      </c>
      <c r="W13" s="341">
        <v>0</v>
      </c>
      <c r="X13" s="341">
        <v>0</v>
      </c>
      <c r="Y13" s="341">
        <v>0</v>
      </c>
      <c r="Z13" s="341">
        <v>0</v>
      </c>
      <c r="AA13" s="342">
        <v>0</v>
      </c>
      <c r="AB13" s="341">
        <v>0</v>
      </c>
      <c r="AC13" s="341">
        <v>0</v>
      </c>
      <c r="AD13" s="341">
        <v>0</v>
      </c>
    </row>
    <row r="14" spans="1:30" x14ac:dyDescent="0.25">
      <c r="A14" s="54" t="s">
        <v>41</v>
      </c>
      <c r="B14" s="339">
        <v>399252.12903225806</v>
      </c>
      <c r="C14" s="339">
        <v>155259.7935483871</v>
      </c>
      <c r="D14" s="340">
        <v>1638</v>
      </c>
      <c r="E14" s="340">
        <v>1229</v>
      </c>
      <c r="F14" s="340"/>
      <c r="G14" s="340"/>
      <c r="H14" s="340"/>
      <c r="I14" s="340"/>
      <c r="J14" s="340">
        <v>0</v>
      </c>
      <c r="K14" s="340"/>
      <c r="L14" s="340">
        <v>0</v>
      </c>
      <c r="M14" s="340">
        <v>2</v>
      </c>
      <c r="N14" s="219"/>
      <c r="O14" s="219"/>
      <c r="P14" s="340"/>
      <c r="Q14" s="340"/>
      <c r="R14" s="340"/>
      <c r="S14" s="340">
        <v>0</v>
      </c>
      <c r="T14" s="341">
        <v>0</v>
      </c>
      <c r="U14" s="341">
        <v>0</v>
      </c>
      <c r="V14" s="342">
        <v>0</v>
      </c>
      <c r="W14" s="341">
        <v>0</v>
      </c>
      <c r="X14" s="341">
        <v>0</v>
      </c>
      <c r="Y14" s="341">
        <v>0</v>
      </c>
      <c r="Z14" s="341">
        <v>0</v>
      </c>
      <c r="AA14" s="342">
        <v>0</v>
      </c>
      <c r="AB14" s="341">
        <v>0</v>
      </c>
      <c r="AC14" s="341">
        <v>0</v>
      </c>
      <c r="AD14" s="341">
        <v>0</v>
      </c>
    </row>
    <row r="15" spans="1:30" x14ac:dyDescent="0.25">
      <c r="A15" s="54" t="s">
        <v>513</v>
      </c>
      <c r="B15" s="339">
        <v>175005.12903225806</v>
      </c>
      <c r="C15" s="339">
        <v>172309.03870967741</v>
      </c>
      <c r="D15" s="340">
        <v>1017</v>
      </c>
      <c r="E15" s="340">
        <v>1017</v>
      </c>
      <c r="F15" s="340"/>
      <c r="G15" s="340"/>
      <c r="H15" s="340"/>
      <c r="I15" s="340"/>
      <c r="J15" s="340">
        <v>0</v>
      </c>
      <c r="K15" s="340">
        <v>2</v>
      </c>
      <c r="L15" s="340">
        <v>2</v>
      </c>
      <c r="M15" s="340">
        <v>4</v>
      </c>
      <c r="N15" s="219"/>
      <c r="O15" s="219"/>
      <c r="P15" s="340"/>
      <c r="Q15" s="340"/>
      <c r="R15" s="340"/>
      <c r="S15" s="340">
        <v>0</v>
      </c>
      <c r="T15" s="341">
        <v>0</v>
      </c>
      <c r="U15" s="341">
        <v>0</v>
      </c>
      <c r="V15" s="342">
        <v>0</v>
      </c>
      <c r="W15" s="341">
        <v>11.42823648117963</v>
      </c>
      <c r="X15" s="341">
        <v>0</v>
      </c>
      <c r="Y15" s="341">
        <v>0</v>
      </c>
      <c r="Z15" s="341">
        <v>0</v>
      </c>
      <c r="AA15" s="342">
        <v>0</v>
      </c>
      <c r="AB15" s="341">
        <v>11.60705216033263</v>
      </c>
      <c r="AC15" s="341">
        <v>0</v>
      </c>
      <c r="AD15" s="341">
        <v>0</v>
      </c>
    </row>
    <row r="16" spans="1:30" x14ac:dyDescent="0.25">
      <c r="A16" s="54" t="s">
        <v>115</v>
      </c>
      <c r="B16" s="339">
        <v>322823.22350230417</v>
      </c>
      <c r="C16" s="339">
        <v>322823.22350230417</v>
      </c>
      <c r="D16" s="340">
        <v>1511</v>
      </c>
      <c r="E16" s="340">
        <v>1511</v>
      </c>
      <c r="F16" s="340"/>
      <c r="G16" s="340"/>
      <c r="H16" s="340">
        <v>1</v>
      </c>
      <c r="I16" s="340"/>
      <c r="J16" s="340">
        <v>1</v>
      </c>
      <c r="K16" s="340">
        <v>1</v>
      </c>
      <c r="L16" s="340">
        <v>2</v>
      </c>
      <c r="M16" s="340">
        <v>1</v>
      </c>
      <c r="N16" s="219"/>
      <c r="O16" s="219">
        <v>19</v>
      </c>
      <c r="P16" s="340"/>
      <c r="Q16" s="340"/>
      <c r="R16" s="340"/>
      <c r="S16" s="340">
        <v>0</v>
      </c>
      <c r="T16" s="341">
        <v>0</v>
      </c>
      <c r="U16" s="341">
        <v>58.85574090323891</v>
      </c>
      <c r="V16" s="342">
        <v>0</v>
      </c>
      <c r="W16" s="341">
        <v>6.1953411477093585</v>
      </c>
      <c r="X16" s="341">
        <v>3.0976705738546793</v>
      </c>
      <c r="Y16" s="341">
        <v>0</v>
      </c>
      <c r="Z16" s="341">
        <v>58.85574090323891</v>
      </c>
      <c r="AA16" s="342">
        <v>0</v>
      </c>
      <c r="AB16" s="341">
        <v>6.1953411477093585</v>
      </c>
      <c r="AC16" s="341">
        <v>3.0976705738546793</v>
      </c>
      <c r="AD16" s="341">
        <v>0</v>
      </c>
    </row>
    <row r="17" spans="1:30" x14ac:dyDescent="0.25">
      <c r="A17" s="54" t="s">
        <v>33</v>
      </c>
      <c r="B17" s="339">
        <v>1895.2258064516129</v>
      </c>
      <c r="C17" s="339">
        <v>1895.2258064516129</v>
      </c>
      <c r="D17" s="340">
        <v>10</v>
      </c>
      <c r="E17" s="340">
        <v>10</v>
      </c>
      <c r="F17" s="340"/>
      <c r="G17" s="340"/>
      <c r="H17" s="340"/>
      <c r="I17" s="340"/>
      <c r="J17" s="340">
        <v>0</v>
      </c>
      <c r="K17" s="340"/>
      <c r="L17" s="340">
        <v>0</v>
      </c>
      <c r="M17" s="340"/>
      <c r="N17" s="219"/>
      <c r="O17" s="219"/>
      <c r="P17" s="340"/>
      <c r="Q17" s="340"/>
      <c r="R17" s="340"/>
      <c r="S17" s="340">
        <v>0</v>
      </c>
      <c r="T17" s="341">
        <v>0</v>
      </c>
      <c r="U17" s="341">
        <v>0</v>
      </c>
      <c r="V17" s="342">
        <v>0</v>
      </c>
      <c r="W17" s="341">
        <v>0</v>
      </c>
      <c r="X17" s="341">
        <v>0</v>
      </c>
      <c r="Y17" s="341">
        <v>0</v>
      </c>
      <c r="Z17" s="341">
        <v>0</v>
      </c>
      <c r="AA17" s="342">
        <v>0</v>
      </c>
      <c r="AB17" s="341">
        <v>0</v>
      </c>
      <c r="AC17" s="341">
        <v>0</v>
      </c>
      <c r="AD17" s="341">
        <v>0</v>
      </c>
    </row>
    <row r="18" spans="1:30" x14ac:dyDescent="0.25">
      <c r="A18" s="54" t="s">
        <v>1292</v>
      </c>
      <c r="B18" s="339">
        <v>631.74193548387098</v>
      </c>
      <c r="C18" s="339">
        <v>631.74193548387098</v>
      </c>
      <c r="D18" s="340">
        <v>3</v>
      </c>
      <c r="E18" s="340">
        <v>3</v>
      </c>
      <c r="F18" s="340"/>
      <c r="G18" s="340"/>
      <c r="H18" s="340"/>
      <c r="I18" s="340"/>
      <c r="J18" s="340">
        <v>0</v>
      </c>
      <c r="K18" s="340"/>
      <c r="L18" s="340">
        <v>0</v>
      </c>
      <c r="M18" s="340"/>
      <c r="N18" s="219"/>
      <c r="O18" s="219"/>
      <c r="P18" s="340"/>
      <c r="Q18" s="340"/>
      <c r="R18" s="340"/>
      <c r="S18" s="340">
        <v>0</v>
      </c>
      <c r="T18" s="341">
        <v>0</v>
      </c>
      <c r="U18" s="341">
        <v>0</v>
      </c>
      <c r="V18" s="342">
        <v>0</v>
      </c>
      <c r="W18" s="341">
        <v>0</v>
      </c>
      <c r="X18" s="341">
        <v>0</v>
      </c>
      <c r="Y18" s="341">
        <v>0</v>
      </c>
      <c r="Z18" s="341">
        <v>0</v>
      </c>
      <c r="AA18" s="342">
        <v>0</v>
      </c>
      <c r="AB18" s="341">
        <v>0</v>
      </c>
      <c r="AC18" s="341">
        <v>0</v>
      </c>
      <c r="AD18" s="341">
        <v>0</v>
      </c>
    </row>
    <row r="19" spans="1:30" x14ac:dyDescent="0.25">
      <c r="A19" s="54" t="s">
        <v>1301</v>
      </c>
      <c r="B19" s="339">
        <v>3662.1290322580644</v>
      </c>
      <c r="C19" s="339">
        <v>3662.1290322580644</v>
      </c>
      <c r="D19" s="340">
        <v>18</v>
      </c>
      <c r="E19" s="340">
        <v>18</v>
      </c>
      <c r="F19" s="340"/>
      <c r="G19" s="340"/>
      <c r="H19" s="340"/>
      <c r="I19" s="340"/>
      <c r="J19" s="340">
        <v>0</v>
      </c>
      <c r="K19" s="340"/>
      <c r="L19" s="340">
        <v>0</v>
      </c>
      <c r="M19" s="340"/>
      <c r="N19" s="219"/>
      <c r="O19" s="219"/>
      <c r="P19" s="340"/>
      <c r="Q19" s="340"/>
      <c r="R19" s="340"/>
      <c r="S19" s="340">
        <v>0</v>
      </c>
      <c r="T19" s="341">
        <v>0</v>
      </c>
      <c r="U19" s="341">
        <v>0</v>
      </c>
      <c r="V19" s="342">
        <v>0</v>
      </c>
      <c r="W19" s="341">
        <v>0</v>
      </c>
      <c r="X19" s="341">
        <v>0</v>
      </c>
      <c r="Y19" s="341">
        <v>0</v>
      </c>
      <c r="Z19" s="341">
        <v>0</v>
      </c>
      <c r="AA19" s="342">
        <v>0</v>
      </c>
      <c r="AB19" s="341">
        <v>0</v>
      </c>
      <c r="AC19" s="341">
        <v>0</v>
      </c>
      <c r="AD19" s="341">
        <v>0</v>
      </c>
    </row>
    <row r="20" spans="1:30" x14ac:dyDescent="0.25">
      <c r="A20" s="54" t="s">
        <v>19</v>
      </c>
      <c r="B20" s="339">
        <v>52148.048387096773</v>
      </c>
      <c r="C20" s="339">
        <v>49143.983870967742</v>
      </c>
      <c r="D20" s="340">
        <v>280</v>
      </c>
      <c r="E20" s="340">
        <v>267</v>
      </c>
      <c r="F20" s="340"/>
      <c r="G20" s="340"/>
      <c r="H20" s="340"/>
      <c r="I20" s="340"/>
      <c r="J20" s="340">
        <v>0</v>
      </c>
      <c r="K20" s="340">
        <v>1</v>
      </c>
      <c r="L20" s="340">
        <v>1</v>
      </c>
      <c r="M20" s="340">
        <v>2</v>
      </c>
      <c r="N20" s="219"/>
      <c r="O20" s="219"/>
      <c r="P20" s="340"/>
      <c r="Q20" s="340"/>
      <c r="R20" s="340"/>
      <c r="S20" s="340">
        <v>0</v>
      </c>
      <c r="T20" s="341">
        <v>0</v>
      </c>
      <c r="U20" s="341">
        <v>0</v>
      </c>
      <c r="V20" s="342">
        <v>0</v>
      </c>
      <c r="W20" s="341">
        <v>19.176173048259933</v>
      </c>
      <c r="X20" s="341">
        <v>0</v>
      </c>
      <c r="Y20" s="341">
        <v>0</v>
      </c>
      <c r="Z20" s="341">
        <v>0</v>
      </c>
      <c r="AA20" s="342">
        <v>0</v>
      </c>
      <c r="AB20" s="341">
        <v>20.348370669858515</v>
      </c>
      <c r="AC20" s="341">
        <v>0</v>
      </c>
      <c r="AD20" s="341">
        <v>0</v>
      </c>
    </row>
    <row r="21" spans="1:30" x14ac:dyDescent="0.25">
      <c r="A21" s="54" t="s">
        <v>9</v>
      </c>
      <c r="B21" s="339">
        <v>102545.09677419355</v>
      </c>
      <c r="C21" s="339">
        <v>102545.09677419355</v>
      </c>
      <c r="D21" s="340">
        <v>401</v>
      </c>
      <c r="E21" s="340">
        <v>401</v>
      </c>
      <c r="F21" s="340"/>
      <c r="G21" s="340"/>
      <c r="H21" s="340"/>
      <c r="I21" s="340"/>
      <c r="J21" s="340">
        <v>0</v>
      </c>
      <c r="K21" s="340"/>
      <c r="L21" s="340">
        <v>0</v>
      </c>
      <c r="M21" s="340"/>
      <c r="N21" s="219"/>
      <c r="O21" s="219"/>
      <c r="P21" s="340"/>
      <c r="Q21" s="340"/>
      <c r="R21" s="340"/>
      <c r="S21" s="340">
        <v>0</v>
      </c>
      <c r="T21" s="341">
        <v>0</v>
      </c>
      <c r="U21" s="341">
        <v>0</v>
      </c>
      <c r="V21" s="342">
        <v>0</v>
      </c>
      <c r="W21" s="341">
        <v>0</v>
      </c>
      <c r="X21" s="341">
        <v>0</v>
      </c>
      <c r="Y21" s="341">
        <v>0</v>
      </c>
      <c r="Z21" s="341">
        <v>0</v>
      </c>
      <c r="AA21" s="342">
        <v>0</v>
      </c>
      <c r="AB21" s="341">
        <v>0</v>
      </c>
      <c r="AC21" s="341">
        <v>0</v>
      </c>
      <c r="AD21" s="341">
        <v>0</v>
      </c>
    </row>
    <row r="22" spans="1:30" x14ac:dyDescent="0.25">
      <c r="A22" s="54" t="s">
        <v>46</v>
      </c>
      <c r="B22" s="339">
        <v>77783.774193548394</v>
      </c>
      <c r="C22" s="339">
        <v>77783.774193548394</v>
      </c>
      <c r="D22" s="340">
        <v>302</v>
      </c>
      <c r="E22" s="340">
        <v>302</v>
      </c>
      <c r="F22" s="340"/>
      <c r="G22" s="340"/>
      <c r="H22" s="340"/>
      <c r="I22" s="340"/>
      <c r="J22" s="340">
        <v>0</v>
      </c>
      <c r="K22" s="340"/>
      <c r="L22" s="340">
        <v>0</v>
      </c>
      <c r="M22" s="340"/>
      <c r="N22" s="219"/>
      <c r="O22" s="219"/>
      <c r="P22" s="340"/>
      <c r="Q22" s="340"/>
      <c r="R22" s="340"/>
      <c r="S22" s="340">
        <v>0</v>
      </c>
      <c r="T22" s="341">
        <v>0</v>
      </c>
      <c r="U22" s="341">
        <v>0</v>
      </c>
      <c r="V22" s="342">
        <v>0</v>
      </c>
      <c r="W22" s="341">
        <v>0</v>
      </c>
      <c r="X22" s="341">
        <v>0</v>
      </c>
      <c r="Y22" s="341">
        <v>0</v>
      </c>
      <c r="Z22" s="341">
        <v>0</v>
      </c>
      <c r="AA22" s="342">
        <v>0</v>
      </c>
      <c r="AB22" s="341">
        <v>0</v>
      </c>
      <c r="AC22" s="341">
        <v>0</v>
      </c>
      <c r="AD22" s="341">
        <v>0</v>
      </c>
    </row>
    <row r="23" spans="1:30" x14ac:dyDescent="0.25">
      <c r="A23" s="54" t="s">
        <v>514</v>
      </c>
      <c r="B23" s="339">
        <v>130670.77419354839</v>
      </c>
      <c r="C23" s="339">
        <v>130670.77419354839</v>
      </c>
      <c r="D23" s="340">
        <v>635</v>
      </c>
      <c r="E23" s="340">
        <v>635</v>
      </c>
      <c r="F23" s="340"/>
      <c r="G23" s="340"/>
      <c r="H23" s="340"/>
      <c r="I23" s="340"/>
      <c r="J23" s="340">
        <v>0</v>
      </c>
      <c r="K23" s="340"/>
      <c r="L23" s="340">
        <v>0</v>
      </c>
      <c r="M23" s="340"/>
      <c r="N23" s="219"/>
      <c r="O23" s="219"/>
      <c r="P23" s="340"/>
      <c r="Q23" s="340"/>
      <c r="R23" s="340"/>
      <c r="S23" s="340">
        <v>0</v>
      </c>
      <c r="T23" s="341">
        <v>0</v>
      </c>
      <c r="U23" s="341">
        <v>0</v>
      </c>
      <c r="V23" s="342">
        <v>0</v>
      </c>
      <c r="W23" s="341">
        <v>0</v>
      </c>
      <c r="X23" s="341">
        <v>0</v>
      </c>
      <c r="Y23" s="341">
        <v>0</v>
      </c>
      <c r="Z23" s="341">
        <v>0</v>
      </c>
      <c r="AA23" s="342">
        <v>0</v>
      </c>
      <c r="AB23" s="341">
        <v>0</v>
      </c>
      <c r="AC23" s="341">
        <v>0</v>
      </c>
      <c r="AD23" s="341">
        <v>0</v>
      </c>
    </row>
    <row r="24" spans="1:30" x14ac:dyDescent="0.25">
      <c r="A24" s="54" t="s">
        <v>316</v>
      </c>
      <c r="B24" s="339">
        <v>6014.7096774193551</v>
      </c>
      <c r="C24" s="339">
        <v>6014.7096774193551</v>
      </c>
      <c r="D24" s="340">
        <v>29</v>
      </c>
      <c r="E24" s="340">
        <v>29</v>
      </c>
      <c r="F24" s="340"/>
      <c r="G24" s="340"/>
      <c r="H24" s="340"/>
      <c r="I24" s="340"/>
      <c r="J24" s="340">
        <v>0</v>
      </c>
      <c r="K24" s="340">
        <v>3</v>
      </c>
      <c r="L24" s="340">
        <v>3</v>
      </c>
      <c r="M24" s="340"/>
      <c r="N24" s="219"/>
      <c r="O24" s="219"/>
      <c r="P24" s="340"/>
      <c r="Q24" s="340"/>
      <c r="R24" s="340"/>
      <c r="S24" s="340">
        <v>0</v>
      </c>
      <c r="T24" s="341">
        <v>0</v>
      </c>
      <c r="U24" s="341">
        <v>0</v>
      </c>
      <c r="V24" s="342">
        <v>0</v>
      </c>
      <c r="W24" s="341">
        <v>498.77719140172479</v>
      </c>
      <c r="X24" s="341">
        <v>0</v>
      </c>
      <c r="Y24" s="341">
        <v>0</v>
      </c>
      <c r="Z24" s="341">
        <v>0</v>
      </c>
      <c r="AA24" s="342">
        <v>0</v>
      </c>
      <c r="AB24" s="341">
        <v>498.77719140172479</v>
      </c>
      <c r="AC24" s="341">
        <v>0</v>
      </c>
      <c r="AD24" s="341">
        <v>0</v>
      </c>
    </row>
    <row r="25" spans="1:30" x14ac:dyDescent="0.25">
      <c r="A25" s="54" t="s">
        <v>854</v>
      </c>
      <c r="B25" s="339">
        <v>146134.74193548388</v>
      </c>
      <c r="C25" s="339">
        <v>146134.74193548388</v>
      </c>
      <c r="D25" s="340">
        <v>833</v>
      </c>
      <c r="E25" s="340">
        <v>833</v>
      </c>
      <c r="F25" s="340"/>
      <c r="G25" s="340"/>
      <c r="H25" s="340"/>
      <c r="I25" s="340"/>
      <c r="J25" s="340">
        <v>0</v>
      </c>
      <c r="K25" s="340"/>
      <c r="L25" s="340">
        <v>0</v>
      </c>
      <c r="M25" s="340">
        <v>3</v>
      </c>
      <c r="N25" s="219"/>
      <c r="O25" s="219"/>
      <c r="P25" s="340">
        <v>3</v>
      </c>
      <c r="Q25" s="340"/>
      <c r="R25" s="340"/>
      <c r="S25" s="340">
        <v>0</v>
      </c>
      <c r="T25" s="341">
        <v>0</v>
      </c>
      <c r="U25" s="341">
        <v>0</v>
      </c>
      <c r="V25" s="342">
        <v>0</v>
      </c>
      <c r="W25" s="341">
        <v>0</v>
      </c>
      <c r="X25" s="341">
        <v>0</v>
      </c>
      <c r="Y25" s="341">
        <v>0</v>
      </c>
      <c r="Z25" s="341">
        <v>0</v>
      </c>
      <c r="AA25" s="342">
        <v>0</v>
      </c>
      <c r="AB25" s="341">
        <v>0</v>
      </c>
      <c r="AC25" s="341">
        <v>0</v>
      </c>
      <c r="AD25" s="341">
        <v>0</v>
      </c>
    </row>
    <row r="26" spans="1:30" x14ac:dyDescent="0.25">
      <c r="A26" s="54" t="s">
        <v>22</v>
      </c>
      <c r="B26" s="339">
        <v>4922.322580645161</v>
      </c>
      <c r="C26" s="339">
        <v>4922.322580645161</v>
      </c>
      <c r="D26" s="340">
        <v>24</v>
      </c>
      <c r="E26" s="340">
        <v>24</v>
      </c>
      <c r="F26" s="340"/>
      <c r="G26" s="340"/>
      <c r="H26" s="340"/>
      <c r="I26" s="340"/>
      <c r="J26" s="340">
        <v>0</v>
      </c>
      <c r="K26" s="340"/>
      <c r="L26" s="340">
        <v>0</v>
      </c>
      <c r="M26" s="340"/>
      <c r="N26" s="219"/>
      <c r="O26" s="219"/>
      <c r="P26" s="340"/>
      <c r="Q26" s="340"/>
      <c r="R26" s="340"/>
      <c r="S26" s="340">
        <v>0</v>
      </c>
      <c r="T26" s="341">
        <v>0</v>
      </c>
      <c r="U26" s="341">
        <v>0</v>
      </c>
      <c r="V26" s="342">
        <v>0</v>
      </c>
      <c r="W26" s="341">
        <v>0</v>
      </c>
      <c r="X26" s="341">
        <v>0</v>
      </c>
      <c r="Y26" s="341">
        <v>0</v>
      </c>
      <c r="Z26" s="341">
        <v>0</v>
      </c>
      <c r="AA26" s="342">
        <v>0</v>
      </c>
      <c r="AB26" s="341">
        <v>0</v>
      </c>
      <c r="AC26" s="341">
        <v>0</v>
      </c>
      <c r="AD26" s="341">
        <v>0</v>
      </c>
    </row>
    <row r="27" spans="1:30" x14ac:dyDescent="0.25">
      <c r="A27" s="54" t="s">
        <v>45</v>
      </c>
      <c r="B27" s="339">
        <v>16144.396914446002</v>
      </c>
      <c r="C27" s="339">
        <v>16144.396914446002</v>
      </c>
      <c r="D27" s="340">
        <v>83</v>
      </c>
      <c r="E27" s="340">
        <v>83</v>
      </c>
      <c r="F27" s="340"/>
      <c r="G27" s="340"/>
      <c r="H27" s="340"/>
      <c r="I27" s="340"/>
      <c r="J27" s="340">
        <v>0</v>
      </c>
      <c r="K27" s="340"/>
      <c r="L27" s="340">
        <v>0</v>
      </c>
      <c r="M27" s="340"/>
      <c r="N27" s="219"/>
      <c r="O27" s="219"/>
      <c r="P27" s="340"/>
      <c r="Q27" s="340"/>
      <c r="R27" s="340"/>
      <c r="S27" s="340">
        <v>0</v>
      </c>
      <c r="T27" s="341">
        <v>0</v>
      </c>
      <c r="U27" s="341">
        <v>0</v>
      </c>
      <c r="V27" s="342">
        <v>0</v>
      </c>
      <c r="W27" s="341">
        <v>0</v>
      </c>
      <c r="X27" s="341">
        <v>0</v>
      </c>
      <c r="Y27" s="341">
        <v>0</v>
      </c>
      <c r="Z27" s="341">
        <v>0</v>
      </c>
      <c r="AA27" s="342">
        <v>0</v>
      </c>
      <c r="AB27" s="341">
        <v>0</v>
      </c>
      <c r="AC27" s="341">
        <v>0</v>
      </c>
      <c r="AD27" s="341">
        <v>0</v>
      </c>
    </row>
    <row r="28" spans="1:30" x14ac:dyDescent="0.25">
      <c r="A28" s="54" t="s">
        <v>1288</v>
      </c>
      <c r="B28" s="339">
        <v>16027.161290322581</v>
      </c>
      <c r="C28" s="339">
        <v>16027.161290322581</v>
      </c>
      <c r="D28" s="340">
        <v>79</v>
      </c>
      <c r="E28" s="340">
        <v>79</v>
      </c>
      <c r="F28" s="340"/>
      <c r="G28" s="340"/>
      <c r="H28" s="340"/>
      <c r="I28" s="340"/>
      <c r="J28" s="340">
        <v>0</v>
      </c>
      <c r="K28" s="340"/>
      <c r="L28" s="340">
        <v>0</v>
      </c>
      <c r="M28" s="340"/>
      <c r="N28" s="219"/>
      <c r="O28" s="219"/>
      <c r="P28" s="340"/>
      <c r="Q28" s="340"/>
      <c r="R28" s="340"/>
      <c r="S28" s="340">
        <v>0</v>
      </c>
      <c r="T28" s="341">
        <v>0</v>
      </c>
      <c r="U28" s="341">
        <v>0</v>
      </c>
      <c r="V28" s="342">
        <v>0</v>
      </c>
      <c r="W28" s="341">
        <v>0</v>
      </c>
      <c r="X28" s="341">
        <v>0</v>
      </c>
      <c r="Y28" s="341">
        <v>0</v>
      </c>
      <c r="Z28" s="341">
        <v>0</v>
      </c>
      <c r="AA28" s="342">
        <v>0</v>
      </c>
      <c r="AB28" s="341">
        <v>0</v>
      </c>
      <c r="AC28" s="341">
        <v>0</v>
      </c>
      <c r="AD28" s="341">
        <v>0</v>
      </c>
    </row>
    <row r="29" spans="1:30" x14ac:dyDescent="0.25">
      <c r="A29" s="54" t="s">
        <v>178</v>
      </c>
      <c r="B29" s="339">
        <v>39083.274193548386</v>
      </c>
      <c r="C29" s="339">
        <v>39083.274193548386</v>
      </c>
      <c r="D29" s="340">
        <v>171</v>
      </c>
      <c r="E29" s="340">
        <v>171</v>
      </c>
      <c r="F29" s="340"/>
      <c r="G29" s="340"/>
      <c r="H29" s="340"/>
      <c r="I29" s="340"/>
      <c r="J29" s="340">
        <v>0</v>
      </c>
      <c r="K29" s="340"/>
      <c r="L29" s="340">
        <v>0</v>
      </c>
      <c r="M29" s="340">
        <v>1</v>
      </c>
      <c r="N29" s="219"/>
      <c r="O29" s="219"/>
      <c r="P29" s="340">
        <v>3</v>
      </c>
      <c r="Q29" s="340"/>
      <c r="R29" s="340"/>
      <c r="S29" s="340">
        <v>0</v>
      </c>
      <c r="T29" s="341">
        <v>0</v>
      </c>
      <c r="U29" s="341">
        <v>0</v>
      </c>
      <c r="V29" s="342">
        <v>0</v>
      </c>
      <c r="W29" s="341">
        <v>0</v>
      </c>
      <c r="X29" s="341">
        <v>0</v>
      </c>
      <c r="Y29" s="341">
        <v>0</v>
      </c>
      <c r="Z29" s="341">
        <v>0</v>
      </c>
      <c r="AA29" s="342">
        <v>0</v>
      </c>
      <c r="AB29" s="341">
        <v>0</v>
      </c>
      <c r="AC29" s="341">
        <v>0</v>
      </c>
      <c r="AD29" s="341">
        <v>0</v>
      </c>
    </row>
    <row r="30" spans="1:30" x14ac:dyDescent="0.25">
      <c r="A30" s="54" t="s">
        <v>1290</v>
      </c>
      <c r="B30" s="339">
        <v>187.54838709677421</v>
      </c>
      <c r="C30" s="339">
        <v>187.54838709677421</v>
      </c>
      <c r="D30" s="340">
        <v>1</v>
      </c>
      <c r="E30" s="340">
        <v>1</v>
      </c>
      <c r="F30" s="340"/>
      <c r="G30" s="340"/>
      <c r="H30" s="340"/>
      <c r="I30" s="340"/>
      <c r="J30" s="340">
        <v>0</v>
      </c>
      <c r="K30" s="340"/>
      <c r="L30" s="340">
        <v>0</v>
      </c>
      <c r="M30" s="340"/>
      <c r="N30" s="219"/>
      <c r="O30" s="219"/>
      <c r="P30" s="340"/>
      <c r="Q30" s="340"/>
      <c r="R30" s="340"/>
      <c r="S30" s="340">
        <v>0</v>
      </c>
      <c r="T30" s="341">
        <v>0</v>
      </c>
      <c r="U30" s="341">
        <v>0</v>
      </c>
      <c r="V30" s="342">
        <v>0</v>
      </c>
      <c r="W30" s="341">
        <v>0</v>
      </c>
      <c r="X30" s="341">
        <v>0</v>
      </c>
      <c r="Y30" s="341">
        <v>0</v>
      </c>
      <c r="Z30" s="341">
        <v>0</v>
      </c>
      <c r="AA30" s="342">
        <v>0</v>
      </c>
      <c r="AB30" s="341">
        <v>0</v>
      </c>
      <c r="AC30" s="341">
        <v>0</v>
      </c>
      <c r="AD30" s="341">
        <v>0</v>
      </c>
    </row>
    <row r="31" spans="1:30" x14ac:dyDescent="0.25">
      <c r="A31" s="54" t="s">
        <v>1294</v>
      </c>
      <c r="B31" s="339">
        <v>829.16129032258061</v>
      </c>
      <c r="C31" s="339">
        <v>829.16129032258061</v>
      </c>
      <c r="D31" s="340">
        <v>4</v>
      </c>
      <c r="E31" s="340">
        <v>4</v>
      </c>
      <c r="F31" s="340"/>
      <c r="G31" s="340"/>
      <c r="H31" s="340"/>
      <c r="I31" s="340"/>
      <c r="J31" s="340">
        <v>0</v>
      </c>
      <c r="K31" s="340"/>
      <c r="L31" s="340">
        <v>0</v>
      </c>
      <c r="M31" s="340"/>
      <c r="N31" s="219"/>
      <c r="O31" s="219"/>
      <c r="P31" s="340"/>
      <c r="Q31" s="340"/>
      <c r="R31" s="340"/>
      <c r="S31" s="340">
        <v>0</v>
      </c>
      <c r="T31" s="341">
        <v>0</v>
      </c>
      <c r="U31" s="341">
        <v>0</v>
      </c>
      <c r="V31" s="342">
        <v>0</v>
      </c>
      <c r="W31" s="341">
        <v>0</v>
      </c>
      <c r="X31" s="341">
        <v>0</v>
      </c>
      <c r="Y31" s="341">
        <v>0</v>
      </c>
      <c r="Z31" s="341">
        <v>0</v>
      </c>
      <c r="AA31" s="342">
        <v>0</v>
      </c>
      <c r="AB31" s="341">
        <v>0</v>
      </c>
      <c r="AC31" s="341">
        <v>0</v>
      </c>
      <c r="AD31" s="341">
        <v>0</v>
      </c>
    </row>
    <row r="32" spans="1:30" x14ac:dyDescent="0.25">
      <c r="A32" s="54" t="s">
        <v>1297</v>
      </c>
      <c r="B32" s="339">
        <v>325.74193548387098</v>
      </c>
      <c r="C32" s="339">
        <v>325.74193548387098</v>
      </c>
      <c r="D32" s="340">
        <v>2</v>
      </c>
      <c r="E32" s="340">
        <v>2</v>
      </c>
      <c r="F32" s="340"/>
      <c r="G32" s="340"/>
      <c r="H32" s="340"/>
      <c r="I32" s="340"/>
      <c r="J32" s="340">
        <v>0</v>
      </c>
      <c r="K32" s="340"/>
      <c r="L32" s="340">
        <v>0</v>
      </c>
      <c r="M32" s="340"/>
      <c r="N32" s="219"/>
      <c r="O32" s="219"/>
      <c r="P32" s="340"/>
      <c r="Q32" s="340"/>
      <c r="R32" s="340"/>
      <c r="S32" s="340">
        <v>0</v>
      </c>
      <c r="T32" s="341">
        <v>0</v>
      </c>
      <c r="U32" s="341">
        <v>0</v>
      </c>
      <c r="V32" s="342">
        <v>0</v>
      </c>
      <c r="W32" s="341">
        <v>0</v>
      </c>
      <c r="X32" s="341">
        <v>0</v>
      </c>
      <c r="Y32" s="341">
        <v>0</v>
      </c>
      <c r="Z32" s="341">
        <v>0</v>
      </c>
      <c r="AA32" s="342">
        <v>0</v>
      </c>
      <c r="AB32" s="341">
        <v>0</v>
      </c>
      <c r="AC32" s="341">
        <v>0</v>
      </c>
      <c r="AD32" s="341">
        <v>0</v>
      </c>
    </row>
    <row r="33" spans="1:30" x14ac:dyDescent="0.25">
      <c r="A33" s="54" t="s">
        <v>491</v>
      </c>
      <c r="B33" s="339">
        <v>672.87096774193549</v>
      </c>
      <c r="C33" s="339">
        <v>672.87096774193549</v>
      </c>
      <c r="D33" s="340">
        <v>3</v>
      </c>
      <c r="E33" s="340">
        <v>3</v>
      </c>
      <c r="F33" s="340"/>
      <c r="G33" s="340"/>
      <c r="H33" s="340"/>
      <c r="I33" s="340"/>
      <c r="J33" s="340">
        <v>0</v>
      </c>
      <c r="K33" s="340"/>
      <c r="L33" s="340">
        <v>0</v>
      </c>
      <c r="M33" s="340"/>
      <c r="N33" s="219"/>
      <c r="O33" s="219"/>
      <c r="P33" s="340"/>
      <c r="Q33" s="340"/>
      <c r="R33" s="340"/>
      <c r="S33" s="340">
        <v>0</v>
      </c>
      <c r="T33" s="341">
        <v>0</v>
      </c>
      <c r="U33" s="341">
        <v>0</v>
      </c>
      <c r="V33" s="342">
        <v>0</v>
      </c>
      <c r="W33" s="341">
        <v>0</v>
      </c>
      <c r="X33" s="341">
        <v>0</v>
      </c>
      <c r="Y33" s="341">
        <v>0</v>
      </c>
      <c r="Z33" s="341">
        <v>0</v>
      </c>
      <c r="AA33" s="342">
        <v>0</v>
      </c>
      <c r="AB33" s="341">
        <v>0</v>
      </c>
      <c r="AC33" s="341">
        <v>0</v>
      </c>
      <c r="AD33" s="341">
        <v>0</v>
      </c>
    </row>
    <row r="34" spans="1:30" x14ac:dyDescent="0.25">
      <c r="A34" s="54" t="s">
        <v>1304</v>
      </c>
      <c r="B34" s="339">
        <v>506.70967741935482</v>
      </c>
      <c r="C34" s="339">
        <v>506.70967741935482</v>
      </c>
      <c r="D34" s="340">
        <v>2</v>
      </c>
      <c r="E34" s="340">
        <v>2</v>
      </c>
      <c r="F34" s="340"/>
      <c r="G34" s="340"/>
      <c r="H34" s="340"/>
      <c r="I34" s="340"/>
      <c r="J34" s="340">
        <v>0</v>
      </c>
      <c r="K34" s="340"/>
      <c r="L34" s="340">
        <v>0</v>
      </c>
      <c r="M34" s="340"/>
      <c r="N34" s="219"/>
      <c r="O34" s="219"/>
      <c r="P34" s="340"/>
      <c r="Q34" s="340"/>
      <c r="R34" s="340"/>
      <c r="S34" s="340">
        <v>0</v>
      </c>
      <c r="T34" s="341">
        <v>0</v>
      </c>
      <c r="U34" s="341">
        <v>0</v>
      </c>
      <c r="V34" s="342">
        <v>0</v>
      </c>
      <c r="W34" s="341">
        <v>0</v>
      </c>
      <c r="X34" s="341">
        <v>0</v>
      </c>
      <c r="Y34" s="341">
        <v>0</v>
      </c>
      <c r="Z34" s="341">
        <v>0</v>
      </c>
      <c r="AA34" s="342">
        <v>0</v>
      </c>
      <c r="AB34" s="341">
        <v>0</v>
      </c>
      <c r="AC34" s="341">
        <v>0</v>
      </c>
      <c r="AD34" s="341">
        <v>0</v>
      </c>
    </row>
    <row r="35" spans="1:30" x14ac:dyDescent="0.25">
      <c r="A35" s="54" t="s">
        <v>1302</v>
      </c>
      <c r="B35" s="339">
        <v>207.29032258064515</v>
      </c>
      <c r="C35" s="339">
        <v>207.29032258064515</v>
      </c>
      <c r="D35" s="340">
        <v>1</v>
      </c>
      <c r="E35" s="340">
        <v>1</v>
      </c>
      <c r="F35" s="340"/>
      <c r="G35" s="340"/>
      <c r="H35" s="340"/>
      <c r="I35" s="340"/>
      <c r="J35" s="340">
        <v>0</v>
      </c>
      <c r="K35" s="340"/>
      <c r="L35" s="340">
        <v>0</v>
      </c>
      <c r="M35" s="340"/>
      <c r="N35" s="219"/>
      <c r="O35" s="219"/>
      <c r="P35" s="340"/>
      <c r="Q35" s="340"/>
      <c r="R35" s="340"/>
      <c r="S35" s="340">
        <v>0</v>
      </c>
      <c r="T35" s="341">
        <v>0</v>
      </c>
      <c r="U35" s="341">
        <v>0</v>
      </c>
      <c r="V35" s="342">
        <v>0</v>
      </c>
      <c r="W35" s="341">
        <v>0</v>
      </c>
      <c r="X35" s="341">
        <v>0</v>
      </c>
      <c r="Y35" s="341">
        <v>0</v>
      </c>
      <c r="Z35" s="341">
        <v>0</v>
      </c>
      <c r="AA35" s="342">
        <v>0</v>
      </c>
      <c r="AB35" s="341">
        <v>0</v>
      </c>
      <c r="AC35" s="341">
        <v>0</v>
      </c>
      <c r="AD35" s="341">
        <v>0</v>
      </c>
    </row>
    <row r="36" spans="1:30" x14ac:dyDescent="0.25">
      <c r="A36" s="54" t="s">
        <v>1299</v>
      </c>
      <c r="B36" s="339">
        <v>253.35483870967741</v>
      </c>
      <c r="C36" s="339">
        <v>253.35483870967741</v>
      </c>
      <c r="D36" s="340">
        <v>1</v>
      </c>
      <c r="E36" s="340">
        <v>1</v>
      </c>
      <c r="F36" s="340"/>
      <c r="G36" s="340"/>
      <c r="H36" s="340"/>
      <c r="I36" s="340"/>
      <c r="J36" s="340">
        <v>0</v>
      </c>
      <c r="K36" s="340"/>
      <c r="L36" s="340">
        <v>0</v>
      </c>
      <c r="M36" s="340"/>
      <c r="N36" s="219"/>
      <c r="O36" s="219"/>
      <c r="P36" s="340"/>
      <c r="Q36" s="340"/>
      <c r="R36" s="340"/>
      <c r="S36" s="340">
        <v>0</v>
      </c>
      <c r="T36" s="341">
        <v>0</v>
      </c>
      <c r="U36" s="341">
        <v>0</v>
      </c>
      <c r="V36" s="342">
        <v>0</v>
      </c>
      <c r="W36" s="341">
        <v>0</v>
      </c>
      <c r="X36" s="341">
        <v>0</v>
      </c>
      <c r="Y36" s="341">
        <v>0</v>
      </c>
      <c r="Z36" s="341">
        <v>0</v>
      </c>
      <c r="AA36" s="342">
        <v>0</v>
      </c>
      <c r="AB36" s="341">
        <v>0</v>
      </c>
      <c r="AC36" s="341">
        <v>0</v>
      </c>
      <c r="AD36" s="341">
        <v>0</v>
      </c>
    </row>
    <row r="37" spans="1:30" x14ac:dyDescent="0.25">
      <c r="A37" s="54" t="s">
        <v>1191</v>
      </c>
      <c r="B37" s="339">
        <v>21075.887096774193</v>
      </c>
      <c r="C37" s="339">
        <v>21075.887096774193</v>
      </c>
      <c r="D37" s="340">
        <v>102</v>
      </c>
      <c r="E37" s="340">
        <v>102</v>
      </c>
      <c r="F37" s="340"/>
      <c r="G37" s="340"/>
      <c r="H37" s="340"/>
      <c r="I37" s="340"/>
      <c r="J37" s="340">
        <v>0</v>
      </c>
      <c r="K37" s="340"/>
      <c r="L37" s="340">
        <v>0</v>
      </c>
      <c r="M37" s="340">
        <v>1</v>
      </c>
      <c r="N37" s="219"/>
      <c r="O37" s="219"/>
      <c r="P37" s="340"/>
      <c r="Q37" s="340"/>
      <c r="R37" s="340"/>
      <c r="S37" s="340">
        <v>0</v>
      </c>
      <c r="T37" s="341">
        <v>0</v>
      </c>
      <c r="U37" s="341">
        <v>0</v>
      </c>
      <c r="V37" s="342">
        <v>0</v>
      </c>
      <c r="W37" s="341">
        <v>0</v>
      </c>
      <c r="X37" s="341">
        <v>0</v>
      </c>
      <c r="Y37" s="341">
        <v>0</v>
      </c>
      <c r="Z37" s="341">
        <v>0</v>
      </c>
      <c r="AA37" s="342">
        <v>0</v>
      </c>
      <c r="AB37" s="341">
        <v>0</v>
      </c>
      <c r="AC37" s="341">
        <v>0</v>
      </c>
      <c r="AD37" s="341">
        <v>0</v>
      </c>
    </row>
    <row r="38" spans="1:30" x14ac:dyDescent="0.25">
      <c r="A38" s="54" t="s">
        <v>38</v>
      </c>
      <c r="B38" s="339">
        <v>12947.386451612903</v>
      </c>
      <c r="C38" s="339">
        <v>12539.386451612903</v>
      </c>
      <c r="D38" s="340">
        <v>54</v>
      </c>
      <c r="E38" s="340">
        <v>53</v>
      </c>
      <c r="F38" s="340"/>
      <c r="G38" s="340"/>
      <c r="H38" s="340"/>
      <c r="I38" s="340"/>
      <c r="J38" s="340">
        <v>0</v>
      </c>
      <c r="K38" s="340"/>
      <c r="L38" s="340">
        <v>0</v>
      </c>
      <c r="M38" s="340"/>
      <c r="N38" s="219"/>
      <c r="O38" s="219"/>
      <c r="P38" s="340"/>
      <c r="Q38" s="340"/>
      <c r="R38" s="340"/>
      <c r="S38" s="340">
        <v>0</v>
      </c>
      <c r="T38" s="341">
        <v>0</v>
      </c>
      <c r="U38" s="341">
        <v>0</v>
      </c>
      <c r="V38" s="342">
        <v>0</v>
      </c>
      <c r="W38" s="341">
        <v>0</v>
      </c>
      <c r="X38" s="341">
        <v>0</v>
      </c>
      <c r="Y38" s="341">
        <v>0</v>
      </c>
      <c r="Z38" s="341">
        <v>0</v>
      </c>
      <c r="AA38" s="342">
        <v>0</v>
      </c>
      <c r="AB38" s="341">
        <v>0</v>
      </c>
      <c r="AC38" s="341">
        <v>0</v>
      </c>
      <c r="AD38" s="341">
        <v>0</v>
      </c>
    </row>
    <row r="39" spans="1:30" x14ac:dyDescent="0.25">
      <c r="A39" s="54" t="s">
        <v>3</v>
      </c>
      <c r="B39" s="339">
        <v>477.09677419354841</v>
      </c>
      <c r="C39" s="339">
        <v>477.09677419354841</v>
      </c>
      <c r="D39" s="340">
        <v>2</v>
      </c>
      <c r="E39" s="340">
        <v>2</v>
      </c>
      <c r="F39" s="340"/>
      <c r="G39" s="340"/>
      <c r="H39" s="340"/>
      <c r="I39" s="340"/>
      <c r="J39" s="340">
        <v>0</v>
      </c>
      <c r="K39" s="340"/>
      <c r="L39" s="340">
        <v>0</v>
      </c>
      <c r="M39" s="340"/>
      <c r="N39" s="219"/>
      <c r="O39" s="219"/>
      <c r="P39" s="340"/>
      <c r="Q39" s="340"/>
      <c r="R39" s="340"/>
      <c r="S39" s="340">
        <v>0</v>
      </c>
      <c r="T39" s="341">
        <v>0</v>
      </c>
      <c r="U39" s="341">
        <v>0</v>
      </c>
      <c r="V39" s="342">
        <v>0</v>
      </c>
      <c r="W39" s="341">
        <v>0</v>
      </c>
      <c r="X39" s="341">
        <v>0</v>
      </c>
      <c r="Y39" s="341">
        <v>0</v>
      </c>
      <c r="Z39" s="341">
        <v>0</v>
      </c>
      <c r="AA39" s="342">
        <v>0</v>
      </c>
      <c r="AB39" s="341">
        <v>0</v>
      </c>
      <c r="AC39" s="341">
        <v>0</v>
      </c>
      <c r="AD39" s="341">
        <v>0</v>
      </c>
    </row>
    <row r="40" spans="1:30" x14ac:dyDescent="0.25">
      <c r="A40" s="54" t="s">
        <v>39</v>
      </c>
      <c r="B40" s="339">
        <v>3813.483870967742</v>
      </c>
      <c r="C40" s="339">
        <v>3813.483870967742</v>
      </c>
      <c r="D40" s="340">
        <v>18</v>
      </c>
      <c r="E40" s="340">
        <v>18</v>
      </c>
      <c r="F40" s="340"/>
      <c r="G40" s="340"/>
      <c r="H40" s="340"/>
      <c r="I40" s="340"/>
      <c r="J40" s="340">
        <v>0</v>
      </c>
      <c r="K40" s="340"/>
      <c r="L40" s="340">
        <v>0</v>
      </c>
      <c r="M40" s="340"/>
      <c r="N40" s="219"/>
      <c r="O40" s="219"/>
      <c r="P40" s="340"/>
      <c r="Q40" s="340"/>
      <c r="R40" s="340"/>
      <c r="S40" s="340">
        <v>0</v>
      </c>
      <c r="T40" s="341">
        <v>0</v>
      </c>
      <c r="U40" s="341">
        <v>0</v>
      </c>
      <c r="V40" s="342">
        <v>0</v>
      </c>
      <c r="W40" s="341">
        <v>0</v>
      </c>
      <c r="X40" s="341">
        <v>0</v>
      </c>
      <c r="Y40" s="341">
        <v>0</v>
      </c>
      <c r="Z40" s="341">
        <v>0</v>
      </c>
      <c r="AA40" s="342">
        <v>0</v>
      </c>
      <c r="AB40" s="341">
        <v>0</v>
      </c>
      <c r="AC40" s="341">
        <v>0</v>
      </c>
      <c r="AD40" s="341">
        <v>0</v>
      </c>
    </row>
    <row r="41" spans="1:30" ht="23.25" x14ac:dyDescent="0.35">
      <c r="A41" s="54" t="s">
        <v>47</v>
      </c>
      <c r="B41" s="339">
        <v>1732505.5713844919</v>
      </c>
      <c r="C41" s="339">
        <v>1407399.3262232018</v>
      </c>
      <c r="D41" s="340">
        <v>8101</v>
      </c>
      <c r="E41" s="340">
        <v>7678</v>
      </c>
      <c r="F41" s="340"/>
      <c r="G41" s="340"/>
      <c r="H41" s="340">
        <v>1</v>
      </c>
      <c r="I41" s="340"/>
      <c r="J41" s="340">
        <v>1</v>
      </c>
      <c r="K41" s="340">
        <v>7</v>
      </c>
      <c r="L41" s="340">
        <v>8</v>
      </c>
      <c r="M41" s="340">
        <v>14</v>
      </c>
      <c r="N41" s="219"/>
      <c r="O41" s="219">
        <v>19</v>
      </c>
      <c r="P41" s="340">
        <v>6</v>
      </c>
      <c r="Q41" s="340"/>
      <c r="R41" s="340"/>
      <c r="S41" s="340">
        <v>0</v>
      </c>
      <c r="T41" s="341">
        <v>0</v>
      </c>
      <c r="U41" s="341">
        <v>10.96677569978409</v>
      </c>
      <c r="V41" s="342">
        <v>0</v>
      </c>
      <c r="W41" s="341">
        <v>4.6175897683301432</v>
      </c>
      <c r="X41" s="341">
        <v>0.5771987210412679</v>
      </c>
      <c r="Y41" s="341">
        <v>0</v>
      </c>
      <c r="Z41" s="341">
        <v>13.500077516014642</v>
      </c>
      <c r="AA41" s="342">
        <v>0</v>
      </c>
      <c r="AB41" s="341">
        <v>5.6842431646377438</v>
      </c>
      <c r="AC41" s="356">
        <v>0.71053039557971798</v>
      </c>
      <c r="AD41" s="341">
        <v>0</v>
      </c>
    </row>
    <row r="42" spans="1:30" x14ac:dyDescent="0.25">
      <c r="A42"/>
      <c r="B42"/>
      <c r="C42"/>
      <c r="D42"/>
      <c r="E42"/>
      <c r="F42"/>
      <c r="G42"/>
      <c r="H42"/>
      <c r="I42"/>
      <c r="J42"/>
      <c r="K42"/>
      <c r="L42"/>
      <c r="M42"/>
      <c r="N42"/>
      <c r="O42"/>
      <c r="P42"/>
      <c r="Q42"/>
      <c r="R42"/>
      <c r="S42"/>
      <c r="T42"/>
      <c r="U42"/>
      <c r="V42"/>
      <c r="W42"/>
      <c r="X42"/>
      <c r="Y42"/>
      <c r="Z42"/>
      <c r="AA42"/>
      <c r="AB42"/>
      <c r="AC42"/>
      <c r="AD42"/>
    </row>
    <row r="43" spans="1:30" x14ac:dyDescent="0.25">
      <c r="A43"/>
      <c r="B43"/>
      <c r="C43"/>
      <c r="D43"/>
      <c r="E43"/>
      <c r="F43"/>
      <c r="G43"/>
      <c r="H43"/>
      <c r="I43"/>
      <c r="J43"/>
      <c r="K43"/>
      <c r="L43"/>
      <c r="M43"/>
      <c r="N43"/>
      <c r="O43"/>
      <c r="P43"/>
      <c r="Q43"/>
      <c r="R43"/>
      <c r="S43"/>
      <c r="T43"/>
      <c r="U43"/>
      <c r="V43"/>
      <c r="W43"/>
      <c r="X43"/>
      <c r="Y43"/>
      <c r="Z43"/>
      <c r="AA43"/>
      <c r="AB43"/>
      <c r="AC43"/>
      <c r="AD43"/>
    </row>
    <row r="44" spans="1:30" x14ac:dyDescent="0.25">
      <c r="A44"/>
      <c r="B44"/>
      <c r="C44"/>
      <c r="D44"/>
      <c r="E44"/>
      <c r="F44"/>
      <c r="G44"/>
      <c r="H44"/>
      <c r="I44"/>
      <c r="J44"/>
      <c r="K44"/>
      <c r="L44"/>
      <c r="M44"/>
      <c r="N44"/>
      <c r="O44"/>
      <c r="P44"/>
      <c r="Q44"/>
      <c r="R44"/>
      <c r="S44"/>
      <c r="T44"/>
      <c r="U44"/>
      <c r="V44"/>
      <c r="W44"/>
      <c r="X44"/>
      <c r="Y44"/>
      <c r="Z44"/>
      <c r="AA44"/>
      <c r="AB44"/>
      <c r="AC44"/>
      <c r="AD44"/>
    </row>
    <row r="45" spans="1:30" x14ac:dyDescent="0.25">
      <c r="A45"/>
      <c r="B45"/>
      <c r="C45"/>
      <c r="D45"/>
      <c r="E45"/>
      <c r="F45"/>
      <c r="G45"/>
      <c r="H45"/>
      <c r="I45"/>
      <c r="J45"/>
      <c r="K45"/>
      <c r="L45"/>
      <c r="M45"/>
      <c r="N45"/>
      <c r="O45"/>
      <c r="P45"/>
      <c r="Q45"/>
      <c r="R45"/>
      <c r="S45"/>
      <c r="T45"/>
      <c r="U45"/>
      <c r="V45"/>
      <c r="W45"/>
      <c r="X45"/>
      <c r="Y45"/>
      <c r="Z45"/>
      <c r="AA45"/>
      <c r="AB45"/>
      <c r="AC45"/>
      <c r="AD45"/>
    </row>
    <row r="46" spans="1:30" x14ac:dyDescent="0.25">
      <c r="A46"/>
      <c r="B46"/>
      <c r="C46"/>
      <c r="D46"/>
      <c r="E46"/>
      <c r="F46"/>
      <c r="G46"/>
      <c r="H46"/>
      <c r="I46"/>
      <c r="J46"/>
      <c r="K46"/>
      <c r="L46"/>
      <c r="M46"/>
      <c r="N46"/>
      <c r="O46"/>
      <c r="P46"/>
      <c r="Q46"/>
      <c r="R46"/>
      <c r="S46"/>
      <c r="T46"/>
      <c r="U46"/>
      <c r="V46"/>
      <c r="W46"/>
      <c r="X46"/>
      <c r="Y46"/>
      <c r="Z46"/>
      <c r="AA46"/>
      <c r="AB46"/>
      <c r="AC46"/>
      <c r="AD46"/>
    </row>
    <row r="47" spans="1:30" x14ac:dyDescent="0.25">
      <c r="A47"/>
      <c r="B47"/>
      <c r="C47"/>
      <c r="D47"/>
      <c r="E47"/>
      <c r="F47"/>
      <c r="G47"/>
      <c r="H47"/>
      <c r="I47"/>
      <c r="J47"/>
      <c r="K47"/>
      <c r="L47"/>
      <c r="M47"/>
      <c r="N47"/>
      <c r="O47"/>
      <c r="P47"/>
      <c r="Q47"/>
      <c r="R47"/>
      <c r="S47"/>
      <c r="T47"/>
      <c r="U47"/>
      <c r="V47"/>
      <c r="W47"/>
      <c r="X47"/>
      <c r="Y47"/>
      <c r="Z47"/>
      <c r="AA47"/>
      <c r="AB47"/>
      <c r="AC47"/>
      <c r="AD47"/>
    </row>
    <row r="48" spans="1:30" x14ac:dyDescent="0.25">
      <c r="A48"/>
      <c r="B48"/>
      <c r="C48"/>
      <c r="D48"/>
      <c r="E48"/>
      <c r="F48"/>
      <c r="G48"/>
      <c r="H48"/>
      <c r="I48"/>
      <c r="J48"/>
      <c r="K48"/>
      <c r="L48"/>
      <c r="M48"/>
      <c r="N48"/>
      <c r="O48"/>
      <c r="P48"/>
      <c r="Q48"/>
      <c r="R48"/>
      <c r="S48"/>
      <c r="T48"/>
      <c r="U48"/>
      <c r="V48"/>
      <c r="W48"/>
      <c r="X48"/>
      <c r="Y48"/>
      <c r="Z48"/>
      <c r="AA48"/>
      <c r="AB48"/>
      <c r="AC48"/>
      <c r="AD48"/>
    </row>
    <row r="49" spans="1:30" x14ac:dyDescent="0.25">
      <c r="A49"/>
      <c r="B49"/>
      <c r="C49"/>
      <c r="D49"/>
      <c r="E49"/>
      <c r="F49"/>
      <c r="G49"/>
      <c r="H49"/>
      <c r="I49"/>
      <c r="J49"/>
      <c r="K49"/>
      <c r="L49"/>
      <c r="M49"/>
      <c r="N49"/>
      <c r="O49"/>
      <c r="P49"/>
      <c r="Q49"/>
      <c r="R49"/>
      <c r="S49"/>
      <c r="T49"/>
      <c r="U49"/>
      <c r="V49"/>
      <c r="W49"/>
      <c r="X49"/>
      <c r="Y49"/>
      <c r="Z49"/>
      <c r="AA49"/>
      <c r="AB49"/>
      <c r="AC49"/>
      <c r="AD49"/>
    </row>
    <row r="50" spans="1:30" x14ac:dyDescent="0.25">
      <c r="A50"/>
      <c r="B50"/>
      <c r="C50"/>
      <c r="D50"/>
      <c r="E50"/>
      <c r="F50"/>
      <c r="G50"/>
      <c r="H50"/>
      <c r="I50"/>
      <c r="J50"/>
      <c r="K50"/>
      <c r="L50"/>
      <c r="M50"/>
      <c r="N50"/>
      <c r="O50"/>
      <c r="P50"/>
      <c r="Q50"/>
      <c r="R50"/>
      <c r="S50"/>
      <c r="T50"/>
      <c r="U50"/>
      <c r="V50"/>
      <c r="W50"/>
      <c r="X50"/>
      <c r="Y50"/>
      <c r="Z50"/>
      <c r="AA50"/>
      <c r="AB50"/>
      <c r="AC50"/>
      <c r="AD50"/>
    </row>
    <row r="51" spans="1:30" x14ac:dyDescent="0.25">
      <c r="A51"/>
      <c r="B51"/>
      <c r="C51"/>
      <c r="D51"/>
      <c r="E51"/>
      <c r="F51"/>
      <c r="G51"/>
      <c r="H51"/>
      <c r="I51"/>
      <c r="J51"/>
      <c r="K51"/>
      <c r="L51"/>
      <c r="M51"/>
      <c r="N51"/>
      <c r="O51"/>
      <c r="P51"/>
      <c r="Q51"/>
      <c r="R51"/>
      <c r="S51"/>
      <c r="T51"/>
      <c r="U51"/>
      <c r="V51"/>
      <c r="W51"/>
      <c r="X51"/>
      <c r="Y51"/>
      <c r="Z51"/>
      <c r="AA51"/>
      <c r="AB51"/>
      <c r="AC51"/>
      <c r="AD51"/>
    </row>
    <row r="52" spans="1:30" x14ac:dyDescent="0.25">
      <c r="A52"/>
      <c r="B52"/>
      <c r="C52"/>
      <c r="D52"/>
      <c r="E52"/>
      <c r="F52"/>
      <c r="G52"/>
      <c r="H52"/>
      <c r="I52"/>
      <c r="J52"/>
      <c r="K52"/>
      <c r="L52"/>
      <c r="M52"/>
      <c r="N52"/>
      <c r="O52"/>
      <c r="P52"/>
      <c r="Q52"/>
      <c r="R52"/>
      <c r="S52"/>
      <c r="T52"/>
      <c r="U52"/>
      <c r="V52"/>
      <c r="W52"/>
      <c r="X52"/>
      <c r="Y52"/>
      <c r="Z52"/>
      <c r="AA52"/>
      <c r="AB52"/>
      <c r="AC52"/>
      <c r="AD52"/>
    </row>
    <row r="53" spans="1:30" x14ac:dyDescent="0.25">
      <c r="A53"/>
      <c r="B53"/>
      <c r="C53"/>
      <c r="D53"/>
      <c r="E53"/>
      <c r="F53"/>
      <c r="G53"/>
      <c r="H53"/>
      <c r="I53"/>
      <c r="J53"/>
      <c r="K53"/>
      <c r="L53"/>
      <c r="M53"/>
      <c r="N53"/>
      <c r="O53"/>
      <c r="P53"/>
      <c r="Q53"/>
      <c r="R53"/>
      <c r="S53"/>
      <c r="T53"/>
      <c r="U53"/>
      <c r="V53"/>
      <c r="W53"/>
      <c r="X53"/>
      <c r="Y53"/>
      <c r="Z53"/>
      <c r="AA53"/>
      <c r="AB53"/>
      <c r="AC53"/>
      <c r="AD53"/>
    </row>
    <row r="54" spans="1:30" x14ac:dyDescent="0.25">
      <c r="A54"/>
      <c r="B54"/>
      <c r="C54"/>
      <c r="D54"/>
      <c r="E54"/>
      <c r="F54"/>
      <c r="G54"/>
      <c r="H54"/>
      <c r="I54"/>
      <c r="J54"/>
      <c r="K54"/>
      <c r="L54"/>
      <c r="M54"/>
      <c r="N54"/>
      <c r="O54"/>
      <c r="P54"/>
      <c r="Q54"/>
      <c r="R54"/>
      <c r="S54"/>
      <c r="T54"/>
      <c r="U54"/>
      <c r="V54"/>
      <c r="W54"/>
      <c r="X54"/>
      <c r="Y54"/>
      <c r="Z54"/>
      <c r="AA54"/>
      <c r="AB54"/>
      <c r="AC54"/>
      <c r="AD54"/>
    </row>
    <row r="55" spans="1:30" x14ac:dyDescent="0.25">
      <c r="A55"/>
      <c r="B55"/>
      <c r="C55"/>
      <c r="D55"/>
      <c r="E55"/>
      <c r="F55"/>
      <c r="G55"/>
      <c r="H55"/>
      <c r="I55"/>
      <c r="J55"/>
      <c r="K55"/>
      <c r="L55"/>
      <c r="M55"/>
      <c r="N55"/>
      <c r="O55"/>
      <c r="P55"/>
      <c r="Q55"/>
      <c r="R55"/>
      <c r="S55"/>
      <c r="T55"/>
      <c r="U55"/>
      <c r="V55"/>
      <c r="W55"/>
      <c r="X55"/>
      <c r="Y55"/>
      <c r="Z55"/>
      <c r="AA55"/>
      <c r="AB55"/>
      <c r="AC55"/>
      <c r="AD55"/>
    </row>
    <row r="56" spans="1:30" x14ac:dyDescent="0.25">
      <c r="A56"/>
      <c r="B56"/>
      <c r="C56"/>
      <c r="D56"/>
      <c r="E56"/>
      <c r="F56"/>
      <c r="G56"/>
      <c r="H56"/>
      <c r="I56"/>
      <c r="J56"/>
      <c r="K56"/>
      <c r="L56"/>
      <c r="M56"/>
      <c r="N56"/>
      <c r="O56"/>
      <c r="P56"/>
      <c r="Q56"/>
      <c r="R56"/>
      <c r="S56"/>
      <c r="T56"/>
      <c r="U56"/>
      <c r="V56"/>
      <c r="W56"/>
      <c r="X56"/>
      <c r="Y56"/>
      <c r="Z56"/>
      <c r="AA56"/>
      <c r="AB56"/>
      <c r="AC56"/>
      <c r="AD56"/>
    </row>
    <row r="57" spans="1:30" x14ac:dyDescent="0.25">
      <c r="A57"/>
      <c r="B57"/>
      <c r="C57"/>
      <c r="D57"/>
      <c r="E57"/>
      <c r="F57"/>
      <c r="G57"/>
      <c r="H57"/>
      <c r="I57"/>
      <c r="J57"/>
      <c r="K57"/>
      <c r="L57"/>
      <c r="M57"/>
      <c r="N57"/>
      <c r="O57"/>
      <c r="P57"/>
      <c r="Q57"/>
      <c r="R57"/>
      <c r="S57"/>
      <c r="T57"/>
      <c r="U57"/>
      <c r="V57"/>
      <c r="W57"/>
      <c r="X57"/>
      <c r="Y57"/>
      <c r="Z57"/>
      <c r="AA57"/>
      <c r="AB57"/>
      <c r="AC57"/>
      <c r="AD57"/>
    </row>
    <row r="58" spans="1:30" x14ac:dyDescent="0.25">
      <c r="A58"/>
      <c r="B58"/>
      <c r="C58"/>
      <c r="D58"/>
      <c r="E58"/>
      <c r="F58"/>
      <c r="G58"/>
      <c r="H58"/>
      <c r="I58"/>
      <c r="J58"/>
      <c r="K58"/>
      <c r="L58"/>
      <c r="M58"/>
      <c r="N58"/>
      <c r="O58"/>
      <c r="P58"/>
      <c r="Q58"/>
      <c r="R58"/>
      <c r="S58"/>
      <c r="T58"/>
      <c r="U58"/>
      <c r="V58"/>
      <c r="W58"/>
      <c r="X58"/>
      <c r="Y58"/>
      <c r="Z58"/>
      <c r="AA58"/>
      <c r="AB58"/>
      <c r="AC58"/>
      <c r="AD58"/>
    </row>
    <row r="59" spans="1:30" x14ac:dyDescent="0.25">
      <c r="A59"/>
      <c r="B59"/>
      <c r="C59"/>
      <c r="D59"/>
      <c r="E59"/>
      <c r="F59"/>
      <c r="G59"/>
      <c r="H59"/>
      <c r="I59"/>
      <c r="J59"/>
      <c r="K59"/>
      <c r="L59"/>
      <c r="M59"/>
      <c r="N59"/>
      <c r="O59"/>
      <c r="P59"/>
      <c r="Q59"/>
      <c r="R59"/>
      <c r="S59"/>
      <c r="T59"/>
      <c r="U59"/>
      <c r="V59"/>
      <c r="W59"/>
      <c r="X59"/>
      <c r="Y59"/>
      <c r="Z59"/>
      <c r="AA59"/>
      <c r="AB59"/>
      <c r="AC59"/>
      <c r="AD59"/>
    </row>
    <row r="60" spans="1:30" x14ac:dyDescent="0.25">
      <c r="A60"/>
      <c r="B60"/>
      <c r="C60"/>
      <c r="D60"/>
      <c r="E60"/>
      <c r="F60"/>
      <c r="G60"/>
      <c r="H60"/>
      <c r="I60"/>
      <c r="J60"/>
      <c r="K60"/>
      <c r="L60"/>
      <c r="M60"/>
      <c r="N60"/>
      <c r="O60"/>
      <c r="P60"/>
      <c r="Q60"/>
      <c r="R60"/>
      <c r="S60"/>
      <c r="T60"/>
      <c r="U60"/>
      <c r="V60"/>
      <c r="W60"/>
      <c r="X60"/>
      <c r="Y60"/>
      <c r="Z60"/>
      <c r="AA60"/>
      <c r="AB60"/>
      <c r="AC60"/>
      <c r="AD60"/>
    </row>
    <row r="61" spans="1:30" x14ac:dyDescent="0.25">
      <c r="A61"/>
      <c r="B61"/>
      <c r="C61"/>
      <c r="D61"/>
      <c r="E61"/>
      <c r="F61"/>
      <c r="G61"/>
      <c r="H61"/>
      <c r="I61"/>
      <c r="J61"/>
      <c r="K61"/>
      <c r="L61"/>
      <c r="M61"/>
      <c r="N61"/>
      <c r="O61"/>
      <c r="P61"/>
      <c r="Q61"/>
      <c r="R61"/>
      <c r="S61"/>
      <c r="T61"/>
      <c r="U61"/>
      <c r="V61"/>
      <c r="W61"/>
      <c r="X61"/>
      <c r="Y61"/>
      <c r="Z61"/>
      <c r="AA61"/>
      <c r="AB61"/>
      <c r="AC61"/>
      <c r="AD61"/>
    </row>
    <row r="62" spans="1:30" ht="23.25" x14ac:dyDescent="0.35">
      <c r="A62"/>
      <c r="B62"/>
      <c r="C62"/>
      <c r="D62"/>
      <c r="E62"/>
      <c r="F62"/>
      <c r="G62"/>
      <c r="H62"/>
      <c r="I62"/>
      <c r="J62"/>
      <c r="K62"/>
      <c r="L62"/>
      <c r="M62"/>
      <c r="N62"/>
      <c r="O62"/>
      <c r="P62"/>
      <c r="Q62"/>
      <c r="R62"/>
      <c r="S62"/>
      <c r="T62"/>
      <c r="U62"/>
      <c r="V62"/>
      <c r="W62"/>
      <c r="X62"/>
      <c r="Y62"/>
      <c r="Z62"/>
      <c r="AA62"/>
      <c r="AB62"/>
      <c r="AC62"/>
      <c r="AD62"/>
    </row>
    <row r="63" spans="1:30" x14ac:dyDescent="0.25">
      <c r="A63"/>
      <c r="B63"/>
      <c r="C63"/>
      <c r="D63"/>
      <c r="E63"/>
      <c r="F63"/>
      <c r="G63"/>
      <c r="H63"/>
      <c r="I63"/>
      <c r="J63"/>
      <c r="K63"/>
      <c r="L63"/>
      <c r="M63"/>
      <c r="N63"/>
      <c r="O63"/>
      <c r="P63"/>
      <c r="Q63"/>
      <c r="R63"/>
      <c r="S63"/>
      <c r="T63"/>
      <c r="U63"/>
      <c r="V63"/>
      <c r="W63"/>
      <c r="X63"/>
      <c r="Y63"/>
      <c r="Z63"/>
      <c r="AA63"/>
      <c r="AB63"/>
      <c r="AC63"/>
      <c r="AD63"/>
    </row>
    <row r="64" spans="1:30" ht="23.25" x14ac:dyDescent="0.35">
      <c r="A64"/>
      <c r="B64"/>
      <c r="C64"/>
      <c r="D64"/>
      <c r="E64"/>
      <c r="F64"/>
      <c r="G64"/>
      <c r="H64"/>
      <c r="I64"/>
      <c r="J64"/>
      <c r="K64"/>
      <c r="L64"/>
      <c r="M64"/>
      <c r="N64"/>
      <c r="O64"/>
      <c r="P64"/>
      <c r="Q64"/>
      <c r="R64"/>
      <c r="S64"/>
      <c r="T64"/>
      <c r="U64"/>
      <c r="V64"/>
      <c r="W64"/>
      <c r="X64"/>
      <c r="Y64"/>
      <c r="Z64"/>
      <c r="AA64"/>
      <c r="AB64"/>
      <c r="AC64"/>
      <c r="AD64"/>
    </row>
    <row r="65" spans="1:30" x14ac:dyDescent="0.25">
      <c r="A65"/>
      <c r="B65"/>
      <c r="C65"/>
      <c r="D65"/>
      <c r="E65"/>
      <c r="F65"/>
      <c r="G65"/>
      <c r="H65"/>
      <c r="I65"/>
      <c r="J65"/>
      <c r="K65"/>
      <c r="L65"/>
      <c r="M65"/>
      <c r="N65"/>
      <c r="O65"/>
      <c r="P65"/>
      <c r="Q65"/>
      <c r="R65"/>
      <c r="S65"/>
      <c r="T65"/>
      <c r="U65"/>
      <c r="V65"/>
      <c r="W65"/>
      <c r="X65"/>
      <c r="Y65"/>
      <c r="Z65"/>
      <c r="AA65"/>
      <c r="AB65"/>
      <c r="AC65"/>
      <c r="AD65"/>
    </row>
    <row r="66" spans="1:30" x14ac:dyDescent="0.25">
      <c r="A66"/>
      <c r="B66"/>
      <c r="C66"/>
      <c r="D66"/>
      <c r="E66"/>
      <c r="F66"/>
      <c r="G66"/>
      <c r="H66"/>
      <c r="I66"/>
      <c r="J66"/>
      <c r="K66"/>
      <c r="L66"/>
      <c r="M66"/>
      <c r="N66"/>
      <c r="O66"/>
      <c r="P66"/>
      <c r="Q66"/>
      <c r="R66"/>
      <c r="S66"/>
      <c r="T66"/>
      <c r="U66"/>
      <c r="V66"/>
      <c r="W66"/>
      <c r="X66"/>
      <c r="Y66"/>
      <c r="Z66"/>
      <c r="AA66"/>
      <c r="AB66"/>
      <c r="AC66"/>
      <c r="AD66"/>
    </row>
    <row r="67" spans="1:30" x14ac:dyDescent="0.25">
      <c r="A67"/>
      <c r="B67"/>
      <c r="C67"/>
      <c r="D67"/>
      <c r="E67"/>
      <c r="F67"/>
      <c r="G67"/>
      <c r="H67"/>
      <c r="I67"/>
      <c r="J67"/>
      <c r="K67"/>
      <c r="L67"/>
      <c r="M67"/>
      <c r="N67">
        <f>GETPIVOTDATA("Días P. / LTI",$A$2)+GETPIVOTDATA("Arrastre Días P. / LTI ",$A$2)</f>
        <v>19</v>
      </c>
      <c r="O67"/>
      <c r="P67"/>
      <c r="Q67"/>
      <c r="R67"/>
      <c r="S67"/>
      <c r="T67"/>
      <c r="U67"/>
      <c r="V67"/>
      <c r="W67"/>
      <c r="X67"/>
      <c r="Y67"/>
      <c r="Z67"/>
      <c r="AA67"/>
      <c r="AB67"/>
      <c r="AC67"/>
      <c r="AD67"/>
    </row>
    <row r="68" spans="1:30" x14ac:dyDescent="0.25">
      <c r="A68"/>
      <c r="B68"/>
      <c r="C68"/>
      <c r="D68"/>
      <c r="E68"/>
      <c r="F68"/>
      <c r="G68"/>
      <c r="H68"/>
      <c r="I68"/>
      <c r="J68"/>
      <c r="K68"/>
      <c r="L68"/>
      <c r="M68"/>
      <c r="N68">
        <f>N67*1000000/GETPIVOTDATA("HH (C + NC) ",$A$2)</f>
        <v>10.966775699784092</v>
      </c>
      <c r="O68"/>
      <c r="P68"/>
      <c r="Q68"/>
      <c r="R68"/>
      <c r="S68"/>
      <c r="T68"/>
      <c r="U68"/>
      <c r="V68"/>
      <c r="W68"/>
      <c r="X68"/>
      <c r="Y68"/>
      <c r="Z68"/>
      <c r="AA68"/>
      <c r="AB68"/>
      <c r="AC68"/>
      <c r="AD68"/>
    </row>
    <row r="69" spans="1:30" x14ac:dyDescent="0.25">
      <c r="A69"/>
      <c r="B69"/>
      <c r="C69"/>
      <c r="D69"/>
      <c r="E69"/>
      <c r="F69"/>
      <c r="G69"/>
      <c r="H69"/>
      <c r="I69"/>
      <c r="J69"/>
      <c r="K69"/>
      <c r="L69"/>
      <c r="M69"/>
      <c r="N69"/>
      <c r="O69"/>
      <c r="P69"/>
      <c r="Q69"/>
      <c r="R69"/>
      <c r="S69"/>
      <c r="T69"/>
      <c r="U69"/>
      <c r="V69"/>
      <c r="W69"/>
      <c r="X69"/>
      <c r="Y69"/>
      <c r="Z69"/>
      <c r="AA69"/>
      <c r="AB69"/>
      <c r="AC69"/>
      <c r="AD69"/>
    </row>
    <row r="70" spans="1:30" x14ac:dyDescent="0.25">
      <c r="A70"/>
      <c r="B70"/>
      <c r="C70"/>
      <c r="D70"/>
      <c r="E70"/>
      <c r="F70"/>
      <c r="G70"/>
      <c r="H70"/>
      <c r="I70"/>
      <c r="J70"/>
      <c r="K70"/>
      <c r="L70"/>
      <c r="M70"/>
      <c r="N70"/>
      <c r="O70"/>
      <c r="P70"/>
      <c r="Q70"/>
      <c r="R70"/>
      <c r="S70"/>
      <c r="T70"/>
      <c r="U70"/>
      <c r="V70"/>
      <c r="W70"/>
      <c r="X70"/>
      <c r="Y70"/>
      <c r="Z70"/>
      <c r="AA70"/>
      <c r="AB70"/>
      <c r="AC70"/>
      <c r="AD70"/>
    </row>
    <row r="71" spans="1:30" x14ac:dyDescent="0.25">
      <c r="A71"/>
      <c r="B71"/>
      <c r="C71"/>
      <c r="D71"/>
      <c r="E71"/>
      <c r="F71"/>
      <c r="G71"/>
      <c r="H71"/>
      <c r="I71"/>
      <c r="J71"/>
      <c r="K71"/>
      <c r="L71"/>
      <c r="M71"/>
      <c r="N71"/>
      <c r="O71"/>
      <c r="P71"/>
      <c r="Q71"/>
      <c r="R71"/>
      <c r="S71"/>
      <c r="T71"/>
      <c r="U71"/>
      <c r="V71"/>
      <c r="W71"/>
      <c r="X71"/>
      <c r="Y71"/>
      <c r="Z71"/>
      <c r="AA71"/>
      <c r="AB71"/>
      <c r="AC71"/>
      <c r="AD71"/>
    </row>
    <row r="72" spans="1:30" x14ac:dyDescent="0.25">
      <c r="A72"/>
      <c r="B72"/>
      <c r="C72"/>
      <c r="D72"/>
      <c r="E72"/>
      <c r="F72"/>
      <c r="G72"/>
      <c r="H72"/>
      <c r="I72"/>
      <c r="J72"/>
      <c r="K72"/>
      <c r="L72"/>
      <c r="M72"/>
      <c r="N72"/>
      <c r="O72"/>
      <c r="P72"/>
      <c r="Q72"/>
      <c r="R72"/>
      <c r="S72"/>
      <c r="T72"/>
      <c r="U72"/>
      <c r="V72"/>
      <c r="W72"/>
      <c r="X72"/>
      <c r="Y72"/>
      <c r="Z72"/>
      <c r="AA72"/>
      <c r="AB72"/>
      <c r="AC72"/>
      <c r="AD72"/>
    </row>
    <row r="73" spans="1:30" x14ac:dyDescent="0.25">
      <c r="A73"/>
      <c r="B73"/>
      <c r="C73"/>
      <c r="D73"/>
      <c r="E73"/>
      <c r="F73"/>
      <c r="G73"/>
      <c r="H73"/>
      <c r="I73"/>
      <c r="J73"/>
      <c r="K73"/>
      <c r="L73"/>
      <c r="M73"/>
      <c r="N73"/>
      <c r="O73"/>
      <c r="P73"/>
      <c r="Q73"/>
      <c r="R73"/>
      <c r="S73"/>
      <c r="T73"/>
      <c r="U73"/>
      <c r="V73"/>
      <c r="W73"/>
      <c r="X73"/>
      <c r="Y73"/>
      <c r="Z73"/>
      <c r="AA73"/>
      <c r="AB73"/>
      <c r="AC73"/>
      <c r="AD73"/>
    </row>
    <row r="74" spans="1:30" x14ac:dyDescent="0.25">
      <c r="A74"/>
      <c r="B74"/>
      <c r="C74"/>
      <c r="D74"/>
      <c r="E74"/>
      <c r="F74"/>
      <c r="G74"/>
      <c r="H74"/>
      <c r="I74"/>
      <c r="J74"/>
      <c r="K74"/>
      <c r="L74"/>
      <c r="M74"/>
      <c r="N74"/>
      <c r="O74"/>
      <c r="P74"/>
      <c r="Q74"/>
      <c r="R74"/>
      <c r="S74"/>
      <c r="T74"/>
      <c r="U74"/>
      <c r="V74"/>
      <c r="W74"/>
      <c r="X74"/>
      <c r="Y74"/>
      <c r="Z74"/>
      <c r="AA74"/>
      <c r="AB74"/>
      <c r="AC74"/>
      <c r="AD74"/>
    </row>
    <row r="75" spans="1:30" x14ac:dyDescent="0.25">
      <c r="A75"/>
      <c r="B75"/>
      <c r="C75"/>
      <c r="D75"/>
      <c r="E75"/>
      <c r="F75"/>
      <c r="G75"/>
      <c r="H75"/>
      <c r="I75"/>
      <c r="J75"/>
      <c r="K75"/>
      <c r="L75"/>
      <c r="M75"/>
      <c r="N75"/>
      <c r="O75"/>
      <c r="P75"/>
      <c r="Q75"/>
      <c r="R75"/>
      <c r="S75"/>
      <c r="T75"/>
      <c r="U75"/>
      <c r="V75"/>
      <c r="W75"/>
      <c r="X75"/>
      <c r="Y75"/>
      <c r="Z75"/>
      <c r="AA75"/>
      <c r="AB75"/>
      <c r="AC75"/>
      <c r="AD75"/>
    </row>
    <row r="76" spans="1:30" x14ac:dyDescent="0.25">
      <c r="A76"/>
      <c r="B76"/>
      <c r="C76"/>
      <c r="D76"/>
      <c r="E76"/>
      <c r="F76"/>
      <c r="G76"/>
      <c r="H76"/>
      <c r="I76"/>
      <c r="J76"/>
      <c r="K76"/>
      <c r="L76"/>
      <c r="M76"/>
      <c r="N76"/>
      <c r="O76"/>
      <c r="P76"/>
      <c r="Q76"/>
      <c r="R76"/>
      <c r="S76"/>
      <c r="T76"/>
      <c r="U76"/>
      <c r="V76"/>
      <c r="W76"/>
      <c r="X76"/>
      <c r="Y76"/>
      <c r="Z76"/>
      <c r="AA76"/>
      <c r="AB76"/>
      <c r="AC76"/>
      <c r="AD76"/>
    </row>
    <row r="77" spans="1:30" x14ac:dyDescent="0.25">
      <c r="A77"/>
      <c r="B77"/>
      <c r="C77"/>
      <c r="D77"/>
      <c r="E77"/>
      <c r="F77"/>
      <c r="G77"/>
      <c r="H77"/>
      <c r="I77"/>
      <c r="J77"/>
      <c r="K77"/>
      <c r="L77"/>
      <c r="M77"/>
      <c r="N77"/>
      <c r="O77"/>
      <c r="P77"/>
      <c r="Q77"/>
      <c r="R77"/>
      <c r="S77"/>
      <c r="T77"/>
      <c r="U77"/>
      <c r="V77"/>
      <c r="W77"/>
      <c r="X77"/>
      <c r="Y77"/>
      <c r="Z77"/>
      <c r="AA77"/>
      <c r="AB77"/>
      <c r="AC77"/>
      <c r="AD77"/>
    </row>
    <row r="78" spans="1:30" x14ac:dyDescent="0.25">
      <c r="A78"/>
      <c r="B78"/>
      <c r="C78"/>
      <c r="D78"/>
      <c r="E78"/>
      <c r="F78"/>
      <c r="G78"/>
      <c r="H78"/>
      <c r="I78"/>
      <c r="J78"/>
      <c r="K78"/>
      <c r="L78"/>
      <c r="M78"/>
      <c r="N78"/>
      <c r="O78"/>
      <c r="P78"/>
      <c r="Q78"/>
      <c r="R78"/>
      <c r="S78"/>
      <c r="T78"/>
      <c r="U78"/>
      <c r="V78"/>
      <c r="W78"/>
      <c r="X78"/>
      <c r="Y78"/>
      <c r="Z78"/>
      <c r="AA78"/>
      <c r="AB78"/>
      <c r="AC78"/>
      <c r="AD78"/>
    </row>
    <row r="79" spans="1:30" x14ac:dyDescent="0.25">
      <c r="A79"/>
      <c r="B79"/>
      <c r="C79"/>
      <c r="D79"/>
      <c r="E79"/>
      <c r="F79"/>
      <c r="G79"/>
      <c r="H79"/>
      <c r="I79"/>
      <c r="J79"/>
      <c r="K79"/>
      <c r="L79"/>
      <c r="M79"/>
      <c r="N79"/>
      <c r="O79"/>
      <c r="P79"/>
      <c r="Q79"/>
      <c r="R79"/>
      <c r="S79"/>
      <c r="T79"/>
      <c r="U79"/>
      <c r="V79"/>
      <c r="W79"/>
      <c r="X79"/>
      <c r="Y79"/>
      <c r="Z79"/>
      <c r="AA79"/>
      <c r="AB79"/>
      <c r="AC79"/>
      <c r="AD79"/>
    </row>
    <row r="80" spans="1:30" x14ac:dyDescent="0.25">
      <c r="A80"/>
      <c r="B80"/>
      <c r="C80"/>
      <c r="D80"/>
      <c r="E80"/>
      <c r="F80"/>
      <c r="G80"/>
      <c r="H80"/>
      <c r="I80"/>
      <c r="J80"/>
      <c r="K80"/>
      <c r="L80"/>
      <c r="M80"/>
      <c r="N80"/>
      <c r="O80"/>
      <c r="P80"/>
      <c r="Q80"/>
      <c r="R80"/>
      <c r="S80"/>
      <c r="T80"/>
      <c r="U80"/>
      <c r="V80"/>
      <c r="W80"/>
      <c r="X80"/>
      <c r="Y80"/>
      <c r="Z80"/>
      <c r="AA80"/>
      <c r="AB80"/>
      <c r="AC80"/>
      <c r="AD80"/>
    </row>
    <row r="81" spans="1:30" x14ac:dyDescent="0.25">
      <c r="A81"/>
      <c r="B81"/>
      <c r="C81"/>
      <c r="D81"/>
      <c r="E81"/>
      <c r="F81"/>
      <c r="G81"/>
      <c r="H81"/>
      <c r="I81"/>
      <c r="J81"/>
      <c r="K81"/>
      <c r="L81"/>
      <c r="M81"/>
      <c r="N81"/>
      <c r="O81"/>
      <c r="P81"/>
      <c r="Q81"/>
      <c r="R81"/>
      <c r="S81"/>
      <c r="T81"/>
      <c r="U81"/>
      <c r="V81"/>
      <c r="W81"/>
      <c r="X81"/>
      <c r="Y81"/>
      <c r="Z81"/>
      <c r="AA81"/>
      <c r="AB81"/>
      <c r="AC81"/>
      <c r="AD81"/>
    </row>
    <row r="82" spans="1:30" x14ac:dyDescent="0.25">
      <c r="A82"/>
      <c r="B82"/>
      <c r="C82"/>
      <c r="D82"/>
      <c r="E82"/>
      <c r="F82"/>
      <c r="G82"/>
      <c r="H82"/>
      <c r="I82"/>
      <c r="J82"/>
      <c r="K82"/>
      <c r="L82"/>
      <c r="M82"/>
      <c r="N82"/>
      <c r="O82"/>
      <c r="P82"/>
      <c r="Q82"/>
      <c r="R82"/>
      <c r="S82"/>
      <c r="T82"/>
      <c r="U82"/>
      <c r="V82"/>
      <c r="W82"/>
      <c r="X82"/>
      <c r="Y82"/>
      <c r="Z82"/>
      <c r="AA82"/>
      <c r="AB82"/>
      <c r="AC82"/>
      <c r="AD82"/>
    </row>
    <row r="83" spans="1:30" x14ac:dyDescent="0.25">
      <c r="A83"/>
      <c r="B83"/>
      <c r="C83"/>
      <c r="D83"/>
      <c r="E83"/>
      <c r="F83"/>
      <c r="G83"/>
      <c r="H83"/>
      <c r="I83"/>
      <c r="J83"/>
      <c r="K83"/>
      <c r="L83"/>
      <c r="M83"/>
      <c r="N83"/>
      <c r="O83"/>
      <c r="P83"/>
      <c r="Q83"/>
      <c r="R83"/>
      <c r="S83"/>
      <c r="T83"/>
      <c r="U83"/>
      <c r="V83"/>
      <c r="W83"/>
      <c r="X83"/>
      <c r="Y83"/>
      <c r="Z83"/>
      <c r="AA83"/>
      <c r="AB83"/>
      <c r="AC83"/>
      <c r="AD83"/>
    </row>
  </sheetData>
  <mergeCells count="2">
    <mergeCell ref="T1:X1"/>
    <mergeCell ref="Y1:AD1"/>
  </mergeCells>
  <conditionalFormatting pivot="1" sqref="T3:X41">
    <cfRule type="expression" dxfId="205" priority="20">
      <formula>T3&gt;0</formula>
    </cfRule>
  </conditionalFormatting>
  <conditionalFormatting pivot="1" sqref="Y3:AC41">
    <cfRule type="expression" dxfId="204" priority="19">
      <formula>Y3&gt;0</formula>
    </cfRule>
  </conditionalFormatting>
  <conditionalFormatting pivot="1" sqref="B8:B9 B14:B17 B20:B23 B26:B27 B33 B38:B40">
    <cfRule type="colorScale" priority="18">
      <colorScale>
        <cfvo type="min"/>
        <cfvo type="max"/>
        <color rgb="FFFCFCFF"/>
        <color rgb="FF63BE7B"/>
      </colorScale>
    </cfRule>
  </conditionalFormatting>
  <conditionalFormatting pivot="1" sqref="B8:B9 B14:B17 B20:B23 B26:B27 B33 B38:B40">
    <cfRule type="colorScale" priority="16">
      <colorScale>
        <cfvo type="min"/>
        <cfvo type="max"/>
        <color rgb="FFFCFCFF"/>
        <color rgb="FF63BE7B"/>
      </colorScale>
    </cfRule>
  </conditionalFormatting>
  <conditionalFormatting pivot="1" sqref="C8:C9 C14:C17 C20:C23 C26:C27 C33 C38:C40">
    <cfRule type="colorScale" priority="15">
      <colorScale>
        <cfvo type="min"/>
        <cfvo type="max"/>
        <color theme="0"/>
        <color theme="7"/>
      </colorScale>
    </cfRule>
  </conditionalFormatting>
  <conditionalFormatting pivot="1" sqref="F3:I41">
    <cfRule type="expression" dxfId="203" priority="11">
      <formula>F3&gt;0</formula>
    </cfRule>
  </conditionalFormatting>
  <conditionalFormatting pivot="1" sqref="AD3:AD41">
    <cfRule type="expression" dxfId="202" priority="10">
      <formula>AD3&gt;0</formula>
    </cfRule>
  </conditionalFormatting>
  <conditionalFormatting pivot="1" sqref="K3:K41">
    <cfRule type="expression" dxfId="201" priority="8">
      <formula>K3&gt;0</formula>
    </cfRule>
  </conditionalFormatting>
  <conditionalFormatting pivot="1" sqref="M3:M41">
    <cfRule type="expression" dxfId="200" priority="7">
      <formula>M3&gt;0</formula>
    </cfRule>
  </conditionalFormatting>
  <conditionalFormatting pivot="1" sqref="J3:J41 L3:L41">
    <cfRule type="expression" dxfId="199" priority="4">
      <formula>J3&gt;0</formula>
    </cfRule>
  </conditionalFormatting>
  <conditionalFormatting pivot="1" sqref="N3:O41">
    <cfRule type="expression" dxfId="198" priority="3">
      <formula>N3&gt;0</formula>
    </cfRule>
  </conditionalFormatting>
  <conditionalFormatting pivot="1" sqref="P3:P41">
    <cfRule type="expression" dxfId="197" priority="2">
      <formula>P3&gt;0</formula>
    </cfRule>
  </conditionalFormatting>
  <conditionalFormatting pivot="1" sqref="Q3:S41">
    <cfRule type="expression" dxfId="196" priority="1">
      <formula>Q3&gt;0</formula>
    </cfRule>
  </conditionalFormatting>
  <pageMargins left="0.70866141732283472" right="0.70866141732283472" top="0.74803149606299213" bottom="0.74803149606299213" header="0.31496062992125984" footer="0.31496062992125984"/>
  <pageSetup paperSize="8" scale="63" fitToHeight="0" orientation="landscape"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1:AK93"/>
  <sheetViews>
    <sheetView zoomScale="70" zoomScaleNormal="70" workbookViewId="0">
      <selection activeCell="K2" sqref="K2"/>
    </sheetView>
  </sheetViews>
  <sheetFormatPr defaultRowHeight="15" x14ac:dyDescent="0.25"/>
  <cols>
    <col min="1" max="1" width="9.140625" style="4"/>
    <col min="2" max="2" width="15.7109375" style="4" bestFit="1" customWidth="1"/>
    <col min="3" max="3" width="20.28515625" style="4" bestFit="1" customWidth="1"/>
    <col min="4" max="4" width="17.28515625" style="4" bestFit="1" customWidth="1"/>
    <col min="5" max="5" width="5.7109375" style="4" customWidth="1"/>
    <col min="6" max="6" width="14.42578125" style="4" bestFit="1" customWidth="1"/>
    <col min="7" max="7" width="13" style="4" bestFit="1" customWidth="1"/>
    <col min="8" max="8" width="5.42578125" style="4" bestFit="1" customWidth="1"/>
    <col min="9" max="9" width="6.85546875" style="4" bestFit="1" customWidth="1"/>
    <col min="10" max="10" width="7.7109375" style="4" bestFit="1" customWidth="1"/>
    <col min="11" max="11" width="7.28515625" style="4" bestFit="1" customWidth="1"/>
    <col min="12" max="12" width="7.140625" style="4" bestFit="1" customWidth="1"/>
    <col min="13" max="13" width="5" style="4" bestFit="1" customWidth="1"/>
    <col min="14" max="14" width="4.5703125" style="4" bestFit="1" customWidth="1"/>
    <col min="15" max="15" width="8.85546875" style="4" bestFit="1" customWidth="1"/>
    <col min="16" max="17" width="11.28515625" style="4" customWidth="1"/>
    <col min="18" max="18" width="10.7109375" style="4" customWidth="1"/>
    <col min="19" max="19" width="18" style="4" customWidth="1"/>
    <col min="20" max="21" width="9" style="4" customWidth="1"/>
    <col min="22" max="22" width="12.140625" style="4" bestFit="1" customWidth="1"/>
    <col min="23" max="23" width="12.28515625" style="4" bestFit="1" customWidth="1"/>
    <col min="24" max="24" width="12.140625" style="4" bestFit="1" customWidth="1"/>
    <col min="25" max="25" width="11.85546875" style="4" bestFit="1" customWidth="1"/>
    <col min="26" max="26" width="12.5703125" style="4" bestFit="1" customWidth="1"/>
    <col min="27" max="27" width="12.140625" style="4" bestFit="1" customWidth="1"/>
    <col min="28" max="28" width="14.42578125" style="4" customWidth="1"/>
    <col min="29" max="30" width="12.5703125" style="4" bestFit="1" customWidth="1"/>
    <col min="31" max="34" width="12.5703125" style="4" customWidth="1"/>
    <col min="35" max="35" width="9" style="4" bestFit="1" customWidth="1"/>
    <col min="36" max="36" width="9" style="4" customWidth="1"/>
    <col min="37" max="219" width="9.85546875" style="4" bestFit="1" customWidth="1"/>
    <col min="220" max="220" width="15.140625" style="4" bestFit="1" customWidth="1"/>
    <col min="221" max="221" width="30.42578125" style="4" bestFit="1" customWidth="1"/>
    <col min="222" max="222" width="21.7109375" style="4" bestFit="1" customWidth="1"/>
    <col min="223" max="223" width="13.28515625" style="4" bestFit="1" customWidth="1"/>
    <col min="224" max="224" width="23.140625" style="4" bestFit="1" customWidth="1"/>
    <col min="225" max="226" width="7.42578125" style="4" bestFit="1" customWidth="1"/>
    <col min="227" max="227" width="7.7109375" style="4" bestFit="1" customWidth="1"/>
    <col min="228" max="228" width="11.28515625" style="4" bestFit="1" customWidth="1"/>
    <col min="229" max="16384" width="9.140625" style="4"/>
  </cols>
  <sheetData>
    <row r="1" spans="2:37" ht="20.25" x14ac:dyDescent="0.3">
      <c r="B1" s="409" t="s">
        <v>78</v>
      </c>
      <c r="C1"/>
      <c r="D1" s="407" t="s">
        <v>77</v>
      </c>
      <c r="F1" t="s">
        <v>79</v>
      </c>
      <c r="G1" t="s">
        <v>538</v>
      </c>
      <c r="H1" t="s">
        <v>83</v>
      </c>
      <c r="I1" t="s">
        <v>81</v>
      </c>
      <c r="J1" t="s">
        <v>470</v>
      </c>
      <c r="K1" t="s">
        <v>82</v>
      </c>
      <c r="L1" t="s">
        <v>471</v>
      </c>
      <c r="M1" t="s">
        <v>288</v>
      </c>
      <c r="N1" t="s">
        <v>469</v>
      </c>
      <c r="O1" t="s">
        <v>990</v>
      </c>
      <c r="S1" s="357" t="s">
        <v>70</v>
      </c>
      <c r="T1" s="358" t="s">
        <v>71</v>
      </c>
      <c r="U1" s="358" t="s">
        <v>68</v>
      </c>
      <c r="V1" s="374" t="s">
        <v>1128</v>
      </c>
      <c r="W1" s="374" t="s">
        <v>1129</v>
      </c>
      <c r="X1" s="374" t="s">
        <v>1130</v>
      </c>
      <c r="Y1" s="374" t="s">
        <v>1131</v>
      </c>
      <c r="Z1" s="374" t="s">
        <v>1132</v>
      </c>
      <c r="AA1" s="374" t="s">
        <v>1133</v>
      </c>
      <c r="AB1" s="374" t="s">
        <v>1134</v>
      </c>
      <c r="AC1" s="374" t="s">
        <v>1135</v>
      </c>
      <c r="AD1" s="374" t="s">
        <v>1136</v>
      </c>
      <c r="AE1" s="374" t="s">
        <v>1137</v>
      </c>
      <c r="AF1" s="374" t="s">
        <v>1138</v>
      </c>
      <c r="AG1" s="374" t="s">
        <v>1139</v>
      </c>
      <c r="AH1" s="368" t="s">
        <v>69</v>
      </c>
      <c r="AI1" s="367" t="s">
        <v>1106</v>
      </c>
      <c r="AJ1" s="367">
        <v>43862</v>
      </c>
      <c r="AK1" s="368" t="s">
        <v>1105</v>
      </c>
    </row>
    <row r="2" spans="2:37" ht="21" x14ac:dyDescent="0.35">
      <c r="B2" s="410">
        <v>0.81828985053595149</v>
      </c>
      <c r="C2"/>
      <c r="D2" s="408">
        <v>1.0223445405776914</v>
      </c>
      <c r="F2" s="9">
        <v>0.71053039557971798</v>
      </c>
      <c r="G2" s="9">
        <v>5.6842431646377438</v>
      </c>
      <c r="H2" s="10"/>
      <c r="I2" s="10"/>
      <c r="J2" s="10">
        <v>1</v>
      </c>
      <c r="K2" s="10"/>
      <c r="L2" s="10">
        <v>7</v>
      </c>
      <c r="M2" s="10">
        <v>14</v>
      </c>
      <c r="N2" s="8">
        <v>0</v>
      </c>
      <c r="O2" s="9">
        <v>0</v>
      </c>
      <c r="S2" s="359" t="s">
        <v>72</v>
      </c>
      <c r="T2" s="360">
        <v>1</v>
      </c>
      <c r="U2" s="361">
        <v>0</v>
      </c>
      <c r="V2" s="387">
        <v>0</v>
      </c>
      <c r="W2" s="387">
        <v>0</v>
      </c>
      <c r="X2" s="376">
        <v>0</v>
      </c>
      <c r="Y2" s="229">
        <v>0</v>
      </c>
      <c r="Z2" s="229">
        <v>0</v>
      </c>
      <c r="AA2" s="388">
        <v>0</v>
      </c>
      <c r="AB2" s="388">
        <v>0</v>
      </c>
      <c r="AC2" s="389">
        <v>0</v>
      </c>
      <c r="AD2" s="389">
        <v>0</v>
      </c>
      <c r="AE2" s="389">
        <v>0</v>
      </c>
      <c r="AF2" s="389">
        <v>0</v>
      </c>
      <c r="AG2" s="390">
        <v>0</v>
      </c>
      <c r="AH2" s="391">
        <f>SUM(Table2[[#This Row],[Jan-19]:[Dic-19]])</f>
        <v>0</v>
      </c>
      <c r="AI2" s="369">
        <v>0</v>
      </c>
      <c r="AJ2" s="369">
        <f>GETPIVOTDATA("(FI)",$F$1)-AI2</f>
        <v>0</v>
      </c>
      <c r="AK2" s="370">
        <f>SUM(AI2:AJ2)</f>
        <v>0</v>
      </c>
    </row>
    <row r="3" spans="2:37" ht="21" x14ac:dyDescent="0.35">
      <c r="S3" s="359" t="s">
        <v>73</v>
      </c>
      <c r="T3" s="360">
        <v>7</v>
      </c>
      <c r="U3" s="361">
        <v>3</v>
      </c>
      <c r="V3" s="361">
        <v>0</v>
      </c>
      <c r="W3" s="361">
        <v>0</v>
      </c>
      <c r="X3" s="375">
        <v>0</v>
      </c>
      <c r="Y3" s="229">
        <v>1</v>
      </c>
      <c r="Z3" s="229">
        <v>0</v>
      </c>
      <c r="AA3" s="388">
        <v>4</v>
      </c>
      <c r="AB3" s="388">
        <v>1</v>
      </c>
      <c r="AC3" s="389">
        <v>1</v>
      </c>
      <c r="AD3" s="389">
        <v>1</v>
      </c>
      <c r="AE3" s="389">
        <v>0</v>
      </c>
      <c r="AF3" s="389">
        <v>0</v>
      </c>
      <c r="AG3" s="390">
        <v>1</v>
      </c>
      <c r="AH3" s="391">
        <f>SUM(Table2[[#This Row],[Jan-19]:[Dic-19]])</f>
        <v>9</v>
      </c>
      <c r="AI3" s="369">
        <v>0</v>
      </c>
      <c r="AJ3" s="369">
        <f>GETPIVOTDATA("(LTI)",$F$1)-AI3</f>
        <v>0</v>
      </c>
      <c r="AK3" s="370">
        <f t="shared" ref="AK3:AK6" si="0">SUM(AI3:AJ3)</f>
        <v>0</v>
      </c>
    </row>
    <row r="4" spans="2:37" ht="21" x14ac:dyDescent="0.35">
      <c r="S4" s="359" t="s">
        <v>74</v>
      </c>
      <c r="T4" s="362">
        <v>2</v>
      </c>
      <c r="U4" s="361">
        <v>0</v>
      </c>
      <c r="V4" s="361">
        <v>1</v>
      </c>
      <c r="W4" s="361">
        <v>0</v>
      </c>
      <c r="X4" s="375">
        <v>0</v>
      </c>
      <c r="Y4" s="229">
        <v>0</v>
      </c>
      <c r="Z4" s="229">
        <v>0</v>
      </c>
      <c r="AA4" s="388">
        <v>0</v>
      </c>
      <c r="AB4" s="388">
        <v>0</v>
      </c>
      <c r="AC4" s="389">
        <v>0</v>
      </c>
      <c r="AD4" s="389">
        <v>0</v>
      </c>
      <c r="AE4" s="389">
        <v>0</v>
      </c>
      <c r="AF4" s="389">
        <v>0</v>
      </c>
      <c r="AG4" s="390">
        <v>0</v>
      </c>
      <c r="AH4" s="391">
        <f>SUM(Table2[[#This Row],[Jan-19]:[Dic-19]])</f>
        <v>1</v>
      </c>
      <c r="AI4" s="369">
        <v>1</v>
      </c>
      <c r="AJ4" s="369">
        <f>GETPIVOTDATA("(RWI)",$F$1)-AI4</f>
        <v>0</v>
      </c>
      <c r="AK4" s="370">
        <f t="shared" si="0"/>
        <v>1</v>
      </c>
    </row>
    <row r="5" spans="2:37" ht="21" x14ac:dyDescent="0.35">
      <c r="S5" s="359" t="s">
        <v>75</v>
      </c>
      <c r="T5" s="362">
        <v>9</v>
      </c>
      <c r="U5" s="361">
        <v>5</v>
      </c>
      <c r="V5" s="361">
        <v>0</v>
      </c>
      <c r="W5" s="361">
        <v>1</v>
      </c>
      <c r="X5" s="375">
        <v>0</v>
      </c>
      <c r="Y5" s="229">
        <v>0</v>
      </c>
      <c r="Z5" s="229">
        <v>0</v>
      </c>
      <c r="AA5" s="388">
        <v>0</v>
      </c>
      <c r="AB5" s="388">
        <v>1</v>
      </c>
      <c r="AC5" s="389">
        <v>0</v>
      </c>
      <c r="AD5" s="389">
        <v>1</v>
      </c>
      <c r="AE5" s="389">
        <v>1</v>
      </c>
      <c r="AF5" s="389">
        <v>0</v>
      </c>
      <c r="AG5" s="390">
        <v>1</v>
      </c>
      <c r="AH5" s="391">
        <f>SUM(Table2[[#This Row],[Jan-19]:[Dic-19]])</f>
        <v>5</v>
      </c>
      <c r="AI5" s="369">
        <v>0</v>
      </c>
      <c r="AJ5" s="369">
        <f>GETPIVOTDATA("(MTI)",$F$1)-AI5</f>
        <v>0</v>
      </c>
      <c r="AK5" s="370">
        <f t="shared" si="0"/>
        <v>0</v>
      </c>
    </row>
    <row r="6" spans="2:37" ht="21" x14ac:dyDescent="0.35">
      <c r="S6" s="359" t="s">
        <v>76</v>
      </c>
      <c r="T6" s="362">
        <v>41</v>
      </c>
      <c r="U6" s="361">
        <v>24</v>
      </c>
      <c r="V6" s="361">
        <v>1</v>
      </c>
      <c r="W6" s="361">
        <v>2</v>
      </c>
      <c r="X6" s="375">
        <v>0</v>
      </c>
      <c r="Y6" s="229">
        <v>0</v>
      </c>
      <c r="Z6" s="229">
        <v>1</v>
      </c>
      <c r="AA6" s="388">
        <v>2</v>
      </c>
      <c r="AB6" s="388">
        <v>0</v>
      </c>
      <c r="AC6" s="389">
        <v>2</v>
      </c>
      <c r="AD6" s="389">
        <v>3</v>
      </c>
      <c r="AE6" s="389">
        <v>4</v>
      </c>
      <c r="AF6" s="389">
        <v>0</v>
      </c>
      <c r="AG6" s="390">
        <v>3</v>
      </c>
      <c r="AH6" s="391">
        <f>SUM(Table2[[#This Row],[Jan-19]:[Dic-19]])</f>
        <v>18</v>
      </c>
      <c r="AI6" s="369">
        <v>6</v>
      </c>
      <c r="AJ6" s="369">
        <f>GETPIVOTDATA("(FAI)",$F$1)-AI6</f>
        <v>1</v>
      </c>
      <c r="AK6" s="370">
        <f t="shared" si="0"/>
        <v>7</v>
      </c>
    </row>
    <row r="7" spans="2:37" ht="21" x14ac:dyDescent="0.35">
      <c r="S7" s="359" t="s">
        <v>80</v>
      </c>
      <c r="T7" s="363">
        <v>2.67</v>
      </c>
      <c r="U7" s="363">
        <v>1.88</v>
      </c>
      <c r="V7" s="363">
        <v>1.61</v>
      </c>
      <c r="W7" s="363">
        <v>1.98</v>
      </c>
      <c r="X7" s="392">
        <v>1.33</v>
      </c>
      <c r="Y7" s="224">
        <v>1.26</v>
      </c>
      <c r="Z7" s="224">
        <v>1.1499999999999999</v>
      </c>
      <c r="AA7" s="377">
        <v>1.79</v>
      </c>
      <c r="AB7" s="377">
        <v>1.75</v>
      </c>
      <c r="AC7" s="378">
        <v>1.805718237362113</v>
      </c>
      <c r="AD7" s="378">
        <v>2.0499999999999998</v>
      </c>
      <c r="AE7" s="378">
        <v>2.29</v>
      </c>
      <c r="AF7" s="378">
        <v>2.0734700686471323</v>
      </c>
      <c r="AG7" s="379">
        <v>2.2599999999999998</v>
      </c>
      <c r="AH7" s="386">
        <f>Table2[[#This Row],[Dic-19]]</f>
        <v>2.2599999999999998</v>
      </c>
      <c r="AI7" s="371">
        <v>5.455039811224931</v>
      </c>
      <c r="AJ7" s="371">
        <f>GETPIVOTDATA("AIFR YTD ",$F$1)</f>
        <v>5.6842431646377438</v>
      </c>
      <c r="AK7" s="372">
        <f>AJ7</f>
        <v>5.6842431646377438</v>
      </c>
    </row>
    <row r="8" spans="2:37" ht="21" x14ac:dyDescent="0.35">
      <c r="S8" s="359" t="s">
        <v>84</v>
      </c>
      <c r="T8" s="363">
        <v>0.85</v>
      </c>
      <c r="U8" s="363">
        <v>0.47</v>
      </c>
      <c r="V8" s="363">
        <v>0.8</v>
      </c>
      <c r="W8" s="363">
        <v>0.79</v>
      </c>
      <c r="X8" s="392">
        <v>0.53</v>
      </c>
      <c r="Y8" s="224">
        <v>0.63</v>
      </c>
      <c r="Z8" s="224">
        <v>0.49</v>
      </c>
      <c r="AA8" s="377">
        <v>0.96</v>
      </c>
      <c r="AB8" s="377">
        <v>1.05</v>
      </c>
      <c r="AC8" s="378">
        <v>1.0031767985345073</v>
      </c>
      <c r="AD8" s="378">
        <v>1.07</v>
      </c>
      <c r="AE8" s="378">
        <v>1.06</v>
      </c>
      <c r="AF8" s="378">
        <v>0.9626825318718828</v>
      </c>
      <c r="AG8" s="380">
        <v>1.03</v>
      </c>
      <c r="AH8" s="386">
        <f>Table2[[#This Row],[Dic-19]]</f>
        <v>1.03</v>
      </c>
      <c r="AI8" s="371">
        <v>0.77929140160356158</v>
      </c>
      <c r="AJ8" s="371">
        <f>GETPIVOTDATA("TRIFR YTD ",$F$1)</f>
        <v>0.71053039557971798</v>
      </c>
      <c r="AK8" s="372">
        <f>AJ8</f>
        <v>0.71053039557971798</v>
      </c>
    </row>
    <row r="9" spans="2:37" ht="21" x14ac:dyDescent="0.35">
      <c r="S9" s="359" t="s">
        <v>77</v>
      </c>
      <c r="T9" s="363">
        <v>0.85</v>
      </c>
      <c r="U9" s="363">
        <v>0.47</v>
      </c>
      <c r="V9" s="363">
        <v>0.47</v>
      </c>
      <c r="W9" s="363">
        <v>0.53</v>
      </c>
      <c r="X9" s="392">
        <v>0.53</v>
      </c>
      <c r="Y9" s="224">
        <v>0.6</v>
      </c>
      <c r="Z9" s="224">
        <v>0.48</v>
      </c>
      <c r="AA9" s="377">
        <v>0.66</v>
      </c>
      <c r="AB9" s="377">
        <v>0.79</v>
      </c>
      <c r="AC9" s="381">
        <v>0.87310456553602622</v>
      </c>
      <c r="AD9" s="382">
        <v>0.94053168245838448</v>
      </c>
      <c r="AE9" s="381">
        <v>0.90431031661061867</v>
      </c>
      <c r="AF9" s="381">
        <v>0.85217958120940784</v>
      </c>
      <c r="AG9" s="383">
        <v>1.03</v>
      </c>
      <c r="AH9" s="386">
        <f>Table2[[#This Row],[Dic-19]]</f>
        <v>1.03</v>
      </c>
      <c r="AI9" s="371">
        <f>GETPIVOTDATA("TRIFR",$D$1)</f>
        <v>1.0223445405776914</v>
      </c>
      <c r="AJ9" s="411"/>
      <c r="AK9" s="373"/>
    </row>
    <row r="10" spans="2:37" ht="21" x14ac:dyDescent="0.35">
      <c r="S10" s="359" t="s">
        <v>78</v>
      </c>
      <c r="T10" s="363">
        <v>1.01</v>
      </c>
      <c r="U10" s="363">
        <v>0.65</v>
      </c>
      <c r="V10" s="363">
        <v>0.44</v>
      </c>
      <c r="W10" s="363">
        <v>0.47</v>
      </c>
      <c r="X10" s="392">
        <v>0.53</v>
      </c>
      <c r="Y10" s="224">
        <v>0.56999999999999995</v>
      </c>
      <c r="Z10" s="224">
        <v>0.28000000000000003</v>
      </c>
      <c r="AA10" s="377">
        <v>1.42</v>
      </c>
      <c r="AB10" s="377">
        <v>1.56</v>
      </c>
      <c r="AC10" s="381">
        <v>1.7966356333195113</v>
      </c>
      <c r="AD10" s="382">
        <v>1.2670474054735865</v>
      </c>
      <c r="AE10" s="381">
        <v>1.0900000000000001</v>
      </c>
      <c r="AF10" s="381">
        <v>0.84851228525815459</v>
      </c>
      <c r="AG10" s="384">
        <v>0.88</v>
      </c>
      <c r="AH10" s="386">
        <f>Table2[[#This Row],[Dic-19]]</f>
        <v>0.88</v>
      </c>
      <c r="AI10" s="371">
        <f>GETPIVOTDATA("TRIFR",$B$1)</f>
        <v>0.81828985053595149</v>
      </c>
      <c r="AJ10" s="371"/>
      <c r="AK10" s="371"/>
    </row>
    <row r="11" spans="2:37" ht="18" x14ac:dyDescent="0.25">
      <c r="S11" s="364" t="s">
        <v>486</v>
      </c>
      <c r="T11" s="365">
        <v>0.4</v>
      </c>
      <c r="U11" s="365">
        <v>0.5</v>
      </c>
      <c r="V11" s="365">
        <v>0.4</v>
      </c>
      <c r="W11" s="365">
        <v>0.5</v>
      </c>
      <c r="X11" s="366">
        <v>0.4</v>
      </c>
      <c r="Y11" s="385"/>
      <c r="Z11" s="385"/>
      <c r="AA11" s="385"/>
      <c r="AB11" s="385"/>
      <c r="AC11" s="385"/>
      <c r="AD11" s="385"/>
      <c r="AE11" s="385"/>
      <c r="AF11" s="385"/>
      <c r="AG11" s="385"/>
      <c r="AH11" s="385"/>
    </row>
    <row r="12" spans="2:37" x14ac:dyDescent="0.25">
      <c r="X12"/>
      <c r="Y12"/>
      <c r="Z12"/>
    </row>
    <row r="13" spans="2:37" x14ac:dyDescent="0.25">
      <c r="X13"/>
      <c r="Y13"/>
      <c r="Z13"/>
    </row>
    <row r="14" spans="2:37" x14ac:dyDescent="0.25">
      <c r="X14"/>
      <c r="Y14"/>
      <c r="Z14"/>
    </row>
    <row r="15" spans="2:37" x14ac:dyDescent="0.25">
      <c r="X15"/>
      <c r="Y15"/>
      <c r="Z15"/>
    </row>
    <row r="16" spans="2:37" x14ac:dyDescent="0.25">
      <c r="X16"/>
      <c r="Y16"/>
      <c r="Z16"/>
    </row>
    <row r="17" spans="2:26" x14ac:dyDescent="0.25">
      <c r="X17"/>
      <c r="Y17"/>
      <c r="Z17"/>
    </row>
    <row r="18" spans="2:26" x14ac:dyDescent="0.25">
      <c r="X18"/>
      <c r="Y18"/>
      <c r="Z18"/>
    </row>
    <row r="21" spans="2:26" x14ac:dyDescent="0.25">
      <c r="H21"/>
      <c r="I21"/>
    </row>
    <row r="22" spans="2:26" x14ac:dyDescent="0.25">
      <c r="H22"/>
      <c r="I22"/>
    </row>
    <row r="23" spans="2:26" x14ac:dyDescent="0.25">
      <c r="G23"/>
      <c r="H23"/>
      <c r="I23"/>
    </row>
    <row r="24" spans="2:26" x14ac:dyDescent="0.25">
      <c r="G24"/>
      <c r="H24"/>
      <c r="I24"/>
    </row>
    <row r="25" spans="2:26" x14ac:dyDescent="0.25">
      <c r="G25"/>
      <c r="H25"/>
      <c r="I25"/>
    </row>
    <row r="26" spans="2:26" x14ac:dyDescent="0.25">
      <c r="G26"/>
      <c r="H26"/>
      <c r="I26"/>
    </row>
    <row r="27" spans="2:26" x14ac:dyDescent="0.25">
      <c r="G27"/>
      <c r="H27"/>
      <c r="I27"/>
    </row>
    <row r="28" spans="2:26" x14ac:dyDescent="0.25">
      <c r="G28"/>
      <c r="H28"/>
      <c r="I28"/>
    </row>
    <row r="29" spans="2:26" x14ac:dyDescent="0.25">
      <c r="G29"/>
      <c r="H29"/>
      <c r="I29"/>
    </row>
    <row r="30" spans="2:26" x14ac:dyDescent="0.25">
      <c r="B30"/>
      <c r="C30"/>
      <c r="D30"/>
    </row>
    <row r="31" spans="2:26" x14ac:dyDescent="0.25">
      <c r="B31"/>
      <c r="C31"/>
      <c r="D31"/>
    </row>
    <row r="32" spans="2:26" x14ac:dyDescent="0.25">
      <c r="B32"/>
      <c r="C32"/>
      <c r="D32"/>
    </row>
    <row r="33" spans="2:4" x14ac:dyDescent="0.25">
      <c r="B33"/>
      <c r="C33"/>
      <c r="D33"/>
    </row>
    <row r="34" spans="2:4" x14ac:dyDescent="0.25">
      <c r="B34"/>
      <c r="C34"/>
      <c r="D34"/>
    </row>
    <row r="35" spans="2:4" x14ac:dyDescent="0.25">
      <c r="B35"/>
      <c r="C35"/>
      <c r="D35"/>
    </row>
    <row r="36" spans="2:4" x14ac:dyDescent="0.25">
      <c r="B36"/>
      <c r="C36"/>
      <c r="D36"/>
    </row>
    <row r="37" spans="2:4" x14ac:dyDescent="0.25">
      <c r="B37"/>
      <c r="C37"/>
      <c r="D37"/>
    </row>
    <row r="38" spans="2:4" x14ac:dyDescent="0.25">
      <c r="B38"/>
      <c r="C38"/>
      <c r="D38"/>
    </row>
    <row r="59" spans="2:21" x14ac:dyDescent="0.25">
      <c r="U59" s="336"/>
    </row>
    <row r="61" spans="2:21" x14ac:dyDescent="0.25">
      <c r="B61"/>
      <c r="C61"/>
      <c r="D61"/>
    </row>
    <row r="62" spans="2:21" x14ac:dyDescent="0.25">
      <c r="B62"/>
      <c r="C62"/>
      <c r="D62"/>
    </row>
    <row r="63" spans="2:21" x14ac:dyDescent="0.25">
      <c r="B63"/>
      <c r="C63"/>
      <c r="D63"/>
    </row>
    <row r="64" spans="2:21" x14ac:dyDescent="0.25">
      <c r="B64"/>
      <c r="C64"/>
      <c r="D64"/>
    </row>
    <row r="65" spans="2:9" x14ac:dyDescent="0.25">
      <c r="B65"/>
      <c r="C65"/>
      <c r="D65"/>
    </row>
    <row r="66" spans="2:9" x14ac:dyDescent="0.25">
      <c r="B66"/>
      <c r="C66"/>
      <c r="D66"/>
    </row>
    <row r="67" spans="2:9" x14ac:dyDescent="0.25">
      <c r="B67"/>
      <c r="C67"/>
      <c r="D67"/>
    </row>
    <row r="68" spans="2:9" x14ac:dyDescent="0.25">
      <c r="B68"/>
      <c r="C68"/>
      <c r="D68"/>
    </row>
    <row r="69" spans="2:9" x14ac:dyDescent="0.25">
      <c r="B69"/>
      <c r="C69"/>
      <c r="D69"/>
    </row>
    <row r="70" spans="2:9" x14ac:dyDescent="0.25">
      <c r="G70"/>
      <c r="H70"/>
      <c r="I70"/>
    </row>
    <row r="71" spans="2:9" x14ac:dyDescent="0.25">
      <c r="G71"/>
      <c r="H71"/>
      <c r="I71"/>
    </row>
    <row r="72" spans="2:9" x14ac:dyDescent="0.25">
      <c r="G72"/>
      <c r="H72"/>
      <c r="I72"/>
    </row>
    <row r="73" spans="2:9" x14ac:dyDescent="0.25">
      <c r="G73"/>
      <c r="H73"/>
      <c r="I73"/>
    </row>
    <row r="74" spans="2:9" x14ac:dyDescent="0.25">
      <c r="G74"/>
      <c r="H74"/>
      <c r="I74"/>
    </row>
    <row r="75" spans="2:9" x14ac:dyDescent="0.25">
      <c r="G75"/>
      <c r="H75"/>
      <c r="I75"/>
    </row>
    <row r="76" spans="2:9" x14ac:dyDescent="0.25">
      <c r="G76"/>
      <c r="H76"/>
      <c r="I76"/>
    </row>
    <row r="77" spans="2:9" x14ac:dyDescent="0.25">
      <c r="G77"/>
      <c r="H77"/>
      <c r="I77"/>
    </row>
    <row r="78" spans="2:9" x14ac:dyDescent="0.25">
      <c r="G78"/>
      <c r="H78"/>
      <c r="I78"/>
    </row>
    <row r="79" spans="2:9" x14ac:dyDescent="0.25">
      <c r="G79"/>
      <c r="H79"/>
    </row>
    <row r="80" spans="2:9" x14ac:dyDescent="0.25">
      <c r="G80"/>
      <c r="H80"/>
    </row>
    <row r="81" spans="7:8" x14ac:dyDescent="0.25">
      <c r="G81"/>
      <c r="H81"/>
    </row>
    <row r="82" spans="7:8" x14ac:dyDescent="0.25">
      <c r="G82"/>
      <c r="H82"/>
    </row>
    <row r="83" spans="7:8" x14ac:dyDescent="0.25">
      <c r="G83"/>
      <c r="H83"/>
    </row>
    <row r="84" spans="7:8" x14ac:dyDescent="0.25">
      <c r="G84"/>
      <c r="H84"/>
    </row>
    <row r="85" spans="7:8" x14ac:dyDescent="0.25">
      <c r="G85"/>
      <c r="H85"/>
    </row>
    <row r="86" spans="7:8" x14ac:dyDescent="0.25">
      <c r="G86"/>
      <c r="H86"/>
    </row>
    <row r="87" spans="7:8" x14ac:dyDescent="0.25">
      <c r="G87"/>
      <c r="H87"/>
    </row>
    <row r="88" spans="7:8" x14ac:dyDescent="0.25">
      <c r="G88"/>
      <c r="H88"/>
    </row>
    <row r="89" spans="7:8" x14ac:dyDescent="0.25">
      <c r="G89"/>
      <c r="H89"/>
    </row>
    <row r="90" spans="7:8" x14ac:dyDescent="0.25">
      <c r="G90"/>
      <c r="H90"/>
    </row>
    <row r="91" spans="7:8" x14ac:dyDescent="0.25">
      <c r="G91"/>
      <c r="H91"/>
    </row>
    <row r="92" spans="7:8" x14ac:dyDescent="0.25">
      <c r="G92"/>
      <c r="H92"/>
    </row>
    <row r="93" spans="7:8" x14ac:dyDescent="0.25">
      <c r="G93"/>
      <c r="H93"/>
    </row>
  </sheetData>
  <sheetProtection pivotTables="0"/>
  <pageMargins left="0.7" right="0.7" top="0.75" bottom="0.75" header="0.3" footer="0.3"/>
  <pageSetup paperSize="9" scale="39" orientation="portrait" r:id="rId4"/>
  <colBreaks count="2" manualBreakCount="2">
    <brk id="17" max="55" man="1"/>
    <brk id="39" max="55" man="1"/>
  </colBreaks>
  <drawing r:id="rId5"/>
  <tableParts count="1">
    <tablePart r:id="rId6"/>
  </tableParts>
  <extLst>
    <ext xmlns:x14="http://schemas.microsoft.com/office/spreadsheetml/2009/9/main" uri="{A8765BA9-456A-4dab-B4F3-ACF838C121DE}">
      <x14:slicerList>
        <x14:slicer r:id="rId7"/>
      </x14:slicerList>
    </ext>
    <ext xmlns:x15="http://schemas.microsoft.com/office/spreadsheetml/2010/11/main" uri="{7E03D99C-DC04-49d9-9315-930204A7B6E9}">
      <x15:timelineRefs>
        <x15:timelineRef r:id="rId8"/>
      </x15:timelineRef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K87"/>
  <sheetViews>
    <sheetView view="pageBreakPreview" topLeftCell="A28" zoomScale="66" zoomScaleNormal="100" zoomScaleSheetLayoutView="100" workbookViewId="0">
      <selection activeCell="Z25" sqref="Z25"/>
    </sheetView>
  </sheetViews>
  <sheetFormatPr defaultRowHeight="15.75" x14ac:dyDescent="0.25"/>
  <cols>
    <col min="1" max="2" width="6.85546875" style="34" customWidth="1"/>
    <col min="3" max="3" width="9.140625" style="34"/>
    <col min="4" max="4" width="8.7109375" style="34" customWidth="1"/>
    <col min="5" max="5" width="15.85546875" style="34" customWidth="1"/>
    <col min="6" max="7" width="12.85546875" style="34" customWidth="1"/>
    <col min="8" max="8" width="4" style="34" customWidth="1"/>
    <col min="9" max="9" width="3.7109375" style="34" customWidth="1"/>
    <col min="10" max="10" width="7" style="34" customWidth="1"/>
    <col min="11" max="11" width="5.42578125" style="34" customWidth="1"/>
    <col min="12" max="13" width="6.28515625" style="34" customWidth="1"/>
    <col min="14" max="15" width="12.7109375" style="34" customWidth="1"/>
    <col min="16" max="17" width="7.28515625" style="34" customWidth="1"/>
    <col min="18" max="19" width="4.28515625" style="34" customWidth="1"/>
    <col min="20" max="20" width="3.5703125" style="34" customWidth="1"/>
    <col min="21" max="21" width="3" style="34" customWidth="1"/>
    <col min="22" max="22" width="6.140625" style="34" customWidth="1"/>
    <col min="23" max="23" width="7.42578125" style="34" customWidth="1"/>
    <col min="24" max="24" width="9.140625" style="29"/>
    <col min="25" max="25" width="16.42578125" style="29" bestFit="1" customWidth="1"/>
    <col min="26" max="26" width="18.5703125" style="29" bestFit="1" customWidth="1"/>
    <col min="27" max="27" width="17.42578125" style="29" bestFit="1" customWidth="1"/>
    <col min="28" max="28" width="5.5703125" style="29" bestFit="1" customWidth="1"/>
    <col min="29" max="29" width="7.5703125" style="29" bestFit="1" customWidth="1"/>
    <col min="30" max="30" width="9.42578125" style="29" bestFit="1" customWidth="1"/>
    <col min="31" max="31" width="9.7109375" style="29" bestFit="1" customWidth="1"/>
    <col min="32" max="32" width="9.28515625" style="29" bestFit="1" customWidth="1"/>
    <col min="33" max="33" width="8.5703125" style="29" bestFit="1" customWidth="1"/>
    <col min="34" max="34" width="15.140625" style="29" bestFit="1" customWidth="1"/>
    <col min="35" max="35" width="6.5703125" style="29" bestFit="1" customWidth="1"/>
    <col min="36" max="36" width="23.28515625" style="29" bestFit="1" customWidth="1"/>
    <col min="37" max="37" width="11.28515625" style="29" bestFit="1" customWidth="1"/>
    <col min="38" max="16384" width="9.140625" style="29"/>
  </cols>
  <sheetData>
    <row r="1" spans="1:37" x14ac:dyDescent="0.25">
      <c r="A1" s="575" t="s">
        <v>88</v>
      </c>
      <c r="B1" s="576"/>
      <c r="C1" s="576"/>
      <c r="D1" s="576"/>
      <c r="E1" s="576"/>
      <c r="F1" s="576"/>
      <c r="G1" s="576"/>
      <c r="H1" s="576"/>
      <c r="I1" s="576"/>
      <c r="J1" s="576"/>
      <c r="K1" s="576"/>
      <c r="L1" s="576"/>
      <c r="M1" s="576"/>
      <c r="N1" s="576"/>
      <c r="O1" s="576"/>
      <c r="P1" s="576"/>
      <c r="Q1" s="576"/>
      <c r="R1" s="576"/>
      <c r="S1" s="576"/>
      <c r="T1" s="576"/>
      <c r="U1" s="576"/>
      <c r="V1" s="576"/>
      <c r="W1" s="577"/>
    </row>
    <row r="2" spans="1:37" x14ac:dyDescent="0.25">
      <c r="A2" s="578"/>
      <c r="B2" s="579"/>
      <c r="C2" s="579"/>
      <c r="D2" s="579"/>
      <c r="E2" s="579"/>
      <c r="F2" s="579"/>
      <c r="G2" s="579"/>
      <c r="H2" s="579"/>
      <c r="I2" s="579"/>
      <c r="J2" s="579"/>
      <c r="K2" s="579"/>
      <c r="L2" s="579"/>
      <c r="M2" s="579"/>
      <c r="N2" s="579"/>
      <c r="O2" s="579"/>
      <c r="P2" s="579"/>
      <c r="Q2" s="579"/>
      <c r="R2" s="579"/>
      <c r="S2" s="579"/>
      <c r="T2" s="579"/>
      <c r="U2" s="579"/>
      <c r="V2" s="579"/>
      <c r="W2" s="580"/>
    </row>
    <row r="3" spans="1:37" x14ac:dyDescent="0.25">
      <c r="A3" s="581" t="s">
        <v>1193</v>
      </c>
      <c r="B3" s="582"/>
      <c r="C3" s="582"/>
      <c r="D3" s="582"/>
      <c r="E3" s="582"/>
      <c r="F3" s="582"/>
      <c r="G3" s="582"/>
      <c r="H3" s="582"/>
      <c r="I3" s="582"/>
      <c r="J3" s="582"/>
      <c r="K3" s="582"/>
      <c r="L3" s="582"/>
      <c r="M3" s="582"/>
      <c r="N3" s="582"/>
      <c r="O3" s="582"/>
      <c r="P3" s="582"/>
      <c r="Q3" s="582"/>
      <c r="R3" s="582"/>
      <c r="S3" s="582"/>
      <c r="T3" s="582"/>
      <c r="U3" s="582"/>
      <c r="V3" s="582"/>
      <c r="W3" s="583"/>
    </row>
    <row r="4" spans="1:37" ht="16.5" thickBot="1" x14ac:dyDescent="0.3">
      <c r="A4" s="584"/>
      <c r="B4" s="585"/>
      <c r="C4" s="585"/>
      <c r="D4" s="585"/>
      <c r="E4" s="585"/>
      <c r="F4" s="585"/>
      <c r="G4" s="585"/>
      <c r="H4" s="585"/>
      <c r="I4" s="585"/>
      <c r="J4" s="585"/>
      <c r="K4" s="585"/>
      <c r="L4" s="585"/>
      <c r="M4" s="585"/>
      <c r="N4" s="585"/>
      <c r="O4" s="585"/>
      <c r="P4" s="585"/>
      <c r="Q4" s="585"/>
      <c r="R4" s="585"/>
      <c r="S4" s="585"/>
      <c r="T4" s="585"/>
      <c r="U4" s="585"/>
      <c r="V4" s="585"/>
      <c r="W4" s="586"/>
    </row>
    <row r="5" spans="1:37" ht="35.1" customHeight="1" thickBot="1" x14ac:dyDescent="0.3">
      <c r="A5" s="587" t="s">
        <v>945</v>
      </c>
      <c r="B5" s="588"/>
      <c r="C5" s="588"/>
      <c r="D5" s="588"/>
      <c r="E5" s="588"/>
      <c r="F5" s="588"/>
      <c r="G5" s="588"/>
      <c r="H5" s="588"/>
      <c r="I5" s="588"/>
      <c r="J5" s="588"/>
      <c r="K5" s="588"/>
      <c r="L5" s="588"/>
      <c r="M5" s="588"/>
      <c r="N5" s="588"/>
      <c r="O5" s="588"/>
      <c r="P5" s="588"/>
      <c r="Q5" s="588"/>
      <c r="R5" s="588"/>
      <c r="S5" s="588"/>
      <c r="T5" s="588"/>
      <c r="U5" s="588"/>
      <c r="V5" s="588"/>
      <c r="W5" s="589"/>
    </row>
    <row r="6" spans="1:37" ht="18" thickBot="1" x14ac:dyDescent="0.3">
      <c r="A6" s="590" t="s">
        <v>89</v>
      </c>
      <c r="B6" s="591"/>
      <c r="C6" s="591"/>
      <c r="D6" s="591"/>
      <c r="E6" s="591"/>
      <c r="F6" s="591"/>
      <c r="G6" s="591"/>
      <c r="H6" s="592"/>
      <c r="I6" s="597">
        <v>2020</v>
      </c>
      <c r="J6" s="598"/>
      <c r="K6" s="598"/>
      <c r="L6" s="598"/>
      <c r="M6" s="598"/>
      <c r="N6" s="599"/>
      <c r="O6" s="596">
        <v>2019</v>
      </c>
      <c r="P6" s="592">
        <v>2018</v>
      </c>
      <c r="Q6" s="590">
        <v>2017</v>
      </c>
      <c r="R6" s="592"/>
      <c r="S6" s="590">
        <v>2016</v>
      </c>
      <c r="T6" s="591"/>
      <c r="U6" s="592"/>
      <c r="V6" s="590">
        <v>2015</v>
      </c>
      <c r="W6" s="592"/>
    </row>
    <row r="7" spans="1:37" ht="18" customHeight="1" thickBot="1" x14ac:dyDescent="0.3">
      <c r="A7" s="538"/>
      <c r="B7" s="593"/>
      <c r="C7" s="593"/>
      <c r="D7" s="593"/>
      <c r="E7" s="593"/>
      <c r="F7" s="593"/>
      <c r="G7" s="593"/>
      <c r="H7" s="539"/>
      <c r="I7" s="544" t="s">
        <v>1114</v>
      </c>
      <c r="J7" s="594"/>
      <c r="K7" s="595"/>
      <c r="L7" s="507" t="s">
        <v>94</v>
      </c>
      <c r="M7" s="508"/>
      <c r="N7" s="509"/>
      <c r="O7" s="531"/>
      <c r="P7" s="539"/>
      <c r="Q7" s="538"/>
      <c r="R7" s="539"/>
      <c r="S7" s="538"/>
      <c r="T7" s="593"/>
      <c r="U7" s="539"/>
      <c r="V7" s="538"/>
      <c r="W7" s="539"/>
      <c r="Y7" s="326" t="s">
        <v>560</v>
      </c>
      <c r="Z7" s="326" t="s">
        <v>467</v>
      </c>
      <c r="AA7" s="326" t="s">
        <v>992</v>
      </c>
      <c r="AB7" s="326" t="s">
        <v>469</v>
      </c>
      <c r="AC7" s="326" t="s">
        <v>558</v>
      </c>
      <c r="AD7" s="326" t="s">
        <v>559</v>
      </c>
      <c r="AE7" s="326" t="s">
        <v>470</v>
      </c>
      <c r="AF7" s="326" t="s">
        <v>82</v>
      </c>
      <c r="AG7" s="326" t="s">
        <v>471</v>
      </c>
      <c r="AH7" s="326" t="s">
        <v>557</v>
      </c>
      <c r="AI7" s="326" t="s">
        <v>468</v>
      </c>
      <c r="AJ7" s="326" t="s">
        <v>991</v>
      </c>
      <c r="AK7" s="325"/>
    </row>
    <row r="8" spans="1:37" s="31" customFormat="1" ht="18" thickBot="1" x14ac:dyDescent="0.3">
      <c r="A8" s="564" t="s">
        <v>90</v>
      </c>
      <c r="B8" s="565"/>
      <c r="C8" s="565"/>
      <c r="D8" s="565"/>
      <c r="E8" s="565"/>
      <c r="F8" s="565"/>
      <c r="G8" s="565"/>
      <c r="H8" s="566"/>
      <c r="I8" s="567">
        <f>GETPIVOTDATA("AIFR MTD ",$Y$7)</f>
        <v>8.0526778165701405</v>
      </c>
      <c r="J8" s="568"/>
      <c r="K8" s="568"/>
      <c r="L8" s="567">
        <f>GETPIVOTDATA("AIFR YTD ",'5. GRAFICAS'!$F$1)</f>
        <v>5.6842431646377438</v>
      </c>
      <c r="M8" s="568"/>
      <c r="N8" s="574"/>
      <c r="O8" s="349">
        <v>2.2599999999999998</v>
      </c>
      <c r="P8" s="30">
        <v>1.88</v>
      </c>
      <c r="Q8" s="569">
        <v>2.67</v>
      </c>
      <c r="R8" s="570"/>
      <c r="S8" s="571">
        <v>7.05</v>
      </c>
      <c r="T8" s="572"/>
      <c r="U8" s="573"/>
      <c r="V8" s="571">
        <v>5.54</v>
      </c>
      <c r="W8" s="573"/>
      <c r="Y8" s="327">
        <v>8.0526778165701405</v>
      </c>
      <c r="Z8" s="328">
        <v>0</v>
      </c>
      <c r="AA8" s="328">
        <v>0</v>
      </c>
      <c r="AB8" s="328">
        <v>0</v>
      </c>
      <c r="AC8" s="328"/>
      <c r="AD8" s="328"/>
      <c r="AE8" s="328"/>
      <c r="AF8" s="328"/>
      <c r="AG8" s="328">
        <v>1</v>
      </c>
      <c r="AH8" s="328">
        <v>0</v>
      </c>
      <c r="AI8" s="328"/>
      <c r="AJ8" s="328">
        <v>124182.29349028243</v>
      </c>
      <c r="AK8" s="325"/>
    </row>
    <row r="9" spans="1:37" s="31" customFormat="1" ht="23.1" customHeight="1" thickBot="1" x14ac:dyDescent="0.3">
      <c r="A9" s="564" t="s">
        <v>91</v>
      </c>
      <c r="B9" s="565"/>
      <c r="C9" s="565"/>
      <c r="D9" s="565"/>
      <c r="E9" s="565"/>
      <c r="F9" s="565"/>
      <c r="G9" s="565"/>
      <c r="H9" s="566"/>
      <c r="I9" s="567">
        <f>GETPIVOTDATA("TRIFR MTD ",$Y$7)</f>
        <v>0</v>
      </c>
      <c r="J9" s="568"/>
      <c r="K9" s="568"/>
      <c r="L9" s="567">
        <f>GETPIVOTDATA("TRIFR YTD ",'5. GRAFICAS'!$F$1)</f>
        <v>0.71053039557971798</v>
      </c>
      <c r="M9" s="568"/>
      <c r="N9" s="574"/>
      <c r="O9" s="349">
        <v>1.03</v>
      </c>
      <c r="P9" s="30">
        <v>0.47</v>
      </c>
      <c r="Q9" s="569">
        <v>0.85</v>
      </c>
      <c r="R9" s="570"/>
      <c r="S9" s="571">
        <v>1.94</v>
      </c>
      <c r="T9" s="572"/>
      <c r="U9" s="573"/>
      <c r="V9" s="571">
        <v>1.01</v>
      </c>
      <c r="W9" s="573"/>
      <c r="Y9" s="29"/>
      <c r="Z9" s="29"/>
      <c r="AA9" s="29"/>
      <c r="AB9" s="29"/>
      <c r="AC9" s="29"/>
      <c r="AD9" s="29"/>
      <c r="AE9" s="29"/>
      <c r="AF9" s="29"/>
      <c r="AG9" s="29"/>
      <c r="AH9" s="29"/>
      <c r="AI9" s="29"/>
    </row>
    <row r="10" spans="1:37" s="31" customFormat="1" ht="23.1" customHeight="1" thickBot="1" x14ac:dyDescent="0.3">
      <c r="A10" s="600" t="s">
        <v>988</v>
      </c>
      <c r="B10" s="601"/>
      <c r="C10" s="601"/>
      <c r="D10" s="601"/>
      <c r="E10" s="601"/>
      <c r="F10" s="601"/>
      <c r="G10" s="601"/>
      <c r="H10" s="602"/>
      <c r="I10" s="567">
        <f>GETPIVOTDATA("LTIFR MTD",$Y$7)</f>
        <v>0</v>
      </c>
      <c r="J10" s="568"/>
      <c r="K10" s="568"/>
      <c r="L10" s="567">
        <f>GETPIVOTDATA("LTIFR ",'5. GRAFICAS'!$F$1)</f>
        <v>0</v>
      </c>
      <c r="M10" s="568"/>
      <c r="N10" s="574"/>
      <c r="O10" s="350">
        <v>0.62</v>
      </c>
      <c r="P10" s="312">
        <v>0.18</v>
      </c>
      <c r="Q10" s="542">
        <v>0.31</v>
      </c>
      <c r="R10" s="543"/>
      <c r="S10" s="542">
        <v>0.94</v>
      </c>
      <c r="T10" s="613"/>
      <c r="U10" s="543"/>
      <c r="V10" s="542">
        <v>0.59</v>
      </c>
      <c r="W10" s="543"/>
      <c r="Y10" s="29"/>
      <c r="Z10" s="29"/>
      <c r="AA10" s="29"/>
      <c r="AB10" s="29"/>
      <c r="AC10" s="29"/>
      <c r="AD10" s="29"/>
      <c r="AE10" s="29"/>
      <c r="AF10" s="29"/>
      <c r="AG10" s="29"/>
      <c r="AH10" s="29"/>
      <c r="AI10" s="29"/>
      <c r="AJ10" s="317">
        <f>(1244660.45/30)*22</f>
        <v>912750.99666666659</v>
      </c>
    </row>
    <row r="11" spans="1:37" s="31" customFormat="1" ht="33" customHeight="1" thickBot="1" x14ac:dyDescent="0.3">
      <c r="A11" s="560" t="s">
        <v>1120</v>
      </c>
      <c r="B11" s="561"/>
      <c r="C11" s="561"/>
      <c r="D11" s="561"/>
      <c r="E11" s="561"/>
      <c r="F11" s="561"/>
      <c r="G11" s="561"/>
      <c r="H11" s="561"/>
      <c r="I11" s="561"/>
      <c r="J11" s="561"/>
      <c r="K11" s="561"/>
      <c r="L11" s="561"/>
      <c r="M11" s="562"/>
      <c r="N11" s="620">
        <f>GETPIVOTDATA("TRIFR",'5. GRAFICAS'!$D$1)</f>
        <v>1.0223445405776914</v>
      </c>
      <c r="O11" s="620"/>
      <c r="P11" s="620"/>
      <c r="Q11" s="620"/>
      <c r="R11" s="620"/>
      <c r="S11" s="620"/>
      <c r="T11" s="620"/>
      <c r="U11" s="620"/>
      <c r="V11" s="620"/>
      <c r="W11" s="621"/>
      <c r="Y11" s="29"/>
      <c r="Z11" s="29"/>
      <c r="AA11" s="29"/>
      <c r="AB11" s="29"/>
      <c r="AC11" s="29"/>
      <c r="AD11" s="29"/>
      <c r="AE11" s="29"/>
      <c r="AF11" s="29"/>
      <c r="AG11" s="29"/>
      <c r="AH11" s="29"/>
      <c r="AI11" s="29"/>
      <c r="AJ11" s="317"/>
    </row>
    <row r="12" spans="1:37" s="31" customFormat="1" ht="33" customHeight="1" thickBot="1" x14ac:dyDescent="0.3">
      <c r="A12" s="560" t="s">
        <v>1121</v>
      </c>
      <c r="B12" s="561"/>
      <c r="C12" s="561"/>
      <c r="D12" s="561"/>
      <c r="E12" s="561"/>
      <c r="F12" s="561"/>
      <c r="G12" s="561"/>
      <c r="H12" s="561"/>
      <c r="I12" s="561"/>
      <c r="J12" s="561"/>
      <c r="K12" s="561"/>
      <c r="L12" s="561"/>
      <c r="M12" s="562"/>
      <c r="N12" s="603">
        <f>GETPIVOTDATA("Sum of HH ( C )",$Y$7)+436615.23</f>
        <v>560797.52349028247</v>
      </c>
      <c r="O12" s="604"/>
      <c r="P12" s="604"/>
      <c r="Q12" s="604"/>
      <c r="R12" s="604"/>
      <c r="S12" s="604"/>
      <c r="T12" s="604"/>
      <c r="U12" s="604"/>
      <c r="V12" s="604"/>
      <c r="W12" s="605"/>
      <c r="Y12" s="29"/>
      <c r="Z12" s="29"/>
      <c r="AA12" s="29"/>
      <c r="AC12" s="29"/>
      <c r="AD12" s="29"/>
      <c r="AE12" s="29"/>
      <c r="AF12" s="29"/>
      <c r="AG12" s="29"/>
      <c r="AJ12" s="31">
        <v>14717140.683841132</v>
      </c>
    </row>
    <row r="13" spans="1:37" s="31" customFormat="1" ht="33" customHeight="1" thickBot="1" x14ac:dyDescent="0.3">
      <c r="A13" s="560" t="s">
        <v>1123</v>
      </c>
      <c r="B13" s="561"/>
      <c r="C13" s="561"/>
      <c r="D13" s="561"/>
      <c r="E13" s="561"/>
      <c r="F13" s="561"/>
      <c r="G13" s="561"/>
      <c r="H13" s="561"/>
      <c r="I13" s="561"/>
      <c r="J13" s="561"/>
      <c r="K13" s="561"/>
      <c r="L13" s="561"/>
      <c r="M13" s="562"/>
      <c r="N13" s="636">
        <v>277</v>
      </c>
      <c r="O13" s="637"/>
      <c r="P13" s="637"/>
      <c r="Q13" s="637"/>
      <c r="R13" s="637"/>
      <c r="S13" s="637"/>
      <c r="T13" s="637"/>
      <c r="U13" s="637"/>
      <c r="V13" s="637"/>
      <c r="W13" s="638"/>
      <c r="Y13" s="29"/>
      <c r="Z13" s="29"/>
      <c r="AA13" s="29"/>
      <c r="AC13" s="29"/>
      <c r="AD13" s="29"/>
      <c r="AE13" s="29"/>
      <c r="AF13" s="29"/>
      <c r="AG13" s="29"/>
    </row>
    <row r="14" spans="1:37" s="31" customFormat="1" ht="33" customHeight="1" thickBot="1" x14ac:dyDescent="0.3">
      <c r="A14" s="560" t="s">
        <v>1199</v>
      </c>
      <c r="B14" s="561"/>
      <c r="C14" s="561"/>
      <c r="D14" s="561"/>
      <c r="E14" s="561"/>
      <c r="F14" s="561"/>
      <c r="G14" s="561"/>
      <c r="H14" s="561"/>
      <c r="I14" s="561"/>
      <c r="J14" s="561"/>
      <c r="K14" s="561"/>
      <c r="L14" s="561"/>
      <c r="M14" s="562"/>
      <c r="N14" s="617">
        <v>23</v>
      </c>
      <c r="O14" s="618"/>
      <c r="P14" s="618"/>
      <c r="Q14" s="618"/>
      <c r="R14" s="618"/>
      <c r="S14" s="618"/>
      <c r="T14" s="618"/>
      <c r="U14" s="618"/>
      <c r="V14" s="618"/>
      <c r="W14" s="619"/>
      <c r="Y14" s="29"/>
      <c r="Z14" s="29"/>
      <c r="AA14" s="29"/>
      <c r="AC14" s="29"/>
      <c r="AD14" s="29"/>
      <c r="AE14" s="29"/>
      <c r="AF14" s="29"/>
      <c r="AG14" s="29"/>
    </row>
    <row r="15" spans="1:37" s="31" customFormat="1" ht="33" customHeight="1" thickBot="1" x14ac:dyDescent="0.3">
      <c r="A15" s="560" t="s">
        <v>1124</v>
      </c>
      <c r="B15" s="561"/>
      <c r="C15" s="561"/>
      <c r="D15" s="561"/>
      <c r="E15" s="561"/>
      <c r="F15" s="561"/>
      <c r="G15" s="561"/>
      <c r="H15" s="561"/>
      <c r="I15" s="561"/>
      <c r="J15" s="561"/>
      <c r="K15" s="561"/>
      <c r="L15" s="561"/>
      <c r="M15" s="562"/>
      <c r="N15" s="636">
        <v>214</v>
      </c>
      <c r="O15" s="637"/>
      <c r="P15" s="637"/>
      <c r="Q15" s="637"/>
      <c r="R15" s="637"/>
      <c r="S15" s="637"/>
      <c r="T15" s="637"/>
      <c r="U15" s="637"/>
      <c r="V15" s="637"/>
      <c r="W15" s="638"/>
      <c r="Y15" s="29"/>
      <c r="Z15" s="29"/>
      <c r="AA15" s="29"/>
      <c r="AC15" s="29"/>
      <c r="AD15" s="29"/>
      <c r="AE15" s="29"/>
      <c r="AF15" s="29"/>
      <c r="AG15" s="29"/>
    </row>
    <row r="16" spans="1:37" s="31" customFormat="1" ht="33" customHeight="1" thickBot="1" x14ac:dyDescent="0.3">
      <c r="A16" s="560" t="s">
        <v>1198</v>
      </c>
      <c r="B16" s="561"/>
      <c r="C16" s="561"/>
      <c r="D16" s="561"/>
      <c r="E16" s="561"/>
      <c r="F16" s="561"/>
      <c r="G16" s="561"/>
      <c r="H16" s="561"/>
      <c r="I16" s="561"/>
      <c r="J16" s="561"/>
      <c r="K16" s="561"/>
      <c r="L16" s="561"/>
      <c r="M16" s="562"/>
      <c r="N16" s="617">
        <v>26</v>
      </c>
      <c r="O16" s="618"/>
      <c r="P16" s="618"/>
      <c r="Q16" s="618"/>
      <c r="R16" s="618"/>
      <c r="S16" s="618"/>
      <c r="T16" s="618"/>
      <c r="U16" s="618"/>
      <c r="V16" s="618"/>
      <c r="W16" s="619"/>
      <c r="Y16" s="29"/>
      <c r="Z16" s="29"/>
      <c r="AA16" s="29"/>
      <c r="AC16" s="29"/>
      <c r="AD16" s="29"/>
      <c r="AE16" s="29"/>
      <c r="AF16" s="29"/>
      <c r="AG16" s="29"/>
    </row>
    <row r="17" spans="1:36" ht="35.1" customHeight="1" thickBot="1" x14ac:dyDescent="0.3">
      <c r="A17" s="587" t="s">
        <v>946</v>
      </c>
      <c r="B17" s="588"/>
      <c r="C17" s="588"/>
      <c r="D17" s="588"/>
      <c r="E17" s="588"/>
      <c r="F17" s="588"/>
      <c r="G17" s="588"/>
      <c r="H17" s="588"/>
      <c r="I17" s="588"/>
      <c r="J17" s="588"/>
      <c r="K17" s="588"/>
      <c r="L17" s="588"/>
      <c r="M17" s="588"/>
      <c r="N17" s="588"/>
      <c r="O17" s="588"/>
      <c r="P17" s="588"/>
      <c r="Q17" s="588"/>
      <c r="R17" s="588"/>
      <c r="S17" s="588"/>
      <c r="T17" s="588"/>
      <c r="U17" s="588"/>
      <c r="V17" s="588"/>
      <c r="W17" s="589"/>
      <c r="AJ17" s="31"/>
    </row>
    <row r="18" spans="1:36" s="31" customFormat="1" ht="33" customHeight="1" thickBot="1" x14ac:dyDescent="0.3">
      <c r="A18" s="611" t="s">
        <v>895</v>
      </c>
      <c r="B18" s="612"/>
      <c r="C18" s="612"/>
      <c r="D18" s="609">
        <f>GETPIVOTDATA("IF",'4. Resumen 2018-2019'!$A$2)</f>
        <v>0</v>
      </c>
      <c r="E18" s="609"/>
      <c r="F18" s="610"/>
      <c r="G18" s="611" t="s">
        <v>896</v>
      </c>
      <c r="H18" s="612"/>
      <c r="I18" s="612"/>
      <c r="J18" s="612"/>
      <c r="K18" s="612"/>
      <c r="L18" s="609">
        <f>GETPIVOTDATA("IS",'4. Resumen 2018-2019'!$A$2)</f>
        <v>10.96677569978409</v>
      </c>
      <c r="M18" s="609"/>
      <c r="N18" s="609"/>
      <c r="O18" s="610"/>
      <c r="P18" s="623" t="s">
        <v>897</v>
      </c>
      <c r="Q18" s="624"/>
      <c r="R18" s="624"/>
      <c r="S18" s="624"/>
      <c r="T18" s="625">
        <f>GETPIVOTDATA("IA",'4. Resumen 2018-2019'!$A$2)</f>
        <v>0</v>
      </c>
      <c r="U18" s="625"/>
      <c r="V18" s="625"/>
      <c r="W18" s="626"/>
      <c r="Y18" s="29"/>
      <c r="Z18" s="29"/>
      <c r="AA18" s="29"/>
      <c r="AC18" s="29"/>
      <c r="AD18" s="29"/>
      <c r="AE18" s="29"/>
      <c r="AF18" s="29"/>
      <c r="AG18" s="29"/>
    </row>
    <row r="19" spans="1:36" ht="35.1" customHeight="1" thickBot="1" x14ac:dyDescent="0.3">
      <c r="A19" s="614" t="s">
        <v>92</v>
      </c>
      <c r="B19" s="615"/>
      <c r="C19" s="615"/>
      <c r="D19" s="615"/>
      <c r="E19" s="615"/>
      <c r="F19" s="615"/>
      <c r="G19" s="615"/>
      <c r="H19" s="615"/>
      <c r="I19" s="615"/>
      <c r="J19" s="615"/>
      <c r="K19" s="615"/>
      <c r="L19" s="615"/>
      <c r="M19" s="615"/>
      <c r="N19" s="615"/>
      <c r="O19" s="615"/>
      <c r="P19" s="615"/>
      <c r="Q19" s="615"/>
      <c r="R19" s="615"/>
      <c r="S19" s="615"/>
      <c r="T19" s="615"/>
      <c r="U19" s="615"/>
      <c r="V19" s="615"/>
      <c r="W19" s="616"/>
      <c r="AJ19" s="317">
        <v>14298793.059555421</v>
      </c>
    </row>
    <row r="20" spans="1:36" ht="36.75" customHeight="1" thickBot="1" x14ac:dyDescent="0.3">
      <c r="A20" s="606" t="s">
        <v>93</v>
      </c>
      <c r="B20" s="622"/>
      <c r="C20" s="622"/>
      <c r="D20" s="622"/>
      <c r="E20" s="608"/>
      <c r="F20" s="538">
        <v>2020</v>
      </c>
      <c r="G20" s="593"/>
      <c r="H20" s="593"/>
      <c r="I20" s="593"/>
      <c r="J20" s="593"/>
      <c r="K20" s="593"/>
      <c r="L20" s="593"/>
      <c r="M20" s="593"/>
      <c r="N20" s="482">
        <v>2019</v>
      </c>
      <c r="O20" s="531">
        <v>2018</v>
      </c>
      <c r="P20" s="531">
        <v>2017</v>
      </c>
      <c r="Q20" s="531"/>
      <c r="R20" s="606">
        <v>2016</v>
      </c>
      <c r="S20" s="607"/>
      <c r="T20" s="608"/>
      <c r="U20" s="606">
        <v>2015</v>
      </c>
      <c r="V20" s="607"/>
      <c r="W20" s="608"/>
      <c r="AJ20" s="332">
        <f>AJ12-AJ19</f>
        <v>418347.62428571098</v>
      </c>
    </row>
    <row r="21" spans="1:36" ht="52.5" customHeight="1" thickBot="1" x14ac:dyDescent="0.3">
      <c r="A21" s="538"/>
      <c r="B21" s="593"/>
      <c r="C21" s="593"/>
      <c r="D21" s="593"/>
      <c r="E21" s="539"/>
      <c r="F21" s="505" t="str">
        <f>A3</f>
        <v>Del 20 al 26 de enero de 2020</v>
      </c>
      <c r="G21" s="506"/>
      <c r="H21" s="544" t="str">
        <f>I7</f>
        <v>Enero</v>
      </c>
      <c r="I21" s="508"/>
      <c r="J21" s="509"/>
      <c r="K21" s="507" t="s">
        <v>94</v>
      </c>
      <c r="L21" s="508"/>
      <c r="M21" s="508"/>
      <c r="N21" s="483"/>
      <c r="O21" s="531"/>
      <c r="P21" s="531"/>
      <c r="Q21" s="531"/>
      <c r="R21" s="538"/>
      <c r="S21" s="593"/>
      <c r="T21" s="539"/>
      <c r="U21" s="538"/>
      <c r="V21" s="593"/>
      <c r="W21" s="539"/>
    </row>
    <row r="22" spans="1:36" s="31" customFormat="1" ht="24" customHeight="1" thickBot="1" x14ac:dyDescent="0.3">
      <c r="A22" s="499" t="s">
        <v>95</v>
      </c>
      <c r="B22" s="500"/>
      <c r="C22" s="500"/>
      <c r="D22" s="500"/>
      <c r="E22" s="501"/>
      <c r="F22" s="513">
        <v>0</v>
      </c>
      <c r="G22" s="514"/>
      <c r="H22" s="515">
        <f>GETPIVOTDATA(" (FI)",$Y$7)</f>
        <v>0</v>
      </c>
      <c r="I22" s="516"/>
      <c r="J22" s="517"/>
      <c r="K22" s="515">
        <f>GETPIVOTDATA("(FI)",'5. GRAFICAS'!$F$1)</f>
        <v>0</v>
      </c>
      <c r="L22" s="516"/>
      <c r="M22" s="516"/>
      <c r="N22" s="344">
        <v>0</v>
      </c>
      <c r="O22" s="351">
        <v>0</v>
      </c>
      <c r="P22" s="498">
        <v>1</v>
      </c>
      <c r="Q22" s="498"/>
      <c r="R22" s="523">
        <v>2</v>
      </c>
      <c r="S22" s="524"/>
      <c r="T22" s="525"/>
      <c r="U22" s="523">
        <v>0</v>
      </c>
      <c r="V22" s="524"/>
      <c r="W22" s="525"/>
      <c r="Y22" s="29"/>
      <c r="Z22" s="29"/>
      <c r="AA22" s="29"/>
      <c r="AC22" s="29"/>
      <c r="AD22" s="29"/>
      <c r="AE22" s="29"/>
      <c r="AF22" s="29"/>
      <c r="AG22" s="29"/>
    </row>
    <row r="23" spans="1:36" s="31" customFormat="1" ht="24" customHeight="1" thickBot="1" x14ac:dyDescent="0.3">
      <c r="A23" s="499" t="s">
        <v>96</v>
      </c>
      <c r="B23" s="500"/>
      <c r="C23" s="500"/>
      <c r="D23" s="500"/>
      <c r="E23" s="501"/>
      <c r="F23" s="513">
        <v>0</v>
      </c>
      <c r="G23" s="514"/>
      <c r="H23" s="515">
        <f>GETPIVOTDATA(" (LTI)",$Y$7)</f>
        <v>0</v>
      </c>
      <c r="I23" s="516"/>
      <c r="J23" s="517"/>
      <c r="K23" s="515">
        <f>GETPIVOTDATA("(LTI)",'5. GRAFICAS'!$F$1)</f>
        <v>0</v>
      </c>
      <c r="L23" s="516"/>
      <c r="M23" s="516"/>
      <c r="N23" s="344">
        <v>9</v>
      </c>
      <c r="O23" s="351">
        <v>3</v>
      </c>
      <c r="P23" s="498">
        <v>7</v>
      </c>
      <c r="Q23" s="498"/>
      <c r="R23" s="523">
        <v>19</v>
      </c>
      <c r="S23" s="524"/>
      <c r="T23" s="525"/>
      <c r="U23" s="523">
        <v>7</v>
      </c>
      <c r="V23" s="524"/>
      <c r="W23" s="525"/>
      <c r="Y23" s="29"/>
      <c r="Z23" s="29"/>
      <c r="AA23" s="29"/>
      <c r="AC23" s="29"/>
      <c r="AD23" s="29"/>
      <c r="AE23" s="29"/>
      <c r="AF23" s="29"/>
      <c r="AG23" s="29"/>
    </row>
    <row r="24" spans="1:36" s="31" customFormat="1" ht="24" customHeight="1" thickBot="1" x14ac:dyDescent="0.3">
      <c r="A24" s="499" t="s">
        <v>1098</v>
      </c>
      <c r="B24" s="500"/>
      <c r="C24" s="500"/>
      <c r="D24" s="500"/>
      <c r="E24" s="501"/>
      <c r="F24" s="513">
        <v>0</v>
      </c>
      <c r="G24" s="514"/>
      <c r="H24" s="515">
        <f>GETPIVOTDATA("(RWI)",$Y$7)</f>
        <v>0</v>
      </c>
      <c r="I24" s="516"/>
      <c r="J24" s="517"/>
      <c r="K24" s="515">
        <f>GETPIVOTDATA("(RWI)",'5. GRAFICAS'!$F$1)</f>
        <v>1</v>
      </c>
      <c r="L24" s="516"/>
      <c r="M24" s="516"/>
      <c r="N24" s="344">
        <v>1</v>
      </c>
      <c r="O24" s="351">
        <v>0</v>
      </c>
      <c r="P24" s="498">
        <v>2</v>
      </c>
      <c r="Q24" s="498"/>
      <c r="R24" s="523">
        <v>4</v>
      </c>
      <c r="S24" s="524"/>
      <c r="T24" s="525"/>
      <c r="U24" s="523">
        <v>1</v>
      </c>
      <c r="V24" s="524"/>
      <c r="W24" s="525"/>
      <c r="Y24" s="29"/>
      <c r="Z24" s="29"/>
      <c r="AA24" s="29"/>
      <c r="AC24" s="29"/>
      <c r="AD24" s="29"/>
      <c r="AE24" s="29"/>
      <c r="AF24" s="29"/>
      <c r="AG24" s="29"/>
    </row>
    <row r="25" spans="1:36" s="31" customFormat="1" ht="24" customHeight="1" thickBot="1" x14ac:dyDescent="0.3">
      <c r="A25" s="499" t="s">
        <v>97</v>
      </c>
      <c r="B25" s="500"/>
      <c r="C25" s="500"/>
      <c r="D25" s="500"/>
      <c r="E25" s="501"/>
      <c r="F25" s="487">
        <v>0</v>
      </c>
      <c r="G25" s="488"/>
      <c r="H25" s="515">
        <f>GETPIVOTDATA("(MTI)",$Y$7)</f>
        <v>0</v>
      </c>
      <c r="I25" s="516"/>
      <c r="J25" s="517"/>
      <c r="K25" s="526">
        <f>GETPIVOTDATA("(MTI)",'5. GRAFICAS'!$F$1)</f>
        <v>0</v>
      </c>
      <c r="L25" s="527"/>
      <c r="M25" s="527"/>
      <c r="N25" s="344">
        <v>5</v>
      </c>
      <c r="O25" s="351">
        <v>5</v>
      </c>
      <c r="P25" s="498">
        <v>9</v>
      </c>
      <c r="Q25" s="498"/>
      <c r="R25" s="523">
        <v>14</v>
      </c>
      <c r="S25" s="524"/>
      <c r="T25" s="525"/>
      <c r="U25" s="523">
        <v>4</v>
      </c>
      <c r="V25" s="524"/>
      <c r="W25" s="525"/>
      <c r="Y25" s="29"/>
      <c r="Z25" s="29"/>
      <c r="AA25" s="29"/>
      <c r="AC25" s="29"/>
      <c r="AD25" s="29"/>
      <c r="AE25" s="29"/>
      <c r="AF25" s="29"/>
      <c r="AG25" s="29"/>
    </row>
    <row r="26" spans="1:36" s="31" customFormat="1" ht="24" customHeight="1" thickBot="1" x14ac:dyDescent="0.3">
      <c r="A26" s="502" t="s">
        <v>98</v>
      </c>
      <c r="B26" s="503"/>
      <c r="C26" s="503"/>
      <c r="D26" s="503"/>
      <c r="E26" s="504"/>
      <c r="F26" s="505">
        <f>SUM(F22:F25)</f>
        <v>0</v>
      </c>
      <c r="G26" s="506"/>
      <c r="H26" s="507">
        <f>SUM(H22:H25)</f>
        <v>0</v>
      </c>
      <c r="I26" s="508"/>
      <c r="J26" s="509"/>
      <c r="K26" s="507">
        <f>SUM(K22:K25)</f>
        <v>1</v>
      </c>
      <c r="L26" s="508"/>
      <c r="M26" s="508"/>
      <c r="N26" s="345">
        <f>SUM(N22:N25)</f>
        <v>15</v>
      </c>
      <c r="O26" s="352">
        <f>SUM(O22:O25)</f>
        <v>8</v>
      </c>
      <c r="P26" s="628">
        <f>SUM(P22:Q25)</f>
        <v>19</v>
      </c>
      <c r="Q26" s="628"/>
      <c r="R26" s="510">
        <f>SUM(R22:T25)</f>
        <v>39</v>
      </c>
      <c r="S26" s="511"/>
      <c r="T26" s="512"/>
      <c r="U26" s="510">
        <f>SUM(U22:W25)</f>
        <v>12</v>
      </c>
      <c r="V26" s="511"/>
      <c r="W26" s="512"/>
      <c r="Y26" s="29"/>
      <c r="Z26" s="29"/>
      <c r="AA26" s="29"/>
      <c r="AC26" s="29"/>
      <c r="AD26" s="29"/>
      <c r="AE26" s="29"/>
      <c r="AF26" s="29"/>
      <c r="AG26" s="29"/>
    </row>
    <row r="27" spans="1:36" s="31" customFormat="1" ht="24" customHeight="1" thickBot="1" x14ac:dyDescent="0.3">
      <c r="A27" s="499" t="s">
        <v>99</v>
      </c>
      <c r="B27" s="500"/>
      <c r="C27" s="500"/>
      <c r="D27" s="500"/>
      <c r="E27" s="501"/>
      <c r="F27" s="513">
        <v>1</v>
      </c>
      <c r="G27" s="514"/>
      <c r="H27" s="515">
        <f>GETPIVOTDATA("(FAI)",$Y$7)</f>
        <v>1</v>
      </c>
      <c r="I27" s="516"/>
      <c r="J27" s="517"/>
      <c r="K27" s="518">
        <f>GETPIVOTDATA("(FAI)",'5. GRAFICAS'!$F$1)</f>
        <v>7</v>
      </c>
      <c r="L27" s="519"/>
      <c r="M27" s="519"/>
      <c r="N27" s="344">
        <v>18</v>
      </c>
      <c r="O27" s="351">
        <v>23</v>
      </c>
      <c r="P27" s="498">
        <v>41</v>
      </c>
      <c r="Q27" s="498"/>
      <c r="R27" s="523">
        <v>103</v>
      </c>
      <c r="S27" s="524"/>
      <c r="T27" s="525"/>
      <c r="U27" s="523">
        <v>53</v>
      </c>
      <c r="V27" s="524"/>
      <c r="W27" s="525"/>
      <c r="Y27" s="29"/>
      <c r="Z27" s="29"/>
      <c r="AA27" s="29"/>
      <c r="AC27" s="29"/>
      <c r="AD27" s="29"/>
      <c r="AE27" s="29"/>
      <c r="AF27" s="29"/>
      <c r="AG27" s="29"/>
    </row>
    <row r="28" spans="1:36" s="31" customFormat="1" ht="24" customHeight="1" thickBot="1" x14ac:dyDescent="0.3">
      <c r="A28" s="502" t="s">
        <v>100</v>
      </c>
      <c r="B28" s="503"/>
      <c r="C28" s="503"/>
      <c r="D28" s="503"/>
      <c r="E28" s="504"/>
      <c r="F28" s="505">
        <f>SUM(F26:G27)</f>
        <v>1</v>
      </c>
      <c r="G28" s="506"/>
      <c r="H28" s="507">
        <f>SUM(H26:J27)</f>
        <v>1</v>
      </c>
      <c r="I28" s="508"/>
      <c r="J28" s="508"/>
      <c r="K28" s="507">
        <f>SUM(K26:M27)</f>
        <v>8</v>
      </c>
      <c r="L28" s="508"/>
      <c r="M28" s="509"/>
      <c r="N28" s="345">
        <f>SUM(N26:N27)</f>
        <v>33</v>
      </c>
      <c r="O28" s="352">
        <f>SUM(O26:O27)</f>
        <v>31</v>
      </c>
      <c r="P28" s="510">
        <f>SUM(P26:Q27)</f>
        <v>60</v>
      </c>
      <c r="Q28" s="512"/>
      <c r="R28" s="510">
        <f>SUM(R26+R27)</f>
        <v>142</v>
      </c>
      <c r="S28" s="511"/>
      <c r="T28" s="512"/>
      <c r="U28" s="510">
        <f>SUM(U26+U27)</f>
        <v>65</v>
      </c>
      <c r="V28" s="511"/>
      <c r="W28" s="512"/>
      <c r="Y28" s="29"/>
      <c r="Z28" s="29"/>
      <c r="AA28" s="29"/>
      <c r="AC28" s="29"/>
      <c r="AD28" s="29"/>
      <c r="AE28" s="29"/>
      <c r="AF28" s="29"/>
      <c r="AG28" s="29"/>
    </row>
    <row r="29" spans="1:36" s="32" customFormat="1" ht="24" customHeight="1" thickBot="1" x14ac:dyDescent="0.3">
      <c r="A29" s="495" t="s">
        <v>101</v>
      </c>
      <c r="B29" s="496"/>
      <c r="C29" s="496"/>
      <c r="D29" s="496"/>
      <c r="E29" s="497"/>
      <c r="F29" s="529">
        <v>0</v>
      </c>
      <c r="G29" s="530"/>
      <c r="H29" s="632">
        <v>0</v>
      </c>
      <c r="I29" s="633"/>
      <c r="J29" s="634"/>
      <c r="K29" s="632">
        <v>0</v>
      </c>
      <c r="L29" s="633"/>
      <c r="M29" s="633"/>
      <c r="N29" s="346">
        <v>10</v>
      </c>
      <c r="O29" s="353">
        <v>18</v>
      </c>
      <c r="P29" s="635">
        <v>16</v>
      </c>
      <c r="Q29" s="635"/>
      <c r="R29" s="492">
        <v>80</v>
      </c>
      <c r="S29" s="493"/>
      <c r="T29" s="494"/>
      <c r="U29" s="492" t="s">
        <v>102</v>
      </c>
      <c r="V29" s="493"/>
      <c r="W29" s="494"/>
      <c r="Y29" s="29"/>
      <c r="Z29" s="29"/>
      <c r="AA29" s="29"/>
      <c r="AC29" s="29"/>
      <c r="AD29" s="29"/>
      <c r="AE29" s="29"/>
      <c r="AF29" s="29"/>
      <c r="AG29" s="29"/>
    </row>
    <row r="30" spans="1:36" s="31" customFormat="1" ht="24" customHeight="1" thickBot="1" x14ac:dyDescent="0.3">
      <c r="A30" s="484" t="s">
        <v>103</v>
      </c>
      <c r="B30" s="485"/>
      <c r="C30" s="485"/>
      <c r="D30" s="485"/>
      <c r="E30" s="486"/>
      <c r="F30" s="487">
        <v>0</v>
      </c>
      <c r="G30" s="488"/>
      <c r="H30" s="489">
        <f>GETPIVOTDATA("Sum of IS",$Y$7)</f>
        <v>0</v>
      </c>
      <c r="I30" s="490"/>
      <c r="J30" s="491"/>
      <c r="K30" s="492">
        <f>GETPIVOTDATA("IS ",'5. GRAFICAS'!$F$1)</f>
        <v>0</v>
      </c>
      <c r="L30" s="493"/>
      <c r="M30" s="494"/>
      <c r="N30" s="347">
        <v>8</v>
      </c>
      <c r="O30" s="354">
        <v>22</v>
      </c>
      <c r="P30" s="627">
        <v>32</v>
      </c>
      <c r="Q30" s="627"/>
      <c r="R30" s="629">
        <v>30</v>
      </c>
      <c r="S30" s="630"/>
      <c r="T30" s="631"/>
      <c r="U30" s="629">
        <v>38</v>
      </c>
      <c r="V30" s="630"/>
      <c r="W30" s="631"/>
      <c r="Y30" s="29"/>
      <c r="Z30" s="29"/>
      <c r="AA30" s="29"/>
      <c r="AC30" s="29"/>
      <c r="AD30" s="29"/>
      <c r="AE30" s="29"/>
      <c r="AF30" s="29"/>
      <c r="AG30" s="29"/>
    </row>
    <row r="31" spans="1:36" s="31" customFormat="1" ht="24" customHeight="1" thickBot="1" x14ac:dyDescent="0.3">
      <c r="A31" s="484" t="s">
        <v>104</v>
      </c>
      <c r="B31" s="485"/>
      <c r="C31" s="485"/>
      <c r="D31" s="485"/>
      <c r="E31" s="486"/>
      <c r="F31" s="487">
        <v>2</v>
      </c>
      <c r="G31" s="488"/>
      <c r="H31" s="489">
        <f>GETPIVOTDATA("DP ",$Y$7)</f>
        <v>0</v>
      </c>
      <c r="I31" s="490"/>
      <c r="J31" s="491"/>
      <c r="K31" s="492">
        <f>GETPIVOTDATA("DP",'5. GRAFICAS'!$F$1)</f>
        <v>14</v>
      </c>
      <c r="L31" s="493"/>
      <c r="M31" s="493"/>
      <c r="N31" s="347">
        <v>151</v>
      </c>
      <c r="O31" s="354">
        <v>76</v>
      </c>
      <c r="P31" s="627">
        <v>276</v>
      </c>
      <c r="Q31" s="627"/>
      <c r="R31" s="629">
        <v>269</v>
      </c>
      <c r="S31" s="630"/>
      <c r="T31" s="631"/>
      <c r="U31" s="629">
        <v>115</v>
      </c>
      <c r="V31" s="630"/>
      <c r="W31" s="631"/>
      <c r="Y31" s="29"/>
      <c r="Z31" s="29"/>
      <c r="AA31" s="29"/>
      <c r="AC31" s="29"/>
      <c r="AD31" s="29"/>
      <c r="AE31" s="29"/>
      <c r="AF31" s="29"/>
      <c r="AG31" s="29"/>
    </row>
    <row r="32" spans="1:36" ht="23.25" customHeight="1" thickBot="1" x14ac:dyDescent="0.3">
      <c r="A32" s="33"/>
      <c r="B32" s="532" t="s">
        <v>105</v>
      </c>
      <c r="C32" s="533"/>
      <c r="D32" s="533"/>
      <c r="E32" s="533"/>
      <c r="F32" s="533"/>
      <c r="G32" s="533"/>
      <c r="H32" s="533"/>
      <c r="I32" s="533"/>
      <c r="J32" s="533"/>
      <c r="K32" s="533"/>
      <c r="L32" s="533"/>
      <c r="M32" s="533"/>
      <c r="N32" s="533"/>
      <c r="O32" s="533"/>
      <c r="P32" s="533"/>
      <c r="Q32" s="533"/>
      <c r="R32" s="533"/>
      <c r="S32" s="533"/>
      <c r="T32" s="533"/>
      <c r="U32" s="533"/>
      <c r="V32" s="533"/>
      <c r="W32" s="534"/>
    </row>
    <row r="33" spans="1:33" ht="75.75" customHeight="1" thickBot="1" x14ac:dyDescent="0.3">
      <c r="A33" s="531" t="s">
        <v>106</v>
      </c>
      <c r="B33" s="531"/>
      <c r="C33" s="531"/>
      <c r="D33" s="531"/>
      <c r="E33" s="531"/>
      <c r="F33" s="639" t="str">
        <f>F21</f>
        <v>Del 20 al 26 de enero de 2020</v>
      </c>
      <c r="G33" s="639"/>
      <c r="H33" s="540" t="str">
        <f>H21</f>
        <v>Enero</v>
      </c>
      <c r="I33" s="540"/>
      <c r="J33" s="540"/>
      <c r="K33" s="507" t="s">
        <v>94</v>
      </c>
      <c r="L33" s="508"/>
      <c r="M33" s="508"/>
      <c r="N33" s="355">
        <v>2019</v>
      </c>
      <c r="O33" s="355">
        <v>2018</v>
      </c>
      <c r="P33" s="531">
        <v>2017</v>
      </c>
      <c r="Q33" s="531"/>
      <c r="R33" s="531"/>
      <c r="S33" s="531">
        <v>2016</v>
      </c>
      <c r="T33" s="531"/>
      <c r="U33" s="531"/>
      <c r="V33" s="531"/>
      <c r="W33" s="531"/>
    </row>
    <row r="34" spans="1:33" s="31" customFormat="1" ht="37.5" customHeight="1" thickBot="1" x14ac:dyDescent="0.3">
      <c r="A34" s="563" t="s">
        <v>107</v>
      </c>
      <c r="B34" s="563"/>
      <c r="C34" s="563"/>
      <c r="D34" s="563"/>
      <c r="E34" s="563"/>
      <c r="F34" s="541">
        <v>4</v>
      </c>
      <c r="G34" s="541"/>
      <c r="H34" s="521">
        <v>21</v>
      </c>
      <c r="I34" s="521"/>
      <c r="J34" s="521"/>
      <c r="K34" s="521">
        <v>21</v>
      </c>
      <c r="L34" s="521"/>
      <c r="M34" s="521"/>
      <c r="N34" s="348">
        <v>172</v>
      </c>
      <c r="O34" s="348">
        <v>194</v>
      </c>
      <c r="P34" s="520">
        <v>218</v>
      </c>
      <c r="Q34" s="520"/>
      <c r="R34" s="520"/>
      <c r="S34" s="520">
        <v>139</v>
      </c>
      <c r="T34" s="520"/>
      <c r="U34" s="520"/>
      <c r="V34" s="520"/>
      <c r="W34" s="520"/>
      <c r="AC34" s="29"/>
      <c r="AD34" s="29"/>
      <c r="AE34" s="29"/>
      <c r="AF34" s="29"/>
      <c r="AG34" s="29"/>
    </row>
    <row r="35" spans="1:33" s="31" customFormat="1" ht="37.5" customHeight="1" thickBot="1" x14ac:dyDescent="0.3">
      <c r="A35" s="563" t="s">
        <v>108</v>
      </c>
      <c r="B35" s="563"/>
      <c r="C35" s="563"/>
      <c r="D35" s="563"/>
      <c r="E35" s="563"/>
      <c r="F35" s="541">
        <v>0</v>
      </c>
      <c r="G35" s="541"/>
      <c r="H35" s="521">
        <v>0</v>
      </c>
      <c r="I35" s="521"/>
      <c r="J35" s="521"/>
      <c r="K35" s="521">
        <v>0</v>
      </c>
      <c r="L35" s="521"/>
      <c r="M35" s="521"/>
      <c r="N35" s="348">
        <v>1</v>
      </c>
      <c r="O35" s="348">
        <v>0</v>
      </c>
      <c r="P35" s="520">
        <v>218</v>
      </c>
      <c r="Q35" s="520"/>
      <c r="R35" s="520"/>
      <c r="S35" s="520">
        <v>37</v>
      </c>
      <c r="T35" s="520"/>
      <c r="U35" s="520"/>
      <c r="V35" s="520"/>
      <c r="W35" s="520"/>
      <c r="AC35" s="29"/>
      <c r="AD35" s="29"/>
      <c r="AE35" s="29"/>
      <c r="AF35" s="29"/>
      <c r="AG35" s="29"/>
    </row>
    <row r="36" spans="1:33" s="31" customFormat="1" ht="37.5" customHeight="1" thickBot="1" x14ac:dyDescent="0.3">
      <c r="A36" s="563" t="s">
        <v>109</v>
      </c>
      <c r="B36" s="563"/>
      <c r="C36" s="563"/>
      <c r="D36" s="563"/>
      <c r="E36" s="563"/>
      <c r="F36" s="541">
        <v>4</v>
      </c>
      <c r="G36" s="541"/>
      <c r="H36" s="521">
        <v>20</v>
      </c>
      <c r="I36" s="521"/>
      <c r="J36" s="521"/>
      <c r="K36" s="521">
        <v>20</v>
      </c>
      <c r="L36" s="521"/>
      <c r="M36" s="521"/>
      <c r="N36" s="348">
        <v>222</v>
      </c>
      <c r="O36" s="348">
        <v>378</v>
      </c>
      <c r="P36" s="520">
        <v>218</v>
      </c>
      <c r="Q36" s="520"/>
      <c r="R36" s="520"/>
      <c r="S36" s="520">
        <v>172</v>
      </c>
      <c r="T36" s="520"/>
      <c r="U36" s="520"/>
      <c r="V36" s="520"/>
      <c r="W36" s="520"/>
      <c r="AC36" s="29"/>
      <c r="AD36" s="29"/>
      <c r="AE36" s="29"/>
      <c r="AF36" s="29"/>
      <c r="AG36" s="29"/>
    </row>
    <row r="37" spans="1:33" s="31" customFormat="1" ht="37.5" customHeight="1" thickBot="1" x14ac:dyDescent="0.3">
      <c r="A37" s="535" t="s">
        <v>110</v>
      </c>
      <c r="B37" s="535"/>
      <c r="C37" s="535"/>
      <c r="D37" s="535"/>
      <c r="E37" s="535"/>
      <c r="F37" s="522">
        <f>SUM(F34:F36)</f>
        <v>8</v>
      </c>
      <c r="G37" s="522"/>
      <c r="H37" s="535">
        <f>SUM(H34:H36)</f>
        <v>41</v>
      </c>
      <c r="I37" s="535"/>
      <c r="J37" s="535"/>
      <c r="K37" s="535">
        <f>SUM(K34:K36)</f>
        <v>41</v>
      </c>
      <c r="L37" s="535"/>
      <c r="M37" s="535"/>
      <c r="N37" s="348">
        <v>395</v>
      </c>
      <c r="O37" s="348">
        <v>572</v>
      </c>
      <c r="P37" s="520">
        <v>218</v>
      </c>
      <c r="Q37" s="520"/>
      <c r="R37" s="520"/>
      <c r="S37" s="528">
        <v>348</v>
      </c>
      <c r="T37" s="528"/>
      <c r="U37" s="528"/>
      <c r="V37" s="528"/>
      <c r="W37" s="528"/>
      <c r="AC37" s="29"/>
      <c r="AD37" s="29"/>
      <c r="AE37" s="29"/>
      <c r="AF37" s="29"/>
      <c r="AG37" s="29"/>
    </row>
    <row r="38" spans="1:33" ht="35.1" customHeight="1" thickBot="1" x14ac:dyDescent="0.3">
      <c r="A38" s="469" t="s">
        <v>1001</v>
      </c>
      <c r="B38" s="470"/>
      <c r="C38" s="470"/>
      <c r="D38" s="470"/>
      <c r="E38" s="470"/>
      <c r="F38" s="470"/>
      <c r="G38" s="470"/>
      <c r="H38" s="470"/>
      <c r="I38" s="470"/>
      <c r="J38" s="470"/>
      <c r="K38" s="470"/>
      <c r="L38" s="470"/>
      <c r="M38" s="470"/>
      <c r="N38" s="470"/>
      <c r="O38" s="470"/>
      <c r="P38" s="470"/>
      <c r="Q38" s="470"/>
      <c r="R38" s="470"/>
      <c r="S38" s="470"/>
      <c r="T38" s="470"/>
      <c r="U38" s="470"/>
      <c r="V38" s="470"/>
      <c r="W38" s="471"/>
    </row>
    <row r="39" spans="1:33" ht="15" customHeight="1" x14ac:dyDescent="0.25">
      <c r="A39" s="536" t="s">
        <v>111</v>
      </c>
      <c r="B39" s="537"/>
      <c r="C39" s="536" t="s">
        <v>949</v>
      </c>
      <c r="D39" s="537"/>
      <c r="E39" s="482" t="s">
        <v>106</v>
      </c>
      <c r="F39" s="482" t="s">
        <v>113</v>
      </c>
      <c r="G39" s="482"/>
      <c r="H39" s="482"/>
      <c r="I39" s="482"/>
      <c r="J39" s="482"/>
      <c r="K39" s="482"/>
      <c r="L39" s="482"/>
      <c r="M39" s="482"/>
      <c r="N39" s="482"/>
      <c r="O39" s="482"/>
      <c r="P39" s="482"/>
      <c r="Q39" s="482" t="s">
        <v>114</v>
      </c>
      <c r="R39" s="482"/>
      <c r="S39" s="482"/>
      <c r="T39" s="482"/>
      <c r="U39" s="482"/>
      <c r="V39" s="482"/>
      <c r="W39" s="482"/>
    </row>
    <row r="40" spans="1:33" ht="25.5" customHeight="1" thickBot="1" x14ac:dyDescent="0.3">
      <c r="A40" s="538"/>
      <c r="B40" s="539"/>
      <c r="C40" s="538"/>
      <c r="D40" s="539"/>
      <c r="E40" s="483"/>
      <c r="F40" s="483"/>
      <c r="G40" s="483"/>
      <c r="H40" s="483"/>
      <c r="I40" s="483"/>
      <c r="J40" s="483"/>
      <c r="K40" s="483"/>
      <c r="L40" s="483"/>
      <c r="M40" s="483"/>
      <c r="N40" s="483"/>
      <c r="O40" s="483"/>
      <c r="P40" s="483"/>
      <c r="Q40" s="483"/>
      <c r="R40" s="483"/>
      <c r="S40" s="483"/>
      <c r="T40" s="483"/>
      <c r="U40" s="483"/>
      <c r="V40" s="483"/>
      <c r="W40" s="483"/>
    </row>
    <row r="41" spans="1:33" ht="100.5" customHeight="1" thickBot="1" x14ac:dyDescent="0.3">
      <c r="A41" s="472">
        <v>43850</v>
      </c>
      <c r="B41" s="473"/>
      <c r="C41" s="474" t="s">
        <v>115</v>
      </c>
      <c r="D41" s="475"/>
      <c r="E41" s="150" t="s">
        <v>116</v>
      </c>
      <c r="F41" s="476" t="s">
        <v>1190</v>
      </c>
      <c r="G41" s="477"/>
      <c r="H41" s="477"/>
      <c r="I41" s="477"/>
      <c r="J41" s="477"/>
      <c r="K41" s="477"/>
      <c r="L41" s="477"/>
      <c r="M41" s="477"/>
      <c r="N41" s="477"/>
      <c r="O41" s="477"/>
      <c r="P41" s="478"/>
      <c r="Q41" s="479" t="s">
        <v>1180</v>
      </c>
      <c r="R41" s="480"/>
      <c r="S41" s="480"/>
      <c r="T41" s="480"/>
      <c r="U41" s="480"/>
      <c r="V41" s="480"/>
      <c r="W41" s="481"/>
    </row>
    <row r="42" spans="1:33" s="31" customFormat="1" ht="81.75" customHeight="1" thickBot="1" x14ac:dyDescent="0.3">
      <c r="A42" s="472">
        <v>43850</v>
      </c>
      <c r="B42" s="473"/>
      <c r="C42" s="474" t="s">
        <v>1191</v>
      </c>
      <c r="D42" s="475"/>
      <c r="E42" s="150" t="s">
        <v>116</v>
      </c>
      <c r="F42" s="476" t="s">
        <v>1183</v>
      </c>
      <c r="G42" s="477"/>
      <c r="H42" s="477"/>
      <c r="I42" s="477"/>
      <c r="J42" s="477"/>
      <c r="K42" s="477"/>
      <c r="L42" s="477"/>
      <c r="M42" s="477"/>
      <c r="N42" s="477"/>
      <c r="O42" s="477"/>
      <c r="P42" s="478"/>
      <c r="Q42" s="479" t="s">
        <v>1182</v>
      </c>
      <c r="R42" s="480"/>
      <c r="S42" s="480"/>
      <c r="T42" s="480"/>
      <c r="U42" s="480"/>
      <c r="V42" s="480"/>
      <c r="W42" s="481"/>
    </row>
    <row r="43" spans="1:33" s="31" customFormat="1" ht="73.5" customHeight="1" thickBot="1" x14ac:dyDescent="0.3">
      <c r="A43" s="472">
        <v>43853</v>
      </c>
      <c r="B43" s="473"/>
      <c r="C43" s="474" t="s">
        <v>316</v>
      </c>
      <c r="D43" s="475"/>
      <c r="E43" s="150" t="s">
        <v>883</v>
      </c>
      <c r="F43" s="476" t="s">
        <v>1197</v>
      </c>
      <c r="G43" s="477"/>
      <c r="H43" s="477"/>
      <c r="I43" s="477"/>
      <c r="J43" s="477"/>
      <c r="K43" s="477"/>
      <c r="L43" s="477"/>
      <c r="M43" s="477"/>
      <c r="N43" s="477"/>
      <c r="O43" s="477"/>
      <c r="P43" s="478"/>
      <c r="Q43" s="479" t="s">
        <v>1156</v>
      </c>
      <c r="R43" s="480"/>
      <c r="S43" s="480"/>
      <c r="T43" s="480"/>
      <c r="U43" s="480"/>
      <c r="V43" s="480"/>
      <c r="W43" s="481"/>
    </row>
    <row r="44" spans="1:33" s="31" customFormat="1" ht="100.5" customHeight="1" thickBot="1" x14ac:dyDescent="0.3">
      <c r="A44" s="472">
        <v>43854</v>
      </c>
      <c r="B44" s="473"/>
      <c r="C44" s="474" t="s">
        <v>513</v>
      </c>
      <c r="D44" s="475"/>
      <c r="E44" s="150" t="s">
        <v>134</v>
      </c>
      <c r="F44" s="476" t="s">
        <v>1202</v>
      </c>
      <c r="G44" s="477"/>
      <c r="H44" s="477"/>
      <c r="I44" s="477"/>
      <c r="J44" s="477"/>
      <c r="K44" s="477"/>
      <c r="L44" s="477"/>
      <c r="M44" s="477"/>
      <c r="N44" s="477"/>
      <c r="O44" s="477"/>
      <c r="P44" s="478"/>
      <c r="Q44" s="479" t="s">
        <v>1192</v>
      </c>
      <c r="R44" s="480"/>
      <c r="S44" s="480"/>
      <c r="T44" s="480"/>
      <c r="U44" s="480"/>
      <c r="V44" s="480"/>
      <c r="W44" s="481"/>
    </row>
    <row r="45" spans="1:33" ht="35.1" customHeight="1" thickBot="1" x14ac:dyDescent="0.3">
      <c r="A45" s="469" t="s">
        <v>1034</v>
      </c>
      <c r="B45" s="470"/>
      <c r="C45" s="470"/>
      <c r="D45" s="470"/>
      <c r="E45" s="470"/>
      <c r="F45" s="470"/>
      <c r="G45" s="470"/>
      <c r="H45" s="470"/>
      <c r="I45" s="470"/>
      <c r="J45" s="470"/>
      <c r="K45" s="470"/>
      <c r="L45" s="470"/>
      <c r="M45" s="470"/>
      <c r="N45" s="470"/>
      <c r="O45" s="470"/>
      <c r="P45" s="470"/>
      <c r="Q45" s="470"/>
      <c r="R45" s="470"/>
      <c r="S45" s="470"/>
      <c r="T45" s="470"/>
      <c r="U45" s="470"/>
      <c r="V45" s="470"/>
      <c r="W45" s="471"/>
    </row>
    <row r="46" spans="1:33" ht="15" customHeight="1" x14ac:dyDescent="0.25">
      <c r="A46" s="536" t="s">
        <v>111</v>
      </c>
      <c r="B46" s="537"/>
      <c r="C46" s="536" t="s">
        <v>949</v>
      </c>
      <c r="D46" s="537"/>
      <c r="E46" s="482" t="s">
        <v>106</v>
      </c>
      <c r="F46" s="482" t="s">
        <v>113</v>
      </c>
      <c r="G46" s="482"/>
      <c r="H46" s="482"/>
      <c r="I46" s="482"/>
      <c r="J46" s="482"/>
      <c r="K46" s="482"/>
      <c r="L46" s="482"/>
      <c r="M46" s="482"/>
      <c r="N46" s="482"/>
      <c r="O46" s="482"/>
      <c r="P46" s="482"/>
      <c r="Q46" s="482" t="s">
        <v>114</v>
      </c>
      <c r="R46" s="482"/>
      <c r="S46" s="482"/>
      <c r="T46" s="482"/>
      <c r="U46" s="482"/>
      <c r="V46" s="482"/>
      <c r="W46" s="482"/>
    </row>
    <row r="47" spans="1:33" ht="25.5" customHeight="1" thickBot="1" x14ac:dyDescent="0.3">
      <c r="A47" s="538"/>
      <c r="B47" s="539"/>
      <c r="C47" s="538"/>
      <c r="D47" s="539"/>
      <c r="E47" s="483"/>
      <c r="F47" s="483"/>
      <c r="G47" s="483"/>
      <c r="H47" s="483"/>
      <c r="I47" s="483"/>
      <c r="J47" s="483"/>
      <c r="K47" s="483"/>
      <c r="L47" s="483"/>
      <c r="M47" s="483"/>
      <c r="N47" s="483"/>
      <c r="O47" s="483"/>
      <c r="P47" s="483"/>
      <c r="Q47" s="483"/>
      <c r="R47" s="483"/>
      <c r="S47" s="483"/>
      <c r="T47" s="483"/>
      <c r="U47" s="483"/>
      <c r="V47" s="483"/>
      <c r="W47" s="483"/>
    </row>
    <row r="48" spans="1:33" s="31" customFormat="1" ht="112.5" customHeight="1" thickBot="1" x14ac:dyDescent="0.3">
      <c r="A48" s="472">
        <v>43850</v>
      </c>
      <c r="B48" s="473"/>
      <c r="C48" s="474" t="s">
        <v>41</v>
      </c>
      <c r="D48" s="475"/>
      <c r="E48" s="150" t="s">
        <v>516</v>
      </c>
      <c r="F48" s="476" t="s">
        <v>1203</v>
      </c>
      <c r="G48" s="480"/>
      <c r="H48" s="480"/>
      <c r="I48" s="480"/>
      <c r="J48" s="480"/>
      <c r="K48" s="480"/>
      <c r="L48" s="480"/>
      <c r="M48" s="480"/>
      <c r="N48" s="480"/>
      <c r="O48" s="480"/>
      <c r="P48" s="481"/>
      <c r="Q48" s="479" t="s">
        <v>1156</v>
      </c>
      <c r="R48" s="480"/>
      <c r="S48" s="480"/>
      <c r="T48" s="480"/>
      <c r="U48" s="480"/>
      <c r="V48" s="480"/>
      <c r="W48" s="481"/>
    </row>
    <row r="49" spans="1:23" s="31" customFormat="1" ht="112.5" customHeight="1" thickBot="1" x14ac:dyDescent="0.3">
      <c r="A49" s="472">
        <v>43850</v>
      </c>
      <c r="B49" s="473"/>
      <c r="C49" s="474" t="s">
        <v>41</v>
      </c>
      <c r="D49" s="475"/>
      <c r="E49" s="150" t="s">
        <v>516</v>
      </c>
      <c r="F49" s="476" t="s">
        <v>1205</v>
      </c>
      <c r="G49" s="477"/>
      <c r="H49" s="477"/>
      <c r="I49" s="477"/>
      <c r="J49" s="477"/>
      <c r="K49" s="477"/>
      <c r="L49" s="477"/>
      <c r="M49" s="477"/>
      <c r="N49" s="477"/>
      <c r="O49" s="477"/>
      <c r="P49" s="478"/>
      <c r="Q49" s="479" t="s">
        <v>1204</v>
      </c>
      <c r="R49" s="480"/>
      <c r="S49" s="480"/>
      <c r="T49" s="480"/>
      <c r="U49" s="480"/>
      <c r="V49" s="480"/>
      <c r="W49" s="481"/>
    </row>
    <row r="50" spans="1:23" ht="28.5" customHeight="1" thickBot="1" x14ac:dyDescent="0.3">
      <c r="A50" s="469" t="s">
        <v>1194</v>
      </c>
      <c r="B50" s="470"/>
      <c r="C50" s="470"/>
      <c r="D50" s="470"/>
      <c r="E50" s="470"/>
      <c r="F50" s="470"/>
      <c r="G50" s="470"/>
      <c r="H50" s="470"/>
      <c r="I50" s="470"/>
      <c r="J50" s="470"/>
      <c r="K50" s="470"/>
      <c r="L50" s="470"/>
      <c r="M50" s="470"/>
      <c r="N50" s="470"/>
      <c r="O50" s="470"/>
      <c r="P50" s="470"/>
      <c r="Q50" s="470"/>
      <c r="R50" s="470"/>
      <c r="S50" s="470"/>
      <c r="T50" s="470"/>
      <c r="U50" s="470"/>
      <c r="V50" s="470"/>
      <c r="W50" s="471"/>
    </row>
    <row r="51" spans="1:23" ht="164.25" customHeight="1" thickBot="1" x14ac:dyDescent="0.3">
      <c r="A51" s="466" t="s">
        <v>1196</v>
      </c>
      <c r="B51" s="467"/>
      <c r="C51" s="467"/>
      <c r="D51" s="467"/>
      <c r="E51" s="467"/>
      <c r="F51" s="467"/>
      <c r="G51" s="467"/>
      <c r="H51" s="467"/>
      <c r="I51" s="467"/>
      <c r="J51" s="467"/>
      <c r="K51" s="467"/>
      <c r="L51" s="467"/>
      <c r="M51" s="467"/>
      <c r="N51" s="467"/>
      <c r="O51" s="467"/>
      <c r="P51" s="467"/>
      <c r="Q51" s="467"/>
      <c r="R51" s="467"/>
      <c r="S51" s="467"/>
      <c r="T51" s="467"/>
      <c r="U51" s="467"/>
      <c r="V51" s="467"/>
      <c r="W51" s="468"/>
    </row>
    <row r="52" spans="1:23" ht="110.25" customHeight="1" thickBot="1" x14ac:dyDescent="0.3">
      <c r="A52" s="557" t="s">
        <v>1200</v>
      </c>
      <c r="B52" s="558"/>
      <c r="C52" s="558"/>
      <c r="D52" s="558"/>
      <c r="E52" s="558"/>
      <c r="F52" s="558"/>
      <c r="G52" s="558"/>
      <c r="H52" s="558"/>
      <c r="I52" s="558"/>
      <c r="J52" s="558"/>
      <c r="K52" s="558"/>
      <c r="L52" s="558"/>
      <c r="M52" s="558"/>
      <c r="N52" s="558"/>
      <c r="O52" s="558"/>
      <c r="P52" s="558"/>
      <c r="Q52" s="558"/>
      <c r="R52" s="558"/>
      <c r="S52" s="558"/>
      <c r="T52" s="558"/>
      <c r="U52" s="558"/>
      <c r="V52" s="558"/>
      <c r="W52" s="559"/>
    </row>
    <row r="53" spans="1:23" ht="182.25" customHeight="1" thickBot="1" x14ac:dyDescent="0.3">
      <c r="A53" s="557" t="s">
        <v>1201</v>
      </c>
      <c r="B53" s="558"/>
      <c r="C53" s="558"/>
      <c r="D53" s="558"/>
      <c r="E53" s="558"/>
      <c r="F53" s="558"/>
      <c r="G53" s="558"/>
      <c r="H53" s="558"/>
      <c r="I53" s="558"/>
      <c r="J53" s="558"/>
      <c r="K53" s="558"/>
      <c r="L53" s="558"/>
      <c r="M53" s="558"/>
      <c r="N53" s="558"/>
      <c r="O53" s="558"/>
      <c r="P53" s="558"/>
      <c r="Q53" s="558"/>
      <c r="R53" s="558"/>
      <c r="S53" s="558"/>
      <c r="T53" s="558"/>
      <c r="U53" s="558"/>
      <c r="V53" s="558"/>
      <c r="W53" s="559"/>
    </row>
    <row r="54" spans="1:23" ht="53.25" customHeight="1" thickBot="1" x14ac:dyDescent="0.3">
      <c r="A54" s="560" t="s">
        <v>1119</v>
      </c>
      <c r="B54" s="561"/>
      <c r="C54" s="561"/>
      <c r="D54" s="561"/>
      <c r="E54" s="561"/>
      <c r="F54" s="561"/>
      <c r="G54" s="561"/>
      <c r="H54" s="561"/>
      <c r="I54" s="561"/>
      <c r="J54" s="561"/>
      <c r="K54" s="561"/>
      <c r="L54" s="561"/>
      <c r="M54" s="561"/>
      <c r="N54" s="561"/>
      <c r="O54" s="561"/>
      <c r="P54" s="561"/>
      <c r="Q54" s="561"/>
      <c r="R54" s="561"/>
      <c r="S54" s="561"/>
      <c r="T54" s="561"/>
      <c r="U54" s="561"/>
      <c r="V54" s="561"/>
      <c r="W54" s="562"/>
    </row>
    <row r="55" spans="1:23" ht="28.5" customHeight="1" thickBot="1" x14ac:dyDescent="0.3">
      <c r="A55" s="469" t="s">
        <v>1195</v>
      </c>
      <c r="B55" s="470"/>
      <c r="C55" s="470"/>
      <c r="D55" s="470"/>
      <c r="E55" s="470"/>
      <c r="F55" s="470"/>
      <c r="G55" s="470"/>
      <c r="H55" s="470"/>
      <c r="I55" s="470"/>
      <c r="J55" s="470"/>
      <c r="K55" s="470"/>
      <c r="L55" s="470"/>
      <c r="M55" s="470"/>
      <c r="N55" s="470"/>
      <c r="O55" s="470"/>
      <c r="P55" s="470"/>
      <c r="Q55" s="470"/>
      <c r="R55" s="470"/>
      <c r="S55" s="470"/>
      <c r="T55" s="470"/>
      <c r="U55" s="470"/>
      <c r="V55" s="470"/>
      <c r="W55" s="471"/>
    </row>
    <row r="56" spans="1:23" s="31" customFormat="1" ht="168.75" customHeight="1" thickBot="1" x14ac:dyDescent="0.3">
      <c r="A56" s="557" t="s">
        <v>1265</v>
      </c>
      <c r="B56" s="558"/>
      <c r="C56" s="558"/>
      <c r="D56" s="558"/>
      <c r="E56" s="558"/>
      <c r="F56" s="558"/>
      <c r="G56" s="558"/>
      <c r="H56" s="558"/>
      <c r="I56" s="558"/>
      <c r="J56" s="558"/>
      <c r="K56" s="558"/>
      <c r="L56" s="558"/>
      <c r="M56" s="558"/>
      <c r="N56" s="558"/>
      <c r="O56" s="558"/>
      <c r="P56" s="558"/>
      <c r="Q56" s="558"/>
      <c r="R56" s="558"/>
      <c r="S56" s="558"/>
      <c r="T56" s="558"/>
      <c r="U56" s="558"/>
      <c r="V56" s="558"/>
      <c r="W56" s="559"/>
    </row>
    <row r="57" spans="1:23" ht="30" customHeight="1" thickBot="1" x14ac:dyDescent="0.3">
      <c r="A57" s="469" t="s">
        <v>1264</v>
      </c>
      <c r="B57" s="470"/>
      <c r="C57" s="470"/>
      <c r="D57" s="470"/>
      <c r="E57" s="470"/>
      <c r="F57" s="470"/>
      <c r="G57" s="470"/>
      <c r="H57" s="470"/>
      <c r="I57" s="470"/>
      <c r="J57" s="470"/>
      <c r="K57" s="470"/>
      <c r="L57" s="470"/>
      <c r="M57" s="470"/>
      <c r="N57" s="470"/>
      <c r="O57" s="470"/>
      <c r="P57" s="470"/>
      <c r="Q57" s="470"/>
      <c r="R57" s="470"/>
      <c r="S57" s="470"/>
      <c r="T57" s="470"/>
      <c r="U57" s="470"/>
      <c r="V57" s="470"/>
      <c r="W57" s="471"/>
    </row>
    <row r="58" spans="1:23" ht="32.1" customHeight="1" x14ac:dyDescent="0.25">
      <c r="A58" s="545"/>
      <c r="B58" s="546"/>
      <c r="C58" s="546"/>
      <c r="D58" s="546"/>
      <c r="E58" s="546"/>
      <c r="F58" s="546"/>
      <c r="G58" s="546"/>
      <c r="H58" s="546"/>
      <c r="I58" s="546"/>
      <c r="J58" s="546"/>
      <c r="K58" s="546"/>
      <c r="L58" s="546"/>
      <c r="M58" s="546"/>
      <c r="N58" s="546"/>
      <c r="O58" s="546"/>
      <c r="P58" s="546"/>
      <c r="Q58" s="546"/>
      <c r="R58" s="546"/>
      <c r="S58" s="546"/>
      <c r="T58" s="546"/>
      <c r="U58" s="546"/>
      <c r="V58" s="546"/>
      <c r="W58" s="547"/>
    </row>
    <row r="59" spans="1:23" ht="32.1" customHeight="1" x14ac:dyDescent="0.25">
      <c r="A59" s="548"/>
      <c r="B59" s="549"/>
      <c r="C59" s="549"/>
      <c r="D59" s="549"/>
      <c r="E59" s="549"/>
      <c r="F59" s="549"/>
      <c r="G59" s="549"/>
      <c r="H59" s="549"/>
      <c r="I59" s="549"/>
      <c r="J59" s="549"/>
      <c r="K59" s="549"/>
      <c r="L59" s="549"/>
      <c r="M59" s="549"/>
      <c r="N59" s="549"/>
      <c r="O59" s="549"/>
      <c r="P59" s="549"/>
      <c r="Q59" s="549"/>
      <c r="R59" s="549"/>
      <c r="S59" s="549"/>
      <c r="T59" s="549"/>
      <c r="U59" s="549"/>
      <c r="V59" s="549"/>
      <c r="W59" s="550"/>
    </row>
    <row r="60" spans="1:23" ht="32.1" customHeight="1" x14ac:dyDescent="0.25">
      <c r="A60" s="548"/>
      <c r="B60" s="549"/>
      <c r="C60" s="549"/>
      <c r="D60" s="549"/>
      <c r="E60" s="549"/>
      <c r="F60" s="549"/>
      <c r="G60" s="549"/>
      <c r="H60" s="549"/>
      <c r="I60" s="549"/>
      <c r="J60" s="549"/>
      <c r="K60" s="549"/>
      <c r="L60" s="549"/>
      <c r="M60" s="549"/>
      <c r="N60" s="549"/>
      <c r="O60" s="549"/>
      <c r="P60" s="549"/>
      <c r="Q60" s="549"/>
      <c r="R60" s="549"/>
      <c r="S60" s="549"/>
      <c r="T60" s="549"/>
      <c r="U60" s="549"/>
      <c r="V60" s="549"/>
      <c r="W60" s="550"/>
    </row>
    <row r="61" spans="1:23" ht="32.1" customHeight="1" x14ac:dyDescent="0.25">
      <c r="A61" s="548"/>
      <c r="B61" s="549"/>
      <c r="C61" s="549"/>
      <c r="D61" s="549"/>
      <c r="E61" s="549"/>
      <c r="F61" s="549"/>
      <c r="G61" s="549"/>
      <c r="H61" s="549"/>
      <c r="I61" s="549"/>
      <c r="J61" s="549"/>
      <c r="K61" s="549"/>
      <c r="L61" s="549"/>
      <c r="M61" s="549"/>
      <c r="N61" s="549"/>
      <c r="O61" s="549"/>
      <c r="P61" s="549"/>
      <c r="Q61" s="549"/>
      <c r="R61" s="549"/>
      <c r="S61" s="549"/>
      <c r="T61" s="549"/>
      <c r="U61" s="549"/>
      <c r="V61" s="549"/>
      <c r="W61" s="550"/>
    </row>
    <row r="62" spans="1:23" ht="32.1" customHeight="1" x14ac:dyDescent="0.25">
      <c r="A62" s="548"/>
      <c r="B62" s="549"/>
      <c r="C62" s="549"/>
      <c r="D62" s="549"/>
      <c r="E62" s="549"/>
      <c r="F62" s="549"/>
      <c r="G62" s="549"/>
      <c r="H62" s="549"/>
      <c r="I62" s="549"/>
      <c r="J62" s="549"/>
      <c r="K62" s="549"/>
      <c r="L62" s="549"/>
      <c r="M62" s="549"/>
      <c r="N62" s="549"/>
      <c r="O62" s="549"/>
      <c r="P62" s="549"/>
      <c r="Q62" s="549"/>
      <c r="R62" s="549"/>
      <c r="S62" s="549"/>
      <c r="T62" s="549"/>
      <c r="U62" s="549"/>
      <c r="V62" s="549"/>
      <c r="W62" s="550"/>
    </row>
    <row r="63" spans="1:23" ht="32.1" customHeight="1" x14ac:dyDescent="0.25">
      <c r="A63" s="548"/>
      <c r="B63" s="549"/>
      <c r="C63" s="549"/>
      <c r="D63" s="549"/>
      <c r="E63" s="549"/>
      <c r="F63" s="549"/>
      <c r="G63" s="549"/>
      <c r="H63" s="549"/>
      <c r="I63" s="549"/>
      <c r="J63" s="549"/>
      <c r="K63" s="549"/>
      <c r="L63" s="549"/>
      <c r="M63" s="549"/>
      <c r="N63" s="549"/>
      <c r="O63" s="549"/>
      <c r="P63" s="549"/>
      <c r="Q63" s="549"/>
      <c r="R63" s="549"/>
      <c r="S63" s="549"/>
      <c r="T63" s="549"/>
      <c r="U63" s="549"/>
      <c r="V63" s="549"/>
      <c r="W63" s="550"/>
    </row>
    <row r="64" spans="1:23" ht="32.1" customHeight="1" x14ac:dyDescent="0.25">
      <c r="A64" s="548"/>
      <c r="B64" s="549"/>
      <c r="C64" s="549"/>
      <c r="D64" s="549"/>
      <c r="E64" s="549"/>
      <c r="F64" s="549"/>
      <c r="G64" s="549"/>
      <c r="H64" s="549"/>
      <c r="I64" s="549"/>
      <c r="J64" s="549"/>
      <c r="K64" s="549"/>
      <c r="L64" s="549"/>
      <c r="M64" s="549"/>
      <c r="N64" s="549"/>
      <c r="O64" s="549"/>
      <c r="P64" s="549"/>
      <c r="Q64" s="549"/>
      <c r="R64" s="549"/>
      <c r="S64" s="549"/>
      <c r="T64" s="549"/>
      <c r="U64" s="549"/>
      <c r="V64" s="549"/>
      <c r="W64" s="550"/>
    </row>
    <row r="65" spans="1:23" ht="32.1" customHeight="1" x14ac:dyDescent="0.25">
      <c r="A65" s="548"/>
      <c r="B65" s="549"/>
      <c r="C65" s="549"/>
      <c r="D65" s="549"/>
      <c r="E65" s="549"/>
      <c r="F65" s="549"/>
      <c r="G65" s="549"/>
      <c r="H65" s="549"/>
      <c r="I65" s="549"/>
      <c r="J65" s="549"/>
      <c r="K65" s="549"/>
      <c r="L65" s="549"/>
      <c r="M65" s="549"/>
      <c r="N65" s="549"/>
      <c r="O65" s="549"/>
      <c r="P65" s="549"/>
      <c r="Q65" s="549"/>
      <c r="R65" s="549"/>
      <c r="S65" s="549"/>
      <c r="T65" s="549"/>
      <c r="U65" s="549"/>
      <c r="V65" s="549"/>
      <c r="W65" s="550"/>
    </row>
    <row r="66" spans="1:23" ht="32.1" customHeight="1" x14ac:dyDescent="0.25">
      <c r="A66" s="548"/>
      <c r="B66" s="549"/>
      <c r="C66" s="549"/>
      <c r="D66" s="549"/>
      <c r="E66" s="549"/>
      <c r="F66" s="549"/>
      <c r="G66" s="549"/>
      <c r="H66" s="549"/>
      <c r="I66" s="549"/>
      <c r="J66" s="549"/>
      <c r="K66" s="549"/>
      <c r="L66" s="549"/>
      <c r="M66" s="549"/>
      <c r="N66" s="549"/>
      <c r="O66" s="549"/>
      <c r="P66" s="549"/>
      <c r="Q66" s="549"/>
      <c r="R66" s="549"/>
      <c r="S66" s="549"/>
      <c r="T66" s="549"/>
      <c r="U66" s="549"/>
      <c r="V66" s="549"/>
      <c r="W66" s="550"/>
    </row>
    <row r="67" spans="1:23" ht="32.1" customHeight="1" x14ac:dyDescent="0.25">
      <c r="A67" s="548"/>
      <c r="B67" s="549"/>
      <c r="C67" s="549"/>
      <c r="D67" s="549"/>
      <c r="E67" s="549"/>
      <c r="F67" s="549"/>
      <c r="G67" s="549"/>
      <c r="H67" s="549"/>
      <c r="I67" s="549"/>
      <c r="J67" s="549"/>
      <c r="K67" s="549"/>
      <c r="L67" s="549"/>
      <c r="M67" s="549"/>
      <c r="N67" s="549"/>
      <c r="O67" s="549"/>
      <c r="P67" s="549"/>
      <c r="Q67" s="549"/>
      <c r="R67" s="549"/>
      <c r="S67" s="549"/>
      <c r="T67" s="549"/>
      <c r="U67" s="549"/>
      <c r="V67" s="549"/>
      <c r="W67" s="550"/>
    </row>
    <row r="68" spans="1:23" ht="32.1" customHeight="1" x14ac:dyDescent="0.25">
      <c r="A68" s="548"/>
      <c r="B68" s="549"/>
      <c r="C68" s="549"/>
      <c r="D68" s="549"/>
      <c r="E68" s="549"/>
      <c r="F68" s="549"/>
      <c r="G68" s="549"/>
      <c r="H68" s="549"/>
      <c r="I68" s="549"/>
      <c r="J68" s="549"/>
      <c r="K68" s="549"/>
      <c r="L68" s="549"/>
      <c r="M68" s="549"/>
      <c r="N68" s="549"/>
      <c r="O68" s="549"/>
      <c r="P68" s="549"/>
      <c r="Q68" s="549"/>
      <c r="R68" s="549"/>
      <c r="S68" s="549"/>
      <c r="T68" s="549"/>
      <c r="U68" s="549"/>
      <c r="V68" s="549"/>
      <c r="W68" s="550"/>
    </row>
    <row r="69" spans="1:23" ht="32.1" customHeight="1" x14ac:dyDescent="0.25">
      <c r="A69" s="548"/>
      <c r="B69" s="549"/>
      <c r="C69" s="549"/>
      <c r="D69" s="549"/>
      <c r="E69" s="549"/>
      <c r="F69" s="549"/>
      <c r="G69" s="549"/>
      <c r="H69" s="549"/>
      <c r="I69" s="549"/>
      <c r="J69" s="549"/>
      <c r="K69" s="549"/>
      <c r="L69" s="549"/>
      <c r="M69" s="549"/>
      <c r="N69" s="549"/>
      <c r="O69" s="549"/>
      <c r="P69" s="549"/>
      <c r="Q69" s="549"/>
      <c r="R69" s="549"/>
      <c r="S69" s="549"/>
      <c r="T69" s="549"/>
      <c r="U69" s="549"/>
      <c r="V69" s="549"/>
      <c r="W69" s="550"/>
    </row>
    <row r="70" spans="1:23" ht="32.1" customHeight="1" x14ac:dyDescent="0.25">
      <c r="A70" s="548"/>
      <c r="B70" s="549"/>
      <c r="C70" s="549"/>
      <c r="D70" s="549"/>
      <c r="E70" s="549"/>
      <c r="F70" s="549"/>
      <c r="G70" s="549"/>
      <c r="H70" s="549"/>
      <c r="I70" s="549"/>
      <c r="J70" s="549"/>
      <c r="K70" s="549"/>
      <c r="L70" s="549"/>
      <c r="M70" s="549"/>
      <c r="N70" s="549"/>
      <c r="O70" s="549"/>
      <c r="P70" s="549"/>
      <c r="Q70" s="549"/>
      <c r="R70" s="549"/>
      <c r="S70" s="549"/>
      <c r="T70" s="549"/>
      <c r="U70" s="549"/>
      <c r="V70" s="549"/>
      <c r="W70" s="550"/>
    </row>
    <row r="71" spans="1:23" ht="32.1" customHeight="1" thickBot="1" x14ac:dyDescent="0.3">
      <c r="A71" s="551"/>
      <c r="B71" s="552"/>
      <c r="C71" s="552"/>
      <c r="D71" s="552"/>
      <c r="E71" s="552"/>
      <c r="F71" s="552"/>
      <c r="G71" s="552"/>
      <c r="H71" s="552"/>
      <c r="I71" s="552"/>
      <c r="J71" s="552"/>
      <c r="K71" s="552"/>
      <c r="L71" s="552"/>
      <c r="M71" s="552"/>
      <c r="N71" s="552"/>
      <c r="O71" s="552"/>
      <c r="P71" s="552"/>
      <c r="Q71" s="552"/>
      <c r="R71" s="552"/>
      <c r="S71" s="552"/>
      <c r="T71" s="552"/>
      <c r="U71" s="552"/>
      <c r="V71" s="552"/>
      <c r="W71" s="553"/>
    </row>
    <row r="72" spans="1:23" ht="30" customHeight="1" thickBot="1" x14ac:dyDescent="0.3">
      <c r="A72" s="554" t="s">
        <v>1122</v>
      </c>
      <c r="B72" s="555"/>
      <c r="C72" s="555"/>
      <c r="D72" s="555"/>
      <c r="E72" s="555"/>
      <c r="F72" s="555"/>
      <c r="G72" s="555"/>
      <c r="H72" s="555"/>
      <c r="I72" s="555"/>
      <c r="J72" s="555"/>
      <c r="K72" s="555"/>
      <c r="L72" s="555"/>
      <c r="M72" s="555"/>
      <c r="N72" s="555"/>
      <c r="O72" s="555"/>
      <c r="P72" s="555"/>
      <c r="Q72" s="555"/>
      <c r="R72" s="555"/>
      <c r="S72" s="555"/>
      <c r="T72" s="555"/>
      <c r="U72" s="555"/>
      <c r="V72" s="555"/>
      <c r="W72" s="556"/>
    </row>
    <row r="73" spans="1:23" ht="32.1" customHeight="1" x14ac:dyDescent="0.25">
      <c r="A73" s="545"/>
      <c r="B73" s="546"/>
      <c r="C73" s="546"/>
      <c r="D73" s="546"/>
      <c r="E73" s="546"/>
      <c r="F73" s="546"/>
      <c r="G73" s="546"/>
      <c r="H73" s="546"/>
      <c r="I73" s="546"/>
      <c r="J73" s="546"/>
      <c r="K73" s="546"/>
      <c r="L73" s="546"/>
      <c r="M73" s="546"/>
      <c r="N73" s="546"/>
      <c r="O73" s="546"/>
      <c r="P73" s="546"/>
      <c r="Q73" s="546"/>
      <c r="R73" s="546"/>
      <c r="S73" s="546"/>
      <c r="T73" s="546"/>
      <c r="U73" s="546"/>
      <c r="V73" s="546"/>
      <c r="W73" s="547"/>
    </row>
    <row r="74" spans="1:23" ht="32.1" customHeight="1" x14ac:dyDescent="0.25">
      <c r="A74" s="548"/>
      <c r="B74" s="549"/>
      <c r="C74" s="549"/>
      <c r="D74" s="549"/>
      <c r="E74" s="549"/>
      <c r="F74" s="549"/>
      <c r="G74" s="549"/>
      <c r="H74" s="549"/>
      <c r="I74" s="549"/>
      <c r="J74" s="549"/>
      <c r="K74" s="549"/>
      <c r="L74" s="549"/>
      <c r="M74" s="549"/>
      <c r="N74" s="549"/>
      <c r="O74" s="549"/>
      <c r="P74" s="549"/>
      <c r="Q74" s="549"/>
      <c r="R74" s="549"/>
      <c r="S74" s="549"/>
      <c r="T74" s="549"/>
      <c r="U74" s="549"/>
      <c r="V74" s="549"/>
      <c r="W74" s="550"/>
    </row>
    <row r="75" spans="1:23" ht="32.1" customHeight="1" x14ac:dyDescent="0.25">
      <c r="A75" s="548"/>
      <c r="B75" s="549"/>
      <c r="C75" s="549"/>
      <c r="D75" s="549"/>
      <c r="E75" s="549"/>
      <c r="F75" s="549"/>
      <c r="G75" s="549"/>
      <c r="H75" s="549"/>
      <c r="I75" s="549"/>
      <c r="J75" s="549"/>
      <c r="K75" s="549"/>
      <c r="L75" s="549"/>
      <c r="M75" s="549"/>
      <c r="N75" s="549"/>
      <c r="O75" s="549"/>
      <c r="P75" s="549"/>
      <c r="Q75" s="549"/>
      <c r="R75" s="549"/>
      <c r="S75" s="549"/>
      <c r="T75" s="549"/>
      <c r="U75" s="549"/>
      <c r="V75" s="549"/>
      <c r="W75" s="550"/>
    </row>
    <row r="76" spans="1:23" ht="32.1" customHeight="1" x14ac:dyDescent="0.25">
      <c r="A76" s="548"/>
      <c r="B76" s="549"/>
      <c r="C76" s="549"/>
      <c r="D76" s="549"/>
      <c r="E76" s="549"/>
      <c r="F76" s="549"/>
      <c r="G76" s="549"/>
      <c r="H76" s="549"/>
      <c r="I76" s="549"/>
      <c r="J76" s="549"/>
      <c r="K76" s="549"/>
      <c r="L76" s="549"/>
      <c r="M76" s="549"/>
      <c r="N76" s="549"/>
      <c r="O76" s="549"/>
      <c r="P76" s="549"/>
      <c r="Q76" s="549"/>
      <c r="R76" s="549"/>
      <c r="S76" s="549"/>
      <c r="T76" s="549"/>
      <c r="U76" s="549"/>
      <c r="V76" s="549"/>
      <c r="W76" s="550"/>
    </row>
    <row r="77" spans="1:23" ht="32.1" customHeight="1" x14ac:dyDescent="0.25">
      <c r="A77" s="548"/>
      <c r="B77" s="549"/>
      <c r="C77" s="549"/>
      <c r="D77" s="549"/>
      <c r="E77" s="549"/>
      <c r="F77" s="549"/>
      <c r="G77" s="549"/>
      <c r="H77" s="549"/>
      <c r="I77" s="549"/>
      <c r="J77" s="549"/>
      <c r="K77" s="549"/>
      <c r="L77" s="549"/>
      <c r="M77" s="549"/>
      <c r="N77" s="549"/>
      <c r="O77" s="549"/>
      <c r="P77" s="549"/>
      <c r="Q77" s="549"/>
      <c r="R77" s="549"/>
      <c r="S77" s="549"/>
      <c r="T77" s="549"/>
      <c r="U77" s="549"/>
      <c r="V77" s="549"/>
      <c r="W77" s="550"/>
    </row>
    <row r="78" spans="1:23" ht="32.1" customHeight="1" x14ac:dyDescent="0.25">
      <c r="A78" s="548"/>
      <c r="B78" s="549"/>
      <c r="C78" s="549"/>
      <c r="D78" s="549"/>
      <c r="E78" s="549"/>
      <c r="F78" s="549"/>
      <c r="G78" s="549"/>
      <c r="H78" s="549"/>
      <c r="I78" s="549"/>
      <c r="J78" s="549"/>
      <c r="K78" s="549"/>
      <c r="L78" s="549"/>
      <c r="M78" s="549"/>
      <c r="N78" s="549"/>
      <c r="O78" s="549"/>
      <c r="P78" s="549"/>
      <c r="Q78" s="549"/>
      <c r="R78" s="549"/>
      <c r="S78" s="549"/>
      <c r="T78" s="549"/>
      <c r="U78" s="549"/>
      <c r="V78" s="549"/>
      <c r="W78" s="550"/>
    </row>
    <row r="79" spans="1:23" ht="32.1" customHeight="1" x14ac:dyDescent="0.25">
      <c r="A79" s="548"/>
      <c r="B79" s="549"/>
      <c r="C79" s="549"/>
      <c r="D79" s="549"/>
      <c r="E79" s="549"/>
      <c r="F79" s="549"/>
      <c r="G79" s="549"/>
      <c r="H79" s="549"/>
      <c r="I79" s="549"/>
      <c r="J79" s="549"/>
      <c r="K79" s="549"/>
      <c r="L79" s="549"/>
      <c r="M79" s="549"/>
      <c r="N79" s="549"/>
      <c r="O79" s="549"/>
      <c r="P79" s="549"/>
      <c r="Q79" s="549"/>
      <c r="R79" s="549"/>
      <c r="S79" s="549"/>
      <c r="T79" s="549"/>
      <c r="U79" s="549"/>
      <c r="V79" s="549"/>
      <c r="W79" s="550"/>
    </row>
    <row r="80" spans="1:23" ht="32.1" customHeight="1" x14ac:dyDescent="0.25">
      <c r="A80" s="548"/>
      <c r="B80" s="549"/>
      <c r="C80" s="549"/>
      <c r="D80" s="549"/>
      <c r="E80" s="549"/>
      <c r="F80" s="549"/>
      <c r="G80" s="549"/>
      <c r="H80" s="549"/>
      <c r="I80" s="549"/>
      <c r="J80" s="549"/>
      <c r="K80" s="549"/>
      <c r="L80" s="549"/>
      <c r="M80" s="549"/>
      <c r="N80" s="549"/>
      <c r="O80" s="549"/>
      <c r="P80" s="549"/>
      <c r="Q80" s="549"/>
      <c r="R80" s="549"/>
      <c r="S80" s="549"/>
      <c r="T80" s="549"/>
      <c r="U80" s="549"/>
      <c r="V80" s="549"/>
      <c r="W80" s="550"/>
    </row>
    <row r="81" spans="1:23" ht="32.1" customHeight="1" x14ac:dyDescent="0.25">
      <c r="A81" s="548"/>
      <c r="B81" s="549"/>
      <c r="C81" s="549"/>
      <c r="D81" s="549"/>
      <c r="E81" s="549"/>
      <c r="F81" s="549"/>
      <c r="G81" s="549"/>
      <c r="H81" s="549"/>
      <c r="I81" s="549"/>
      <c r="J81" s="549"/>
      <c r="K81" s="549"/>
      <c r="L81" s="549"/>
      <c r="M81" s="549"/>
      <c r="N81" s="549"/>
      <c r="O81" s="549"/>
      <c r="P81" s="549"/>
      <c r="Q81" s="549"/>
      <c r="R81" s="549"/>
      <c r="S81" s="549"/>
      <c r="T81" s="549"/>
      <c r="U81" s="549"/>
      <c r="V81" s="549"/>
      <c r="W81" s="550"/>
    </row>
    <row r="82" spans="1:23" ht="32.1" customHeight="1" x14ac:dyDescent="0.25">
      <c r="A82" s="548"/>
      <c r="B82" s="549"/>
      <c r="C82" s="549"/>
      <c r="D82" s="549"/>
      <c r="E82" s="549"/>
      <c r="F82" s="549"/>
      <c r="G82" s="549"/>
      <c r="H82" s="549"/>
      <c r="I82" s="549"/>
      <c r="J82" s="549"/>
      <c r="K82" s="549"/>
      <c r="L82" s="549"/>
      <c r="M82" s="549"/>
      <c r="N82" s="549"/>
      <c r="O82" s="549"/>
      <c r="P82" s="549"/>
      <c r="Q82" s="549"/>
      <c r="R82" s="549"/>
      <c r="S82" s="549"/>
      <c r="T82" s="549"/>
      <c r="U82" s="549"/>
      <c r="V82" s="549"/>
      <c r="W82" s="550"/>
    </row>
    <row r="83" spans="1:23" ht="32.1" customHeight="1" x14ac:dyDescent="0.25">
      <c r="A83" s="548"/>
      <c r="B83" s="549"/>
      <c r="C83" s="549"/>
      <c r="D83" s="549"/>
      <c r="E83" s="549"/>
      <c r="F83" s="549"/>
      <c r="G83" s="549"/>
      <c r="H83" s="549"/>
      <c r="I83" s="549"/>
      <c r="J83" s="549"/>
      <c r="K83" s="549"/>
      <c r="L83" s="549"/>
      <c r="M83" s="549"/>
      <c r="N83" s="549"/>
      <c r="O83" s="549"/>
      <c r="P83" s="549"/>
      <c r="Q83" s="549"/>
      <c r="R83" s="549"/>
      <c r="S83" s="549"/>
      <c r="T83" s="549"/>
      <c r="U83" s="549"/>
      <c r="V83" s="549"/>
      <c r="W83" s="550"/>
    </row>
    <row r="84" spans="1:23" ht="32.1" customHeight="1" x14ac:dyDescent="0.25">
      <c r="A84" s="548"/>
      <c r="B84" s="549"/>
      <c r="C84" s="549"/>
      <c r="D84" s="549"/>
      <c r="E84" s="549"/>
      <c r="F84" s="549"/>
      <c r="G84" s="549"/>
      <c r="H84" s="549"/>
      <c r="I84" s="549"/>
      <c r="J84" s="549"/>
      <c r="K84" s="549"/>
      <c r="L84" s="549"/>
      <c r="M84" s="549"/>
      <c r="N84" s="549"/>
      <c r="O84" s="549"/>
      <c r="P84" s="549"/>
      <c r="Q84" s="549"/>
      <c r="R84" s="549"/>
      <c r="S84" s="549"/>
      <c r="T84" s="549"/>
      <c r="U84" s="549"/>
      <c r="V84" s="549"/>
      <c r="W84" s="550"/>
    </row>
    <row r="85" spans="1:23" ht="32.1" customHeight="1" x14ac:dyDescent="0.25">
      <c r="A85" s="548"/>
      <c r="B85" s="549"/>
      <c r="C85" s="549"/>
      <c r="D85" s="549"/>
      <c r="E85" s="549"/>
      <c r="F85" s="549"/>
      <c r="G85" s="549"/>
      <c r="H85" s="549"/>
      <c r="I85" s="549"/>
      <c r="J85" s="549"/>
      <c r="K85" s="549"/>
      <c r="L85" s="549"/>
      <c r="M85" s="549"/>
      <c r="N85" s="549"/>
      <c r="O85" s="549"/>
      <c r="P85" s="549"/>
      <c r="Q85" s="549"/>
      <c r="R85" s="549"/>
      <c r="S85" s="549"/>
      <c r="T85" s="549"/>
      <c r="U85" s="549"/>
      <c r="V85" s="549"/>
      <c r="W85" s="550"/>
    </row>
    <row r="86" spans="1:23" ht="32.1" customHeight="1" thickBot="1" x14ac:dyDescent="0.3">
      <c r="A86" s="551"/>
      <c r="B86" s="552"/>
      <c r="C86" s="552"/>
      <c r="D86" s="552"/>
      <c r="E86" s="552"/>
      <c r="F86" s="552"/>
      <c r="G86" s="552"/>
      <c r="H86" s="552"/>
      <c r="I86" s="552"/>
      <c r="J86" s="552"/>
      <c r="K86" s="552"/>
      <c r="L86" s="552"/>
      <c r="M86" s="552"/>
      <c r="N86" s="552"/>
      <c r="O86" s="552"/>
      <c r="P86" s="552"/>
      <c r="Q86" s="552"/>
      <c r="R86" s="552"/>
      <c r="S86" s="552"/>
      <c r="T86" s="552"/>
      <c r="U86" s="552"/>
      <c r="V86" s="552"/>
      <c r="W86" s="553"/>
    </row>
    <row r="87" spans="1:23" x14ac:dyDescent="0.25">
      <c r="A87" s="314"/>
      <c r="B87" s="314"/>
      <c r="C87" s="314"/>
      <c r="D87" s="314"/>
      <c r="E87" s="314"/>
      <c r="F87" s="314"/>
      <c r="G87" s="314"/>
      <c r="H87" s="314"/>
      <c r="I87" s="314"/>
      <c r="J87" s="314"/>
      <c r="K87" s="314"/>
      <c r="L87" s="314"/>
      <c r="M87" s="314"/>
      <c r="N87" s="314"/>
      <c r="O87" s="314"/>
      <c r="P87" s="314"/>
      <c r="Q87" s="314"/>
      <c r="R87" s="314"/>
      <c r="S87" s="314"/>
      <c r="T87" s="314"/>
      <c r="U87" s="314"/>
      <c r="V87" s="314"/>
      <c r="W87" s="314"/>
    </row>
  </sheetData>
  <sheetProtection pivotTables="0"/>
  <mergeCells count="208">
    <mergeCell ref="A55:W55"/>
    <mergeCell ref="A14:M14"/>
    <mergeCell ref="N14:W14"/>
    <mergeCell ref="P28:Q28"/>
    <mergeCell ref="L10:N10"/>
    <mergeCell ref="A15:M15"/>
    <mergeCell ref="N15:W15"/>
    <mergeCell ref="A35:E35"/>
    <mergeCell ref="A33:E33"/>
    <mergeCell ref="A34:E34"/>
    <mergeCell ref="F33:G33"/>
    <mergeCell ref="F34:G34"/>
    <mergeCell ref="H34:J34"/>
    <mergeCell ref="K33:M33"/>
    <mergeCell ref="K34:M34"/>
    <mergeCell ref="F35:G35"/>
    <mergeCell ref="U27:W27"/>
    <mergeCell ref="R26:T26"/>
    <mergeCell ref="U26:W26"/>
    <mergeCell ref="U29:W29"/>
    <mergeCell ref="H31:J31"/>
    <mergeCell ref="K31:M31"/>
    <mergeCell ref="A13:M13"/>
    <mergeCell ref="N13:W13"/>
    <mergeCell ref="P31:Q31"/>
    <mergeCell ref="U25:W25"/>
    <mergeCell ref="P26:Q26"/>
    <mergeCell ref="R30:T30"/>
    <mergeCell ref="U30:W30"/>
    <mergeCell ref="H29:J29"/>
    <mergeCell ref="K29:M29"/>
    <mergeCell ref="R29:T29"/>
    <mergeCell ref="P29:Q29"/>
    <mergeCell ref="P30:Q30"/>
    <mergeCell ref="R31:T31"/>
    <mergeCell ref="U31:W31"/>
    <mergeCell ref="A10:H10"/>
    <mergeCell ref="K21:M21"/>
    <mergeCell ref="N12:W12"/>
    <mergeCell ref="U20:W21"/>
    <mergeCell ref="D18:F18"/>
    <mergeCell ref="A18:C18"/>
    <mergeCell ref="G18:K18"/>
    <mergeCell ref="I10:K10"/>
    <mergeCell ref="A11:M11"/>
    <mergeCell ref="A12:M12"/>
    <mergeCell ref="Q10:R10"/>
    <mergeCell ref="S10:U10"/>
    <mergeCell ref="P20:Q21"/>
    <mergeCell ref="R20:T21"/>
    <mergeCell ref="A19:W19"/>
    <mergeCell ref="A16:M16"/>
    <mergeCell ref="N16:W16"/>
    <mergeCell ref="N11:W11"/>
    <mergeCell ref="A17:W17"/>
    <mergeCell ref="A20:E21"/>
    <mergeCell ref="F20:M20"/>
    <mergeCell ref="L18:O18"/>
    <mergeCell ref="P18:S18"/>
    <mergeCell ref="T18:W18"/>
    <mergeCell ref="A1:W2"/>
    <mergeCell ref="A3:W4"/>
    <mergeCell ref="A5:W5"/>
    <mergeCell ref="A6:H7"/>
    <mergeCell ref="P6:P7"/>
    <mergeCell ref="Q6:R7"/>
    <mergeCell ref="S6:U7"/>
    <mergeCell ref="V6:W7"/>
    <mergeCell ref="I7:K7"/>
    <mergeCell ref="O6:O7"/>
    <mergeCell ref="I6:N6"/>
    <mergeCell ref="L7:N7"/>
    <mergeCell ref="A8:H8"/>
    <mergeCell ref="I8:K8"/>
    <mergeCell ref="Q8:R8"/>
    <mergeCell ref="S8:U8"/>
    <mergeCell ref="V8:W8"/>
    <mergeCell ref="A9:H9"/>
    <mergeCell ref="I9:K9"/>
    <mergeCell ref="Q9:R9"/>
    <mergeCell ref="S9:U9"/>
    <mergeCell ref="V9:W9"/>
    <mergeCell ref="L8:N8"/>
    <mergeCell ref="L9:N9"/>
    <mergeCell ref="U22:W22"/>
    <mergeCell ref="R23:T23"/>
    <mergeCell ref="U23:W23"/>
    <mergeCell ref="A22:E22"/>
    <mergeCell ref="F22:G22"/>
    <mergeCell ref="H22:J22"/>
    <mergeCell ref="K22:M22"/>
    <mergeCell ref="A23:E23"/>
    <mergeCell ref="F23:G23"/>
    <mergeCell ref="H23:J23"/>
    <mergeCell ref="K23:M23"/>
    <mergeCell ref="P22:Q22"/>
    <mergeCell ref="P23:Q23"/>
    <mergeCell ref="R22:T22"/>
    <mergeCell ref="O20:O21"/>
    <mergeCell ref="N20:N21"/>
    <mergeCell ref="V10:W10"/>
    <mergeCell ref="F21:G21"/>
    <mergeCell ref="H21:J21"/>
    <mergeCell ref="A73:W86"/>
    <mergeCell ref="A38:W38"/>
    <mergeCell ref="A39:B40"/>
    <mergeCell ref="C39:D40"/>
    <mergeCell ref="E39:E40"/>
    <mergeCell ref="F39:P40"/>
    <mergeCell ref="Q39:W40"/>
    <mergeCell ref="A57:W57"/>
    <mergeCell ref="A72:W72"/>
    <mergeCell ref="A56:W56"/>
    <mergeCell ref="A58:W71"/>
    <mergeCell ref="A52:W52"/>
    <mergeCell ref="A54:W54"/>
    <mergeCell ref="A44:B44"/>
    <mergeCell ref="A53:W53"/>
    <mergeCell ref="A31:E31"/>
    <mergeCell ref="F31:G31"/>
    <mergeCell ref="H37:J37"/>
    <mergeCell ref="A36:E36"/>
    <mergeCell ref="A37:E37"/>
    <mergeCell ref="A46:B47"/>
    <mergeCell ref="C46:D47"/>
    <mergeCell ref="E46:E47"/>
    <mergeCell ref="F46:P47"/>
    <mergeCell ref="P35:R35"/>
    <mergeCell ref="P36:R36"/>
    <mergeCell ref="H33:J33"/>
    <mergeCell ref="S34:W34"/>
    <mergeCell ref="P34:R34"/>
    <mergeCell ref="H36:J36"/>
    <mergeCell ref="S33:W33"/>
    <mergeCell ref="S35:W35"/>
    <mergeCell ref="S36:W36"/>
    <mergeCell ref="F36:G36"/>
    <mergeCell ref="K37:M37"/>
    <mergeCell ref="C42:D42"/>
    <mergeCell ref="F24:G24"/>
    <mergeCell ref="H24:J24"/>
    <mergeCell ref="K24:M24"/>
    <mergeCell ref="F25:G25"/>
    <mergeCell ref="P37:R37"/>
    <mergeCell ref="K35:M35"/>
    <mergeCell ref="K36:M36"/>
    <mergeCell ref="P27:Q27"/>
    <mergeCell ref="F37:G37"/>
    <mergeCell ref="H35:J35"/>
    <mergeCell ref="R24:T24"/>
    <mergeCell ref="H25:J25"/>
    <mergeCell ref="K25:M25"/>
    <mergeCell ref="P25:Q25"/>
    <mergeCell ref="R25:T25"/>
    <mergeCell ref="R27:T27"/>
    <mergeCell ref="S37:W37"/>
    <mergeCell ref="F29:G29"/>
    <mergeCell ref="U24:W24"/>
    <mergeCell ref="F26:G26"/>
    <mergeCell ref="H26:J26"/>
    <mergeCell ref="K26:M26"/>
    <mergeCell ref="P33:R33"/>
    <mergeCell ref="B32:W32"/>
    <mergeCell ref="A30:E30"/>
    <mergeCell ref="F30:G30"/>
    <mergeCell ref="H30:J30"/>
    <mergeCell ref="K30:M30"/>
    <mergeCell ref="A29:E29"/>
    <mergeCell ref="P24:Q24"/>
    <mergeCell ref="Q42:W42"/>
    <mergeCell ref="C44:D44"/>
    <mergeCell ref="F44:P44"/>
    <mergeCell ref="Q44:W44"/>
    <mergeCell ref="A25:E25"/>
    <mergeCell ref="A24:E24"/>
    <mergeCell ref="A28:E28"/>
    <mergeCell ref="F28:G28"/>
    <mergeCell ref="H28:J28"/>
    <mergeCell ref="K28:M28"/>
    <mergeCell ref="R28:T28"/>
    <mergeCell ref="U28:W28"/>
    <mergeCell ref="A27:E27"/>
    <mergeCell ref="F27:G27"/>
    <mergeCell ref="H27:J27"/>
    <mergeCell ref="K27:M27"/>
    <mergeCell ref="A42:B42"/>
    <mergeCell ref="A26:E26"/>
    <mergeCell ref="A51:W51"/>
    <mergeCell ref="A45:W45"/>
    <mergeCell ref="A41:B41"/>
    <mergeCell ref="C41:D41"/>
    <mergeCell ref="F41:P41"/>
    <mergeCell ref="Q41:W41"/>
    <mergeCell ref="C43:D43"/>
    <mergeCell ref="F42:P42"/>
    <mergeCell ref="Q46:W47"/>
    <mergeCell ref="A50:W50"/>
    <mergeCell ref="A43:B43"/>
    <mergeCell ref="F43:P43"/>
    <mergeCell ref="Q43:W43"/>
    <mergeCell ref="A48:B48"/>
    <mergeCell ref="C48:D48"/>
    <mergeCell ref="F48:P48"/>
    <mergeCell ref="Q48:W48"/>
    <mergeCell ref="A49:B49"/>
    <mergeCell ref="C49:D49"/>
    <mergeCell ref="F49:P49"/>
    <mergeCell ref="Q49:W49"/>
  </mergeCells>
  <dataValidations disablePrompts="1" count="1">
    <dataValidation errorStyle="warning" allowBlank="1" showErrorMessage="1" error="COLOCÓ DATOS EN LA ANTERIOIR PESTAÑA?" sqref="R43:W44 Q41:Q44 Q48:W49" xr:uid="{53C62345-D89E-40EF-8D58-48EF4B74387C}"/>
  </dataValidations>
  <pageMargins left="0.7" right="0.7" top="0.75" bottom="0.75" header="0.3" footer="0.3"/>
  <pageSetup paperSize="9" scale="50" fitToHeight="0" orientation="portrait" r:id="rId2"/>
  <rowBreaks count="2" manualBreakCount="2">
    <brk id="42" max="22" man="1"/>
    <brk id="56" max="22" man="1"/>
  </rowBreaks>
  <colBreaks count="1" manualBreakCount="1">
    <brk id="23" max="1048575" man="1"/>
  </colBreaks>
  <drawing r:id="rId3"/>
  <legacyDrawing r:id="rId4"/>
  <extLst>
    <ext xmlns:x14="http://schemas.microsoft.com/office/spreadsheetml/2009/9/main" uri="{A8765BA9-456A-4dab-B4F3-ACF838C121DE}">
      <x14:slicerList>
        <x14:slicer r:id="rId5"/>
      </x14:slicerList>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58E1B-3C65-44F4-9688-0ED1A21D802F}">
  <dimension ref="A1:AK87"/>
  <sheetViews>
    <sheetView view="pageBreakPreview" topLeftCell="A42" zoomScale="80" zoomScaleNormal="70" zoomScaleSheetLayoutView="80" workbookViewId="0">
      <selection activeCell="F49" sqref="F49:P49"/>
    </sheetView>
  </sheetViews>
  <sheetFormatPr defaultRowHeight="15.75" x14ac:dyDescent="0.25"/>
  <cols>
    <col min="1" max="2" width="6.85546875" style="34" customWidth="1"/>
    <col min="3" max="3" width="9.140625" style="34"/>
    <col min="4" max="4" width="8.7109375" style="34" customWidth="1"/>
    <col min="5" max="5" width="15.85546875" style="34" customWidth="1"/>
    <col min="6" max="7" width="12.85546875" style="34" customWidth="1"/>
    <col min="8" max="8" width="4" style="34" customWidth="1"/>
    <col min="9" max="9" width="3.7109375" style="34" customWidth="1"/>
    <col min="10" max="10" width="7" style="34" customWidth="1"/>
    <col min="11" max="11" width="5.42578125" style="34" customWidth="1"/>
    <col min="12" max="13" width="6.28515625" style="34" customWidth="1"/>
    <col min="14" max="15" width="12.7109375" style="34" customWidth="1"/>
    <col min="16" max="17" width="7.28515625" style="34" customWidth="1"/>
    <col min="18" max="19" width="4.28515625" style="34" customWidth="1"/>
    <col min="20" max="20" width="3.5703125" style="34" customWidth="1"/>
    <col min="21" max="21" width="3" style="34" customWidth="1"/>
    <col min="22" max="22" width="6.140625" style="34" customWidth="1"/>
    <col min="23" max="23" width="7.42578125" style="34" customWidth="1"/>
    <col min="24" max="24" width="9.140625" style="29"/>
    <col min="25" max="25" width="11" style="29" bestFit="1" customWidth="1"/>
    <col min="26" max="26" width="15.140625" style="29" bestFit="1" customWidth="1"/>
    <col min="27" max="27" width="11.28515625" style="29" bestFit="1" customWidth="1"/>
    <col min="28" max="28" width="3.42578125" style="29" bestFit="1" customWidth="1"/>
    <col min="29" max="29" width="4.85546875" style="29" bestFit="1" customWidth="1"/>
    <col min="30" max="30" width="5.85546875" style="29" bestFit="1" customWidth="1"/>
    <col min="31" max="31" width="6.5703125" style="29" bestFit="1" customWidth="1"/>
    <col min="32" max="32" width="6.28515625" style="29" bestFit="1" customWidth="1"/>
    <col min="33" max="33" width="5.7109375" style="29" bestFit="1" customWidth="1"/>
    <col min="34" max="34" width="10.140625" style="29" bestFit="1" customWidth="1"/>
    <col min="35" max="35" width="4.42578125" style="29" bestFit="1" customWidth="1"/>
    <col min="36" max="36" width="15.85546875" style="29" bestFit="1" customWidth="1"/>
    <col min="37" max="37" width="11.28515625" style="29" bestFit="1" customWidth="1"/>
    <col min="38" max="16384" width="9.140625" style="29"/>
  </cols>
  <sheetData>
    <row r="1" spans="1:37" x14ac:dyDescent="0.25">
      <c r="A1" s="575" t="s">
        <v>1206</v>
      </c>
      <c r="B1" s="576"/>
      <c r="C1" s="576"/>
      <c r="D1" s="576"/>
      <c r="E1" s="576"/>
      <c r="F1" s="576"/>
      <c r="G1" s="576"/>
      <c r="H1" s="576"/>
      <c r="I1" s="576"/>
      <c r="J1" s="576"/>
      <c r="K1" s="576"/>
      <c r="L1" s="576"/>
      <c r="M1" s="576"/>
      <c r="N1" s="576"/>
      <c r="O1" s="576"/>
      <c r="P1" s="576"/>
      <c r="Q1" s="576"/>
      <c r="R1" s="576"/>
      <c r="S1" s="576"/>
      <c r="T1" s="576"/>
      <c r="U1" s="576"/>
      <c r="V1" s="576"/>
      <c r="W1" s="577"/>
    </row>
    <row r="2" spans="1:37" x14ac:dyDescent="0.25">
      <c r="A2" s="578"/>
      <c r="B2" s="579"/>
      <c r="C2" s="579"/>
      <c r="D2" s="579"/>
      <c r="E2" s="579"/>
      <c r="F2" s="579"/>
      <c r="G2" s="579"/>
      <c r="H2" s="579"/>
      <c r="I2" s="579"/>
      <c r="J2" s="579"/>
      <c r="K2" s="579"/>
      <c r="L2" s="579"/>
      <c r="M2" s="579"/>
      <c r="N2" s="579"/>
      <c r="O2" s="579"/>
      <c r="P2" s="579"/>
      <c r="Q2" s="579"/>
      <c r="R2" s="579"/>
      <c r="S2" s="579"/>
      <c r="T2" s="579"/>
      <c r="U2" s="579"/>
      <c r="V2" s="579"/>
      <c r="W2" s="580"/>
    </row>
    <row r="3" spans="1:37" x14ac:dyDescent="0.25">
      <c r="A3" s="581" t="s">
        <v>1207</v>
      </c>
      <c r="B3" s="582"/>
      <c r="C3" s="582"/>
      <c r="D3" s="582"/>
      <c r="E3" s="582"/>
      <c r="F3" s="582"/>
      <c r="G3" s="582"/>
      <c r="H3" s="582"/>
      <c r="I3" s="582"/>
      <c r="J3" s="582"/>
      <c r="K3" s="582"/>
      <c r="L3" s="582"/>
      <c r="M3" s="582"/>
      <c r="N3" s="582"/>
      <c r="O3" s="582"/>
      <c r="P3" s="582"/>
      <c r="Q3" s="582"/>
      <c r="R3" s="582"/>
      <c r="S3" s="582"/>
      <c r="T3" s="582"/>
      <c r="U3" s="582"/>
      <c r="V3" s="582"/>
      <c r="W3" s="583"/>
    </row>
    <row r="4" spans="1:37" ht="16.5" thickBot="1" x14ac:dyDescent="0.3">
      <c r="A4" s="584"/>
      <c r="B4" s="585"/>
      <c r="C4" s="585"/>
      <c r="D4" s="585"/>
      <c r="E4" s="585"/>
      <c r="F4" s="585"/>
      <c r="G4" s="585"/>
      <c r="H4" s="585"/>
      <c r="I4" s="585"/>
      <c r="J4" s="585"/>
      <c r="K4" s="585"/>
      <c r="L4" s="585"/>
      <c r="M4" s="585"/>
      <c r="N4" s="585"/>
      <c r="O4" s="585"/>
      <c r="P4" s="585"/>
      <c r="Q4" s="585"/>
      <c r="R4" s="585"/>
      <c r="S4" s="585"/>
      <c r="T4" s="585"/>
      <c r="U4" s="585"/>
      <c r="V4" s="585"/>
      <c r="W4" s="586"/>
    </row>
    <row r="5" spans="1:37" ht="35.1" customHeight="1" thickBot="1" x14ac:dyDescent="0.3">
      <c r="A5" s="587" t="s">
        <v>1208</v>
      </c>
      <c r="B5" s="588"/>
      <c r="C5" s="588"/>
      <c r="D5" s="588"/>
      <c r="E5" s="588"/>
      <c r="F5" s="588"/>
      <c r="G5" s="588"/>
      <c r="H5" s="588"/>
      <c r="I5" s="588"/>
      <c r="J5" s="588"/>
      <c r="K5" s="588"/>
      <c r="L5" s="588"/>
      <c r="M5" s="588"/>
      <c r="N5" s="588"/>
      <c r="O5" s="588"/>
      <c r="P5" s="588"/>
      <c r="Q5" s="588"/>
      <c r="R5" s="588"/>
      <c r="S5" s="588"/>
      <c r="T5" s="588"/>
      <c r="U5" s="588"/>
      <c r="V5" s="588"/>
      <c r="W5" s="589"/>
    </row>
    <row r="6" spans="1:37" ht="18" thickBot="1" x14ac:dyDescent="0.3">
      <c r="A6" s="590" t="s">
        <v>1209</v>
      </c>
      <c r="B6" s="591"/>
      <c r="C6" s="591"/>
      <c r="D6" s="591"/>
      <c r="E6" s="591"/>
      <c r="F6" s="591"/>
      <c r="G6" s="591"/>
      <c r="H6" s="592"/>
      <c r="I6" s="597">
        <v>2020</v>
      </c>
      <c r="J6" s="598"/>
      <c r="K6" s="598"/>
      <c r="L6" s="598"/>
      <c r="M6" s="598"/>
      <c r="N6" s="599"/>
      <c r="O6" s="596">
        <v>2019</v>
      </c>
      <c r="P6" s="592">
        <v>2018</v>
      </c>
      <c r="Q6" s="590">
        <v>2017</v>
      </c>
      <c r="R6" s="592"/>
      <c r="S6" s="590">
        <v>2016</v>
      </c>
      <c r="T6" s="591"/>
      <c r="U6" s="592"/>
      <c r="V6" s="590">
        <v>2015</v>
      </c>
      <c r="W6" s="592"/>
    </row>
    <row r="7" spans="1:37" ht="18" customHeight="1" thickBot="1" x14ac:dyDescent="0.3">
      <c r="A7" s="538"/>
      <c r="B7" s="593"/>
      <c r="C7" s="593"/>
      <c r="D7" s="593"/>
      <c r="E7" s="593"/>
      <c r="F7" s="593"/>
      <c r="G7" s="593"/>
      <c r="H7" s="539"/>
      <c r="I7" s="544" t="s">
        <v>1210</v>
      </c>
      <c r="J7" s="594"/>
      <c r="K7" s="595"/>
      <c r="L7" s="507" t="s">
        <v>1211</v>
      </c>
      <c r="M7" s="508"/>
      <c r="N7" s="509"/>
      <c r="O7" s="531"/>
      <c r="P7" s="539"/>
      <c r="Q7" s="538"/>
      <c r="R7" s="539"/>
      <c r="S7" s="538"/>
      <c r="T7" s="593"/>
      <c r="U7" s="539"/>
      <c r="V7" s="538"/>
      <c r="W7" s="539"/>
      <c r="Y7" s="326" t="s">
        <v>560</v>
      </c>
      <c r="Z7" s="326" t="s">
        <v>467</v>
      </c>
      <c r="AA7" s="326" t="s">
        <v>992</v>
      </c>
      <c r="AB7" s="326" t="s">
        <v>469</v>
      </c>
      <c r="AC7" s="326" t="s">
        <v>558</v>
      </c>
      <c r="AD7" s="326" t="s">
        <v>559</v>
      </c>
      <c r="AE7" s="326" t="s">
        <v>470</v>
      </c>
      <c r="AF7" s="326" t="s">
        <v>82</v>
      </c>
      <c r="AG7" s="326" t="s">
        <v>471</v>
      </c>
      <c r="AH7" s="326" t="s">
        <v>557</v>
      </c>
      <c r="AI7" s="326" t="s">
        <v>468</v>
      </c>
      <c r="AJ7" s="326" t="s">
        <v>991</v>
      </c>
      <c r="AK7" s="325"/>
    </row>
    <row r="8" spans="1:37" s="31" customFormat="1" ht="18" thickBot="1" x14ac:dyDescent="0.3">
      <c r="A8" s="564" t="s">
        <v>1212</v>
      </c>
      <c r="B8" s="565"/>
      <c r="C8" s="565"/>
      <c r="D8" s="565"/>
      <c r="E8" s="565"/>
      <c r="F8" s="565"/>
      <c r="G8" s="565"/>
      <c r="H8" s="566"/>
      <c r="I8" s="567">
        <f>GETPIVOTDATA("AIFR MTD ",$Y$7)</f>
        <v>6.6628250751651832</v>
      </c>
      <c r="J8" s="568"/>
      <c r="K8" s="568"/>
      <c r="L8" s="567">
        <f>GETPIVOTDATA("AIFR YTD ",'5. GRAFICAS'!$F$1)</f>
        <v>5.6842431646377438</v>
      </c>
      <c r="M8" s="568"/>
      <c r="N8" s="574"/>
      <c r="O8" s="349">
        <v>2.2599999999999998</v>
      </c>
      <c r="P8" s="30">
        <v>1.88</v>
      </c>
      <c r="Q8" s="569">
        <v>2.67</v>
      </c>
      <c r="R8" s="570"/>
      <c r="S8" s="571">
        <v>7.05</v>
      </c>
      <c r="T8" s="572"/>
      <c r="U8" s="573"/>
      <c r="V8" s="571">
        <v>5.54</v>
      </c>
      <c r="W8" s="573"/>
      <c r="Y8" s="327">
        <v>6.6628250751651832</v>
      </c>
      <c r="Z8" s="328">
        <v>0.8328531343956479</v>
      </c>
      <c r="AA8" s="328">
        <v>0</v>
      </c>
      <c r="AB8" s="328">
        <v>0</v>
      </c>
      <c r="AC8" s="328"/>
      <c r="AD8" s="328"/>
      <c r="AE8" s="328">
        <v>1</v>
      </c>
      <c r="AF8" s="328"/>
      <c r="AG8" s="328">
        <v>7</v>
      </c>
      <c r="AH8" s="328">
        <v>0</v>
      </c>
      <c r="AI8" s="328">
        <v>14</v>
      </c>
      <c r="AJ8" s="328">
        <v>1200691.8851612904</v>
      </c>
      <c r="AK8" s="325"/>
    </row>
    <row r="9" spans="1:37" s="31" customFormat="1" ht="23.1" customHeight="1" thickBot="1" x14ac:dyDescent="0.3">
      <c r="A9" s="564" t="s">
        <v>1213</v>
      </c>
      <c r="B9" s="565"/>
      <c r="C9" s="565"/>
      <c r="D9" s="565"/>
      <c r="E9" s="565"/>
      <c r="F9" s="565"/>
      <c r="G9" s="565"/>
      <c r="H9" s="566"/>
      <c r="I9" s="567">
        <f>GETPIVOTDATA("TRIFR MTD ",$Y$7)</f>
        <v>0.8328531343956479</v>
      </c>
      <c r="J9" s="568"/>
      <c r="K9" s="568"/>
      <c r="L9" s="567">
        <f>GETPIVOTDATA("TRIFR YTD ",'5. GRAFICAS'!$F$1)</f>
        <v>0.71053039557971798</v>
      </c>
      <c r="M9" s="568"/>
      <c r="N9" s="574"/>
      <c r="O9" s="349">
        <v>1.03</v>
      </c>
      <c r="P9" s="30">
        <v>0.47</v>
      </c>
      <c r="Q9" s="569">
        <v>0.85</v>
      </c>
      <c r="R9" s="570"/>
      <c r="S9" s="571">
        <v>1.94</v>
      </c>
      <c r="T9" s="572"/>
      <c r="U9" s="573"/>
      <c r="V9" s="571">
        <v>1.01</v>
      </c>
      <c r="W9" s="573"/>
      <c r="Y9" s="29"/>
      <c r="Z9" s="29"/>
      <c r="AA9" s="29"/>
      <c r="AB9" s="29"/>
      <c r="AC9" s="29"/>
      <c r="AD9" s="29"/>
      <c r="AE9" s="29"/>
      <c r="AF9" s="29"/>
      <c r="AG9" s="29"/>
      <c r="AH9" s="29"/>
      <c r="AI9" s="29"/>
    </row>
    <row r="10" spans="1:37" s="31" customFormat="1" ht="23.1" customHeight="1" thickBot="1" x14ac:dyDescent="0.3">
      <c r="A10" s="600" t="s">
        <v>1214</v>
      </c>
      <c r="B10" s="601"/>
      <c r="C10" s="601"/>
      <c r="D10" s="601"/>
      <c r="E10" s="601"/>
      <c r="F10" s="601"/>
      <c r="G10" s="601"/>
      <c r="H10" s="602"/>
      <c r="I10" s="567">
        <f>GETPIVOTDATA("LTIFR MTD",$Y$7)</f>
        <v>0</v>
      </c>
      <c r="J10" s="568"/>
      <c r="K10" s="568"/>
      <c r="L10" s="567">
        <f>GETPIVOTDATA("LTIFR ",'5. GRAFICAS'!$F$1)</f>
        <v>0</v>
      </c>
      <c r="M10" s="568"/>
      <c r="N10" s="574"/>
      <c r="O10" s="350">
        <v>0.62</v>
      </c>
      <c r="P10" s="312">
        <v>0.18</v>
      </c>
      <c r="Q10" s="542">
        <v>0.31</v>
      </c>
      <c r="R10" s="543"/>
      <c r="S10" s="542">
        <v>0.94</v>
      </c>
      <c r="T10" s="613"/>
      <c r="U10" s="543"/>
      <c r="V10" s="542">
        <v>0.59</v>
      </c>
      <c r="W10" s="543"/>
      <c r="Y10" s="29"/>
      <c r="Z10" s="29"/>
      <c r="AA10" s="29"/>
      <c r="AB10" s="29"/>
      <c r="AC10" s="29"/>
      <c r="AD10" s="29"/>
      <c r="AE10" s="29"/>
      <c r="AF10" s="29"/>
      <c r="AG10" s="29"/>
      <c r="AH10" s="29"/>
      <c r="AI10" s="29"/>
      <c r="AJ10" s="317">
        <f>(1244660.45/30)*22</f>
        <v>912750.99666666659</v>
      </c>
    </row>
    <row r="11" spans="1:37" s="31" customFormat="1" ht="33" customHeight="1" thickBot="1" x14ac:dyDescent="0.3">
      <c r="A11" s="560" t="s">
        <v>1215</v>
      </c>
      <c r="B11" s="561"/>
      <c r="C11" s="561"/>
      <c r="D11" s="561"/>
      <c r="E11" s="561"/>
      <c r="F11" s="561"/>
      <c r="G11" s="561"/>
      <c r="H11" s="561"/>
      <c r="I11" s="561"/>
      <c r="J11" s="561"/>
      <c r="K11" s="561"/>
      <c r="L11" s="561"/>
      <c r="M11" s="562"/>
      <c r="N11" s="620">
        <f>GETPIVOTDATA("TRIFR",'5. GRAFICAS'!$D$1)</f>
        <v>1.0223445405776914</v>
      </c>
      <c r="O11" s="620"/>
      <c r="P11" s="620"/>
      <c r="Q11" s="620"/>
      <c r="R11" s="620"/>
      <c r="S11" s="620"/>
      <c r="T11" s="620"/>
      <c r="U11" s="620"/>
      <c r="V11" s="620"/>
      <c r="W11" s="621"/>
      <c r="Y11" s="29"/>
      <c r="Z11" s="29"/>
      <c r="AA11" s="29"/>
      <c r="AB11" s="29"/>
      <c r="AC11" s="29"/>
      <c r="AD11" s="29"/>
      <c r="AE11" s="29"/>
      <c r="AF11" s="29"/>
      <c r="AG11" s="29"/>
      <c r="AH11" s="29"/>
      <c r="AI11" s="29"/>
      <c r="AJ11" s="317"/>
    </row>
    <row r="12" spans="1:37" s="31" customFormat="1" ht="33" customHeight="1" thickBot="1" x14ac:dyDescent="0.3">
      <c r="A12" s="560" t="s">
        <v>1216</v>
      </c>
      <c r="B12" s="561"/>
      <c r="C12" s="561"/>
      <c r="D12" s="561"/>
      <c r="E12" s="561"/>
      <c r="F12" s="561"/>
      <c r="G12" s="561"/>
      <c r="H12" s="561"/>
      <c r="I12" s="561"/>
      <c r="J12" s="561"/>
      <c r="K12" s="561"/>
      <c r="L12" s="561"/>
      <c r="M12" s="562"/>
      <c r="N12" s="603">
        <f>GETPIVOTDATA("Sum of HH ( C )",$Y$7)+436615.23</f>
        <v>1637307.1151612904</v>
      </c>
      <c r="O12" s="604"/>
      <c r="P12" s="604"/>
      <c r="Q12" s="604"/>
      <c r="R12" s="604"/>
      <c r="S12" s="604"/>
      <c r="T12" s="604"/>
      <c r="U12" s="604"/>
      <c r="V12" s="604"/>
      <c r="W12" s="605"/>
      <c r="Y12" s="29"/>
      <c r="Z12" s="29"/>
      <c r="AA12" s="29"/>
      <c r="AC12" s="29"/>
      <c r="AD12" s="29"/>
      <c r="AE12" s="29"/>
      <c r="AF12" s="29"/>
      <c r="AG12" s="29"/>
      <c r="AJ12" s="31">
        <v>14717140.683841132</v>
      </c>
    </row>
    <row r="13" spans="1:37" s="31" customFormat="1" ht="33" customHeight="1" thickBot="1" x14ac:dyDescent="0.3">
      <c r="A13" s="560" t="s">
        <v>1217</v>
      </c>
      <c r="B13" s="561"/>
      <c r="C13" s="561"/>
      <c r="D13" s="561"/>
      <c r="E13" s="561"/>
      <c r="F13" s="561"/>
      <c r="G13" s="561"/>
      <c r="H13" s="561"/>
      <c r="I13" s="561"/>
      <c r="J13" s="561"/>
      <c r="K13" s="561"/>
      <c r="L13" s="561"/>
      <c r="M13" s="562"/>
      <c r="N13" s="636">
        <v>277</v>
      </c>
      <c r="O13" s="637"/>
      <c r="P13" s="637"/>
      <c r="Q13" s="637"/>
      <c r="R13" s="637"/>
      <c r="S13" s="637"/>
      <c r="T13" s="637"/>
      <c r="U13" s="637"/>
      <c r="V13" s="637"/>
      <c r="W13" s="638"/>
      <c r="Y13" s="29"/>
      <c r="Z13" s="29"/>
      <c r="AA13" s="29"/>
      <c r="AC13" s="29"/>
      <c r="AD13" s="29"/>
      <c r="AE13" s="29"/>
      <c r="AF13" s="29"/>
      <c r="AG13" s="29"/>
    </row>
    <row r="14" spans="1:37" s="31" customFormat="1" ht="33" customHeight="1" thickBot="1" x14ac:dyDescent="0.3">
      <c r="A14" s="560" t="s">
        <v>1218</v>
      </c>
      <c r="B14" s="561"/>
      <c r="C14" s="561"/>
      <c r="D14" s="561"/>
      <c r="E14" s="561"/>
      <c r="F14" s="561"/>
      <c r="G14" s="561"/>
      <c r="H14" s="561"/>
      <c r="I14" s="561"/>
      <c r="J14" s="561"/>
      <c r="K14" s="561"/>
      <c r="L14" s="561"/>
      <c r="M14" s="562"/>
      <c r="N14" s="617">
        <v>23</v>
      </c>
      <c r="O14" s="618"/>
      <c r="P14" s="618"/>
      <c r="Q14" s="618"/>
      <c r="R14" s="618"/>
      <c r="S14" s="618"/>
      <c r="T14" s="618"/>
      <c r="U14" s="618"/>
      <c r="V14" s="618"/>
      <c r="W14" s="619"/>
      <c r="Y14" s="29"/>
      <c r="Z14" s="29"/>
      <c r="AA14" s="29"/>
      <c r="AC14" s="29"/>
      <c r="AD14" s="29"/>
      <c r="AE14" s="29"/>
      <c r="AF14" s="29"/>
      <c r="AG14" s="29"/>
    </row>
    <row r="15" spans="1:37" s="31" customFormat="1" ht="33" customHeight="1" thickBot="1" x14ac:dyDescent="0.3">
      <c r="A15" s="560" t="s">
        <v>1219</v>
      </c>
      <c r="B15" s="561"/>
      <c r="C15" s="561"/>
      <c r="D15" s="561"/>
      <c r="E15" s="561"/>
      <c r="F15" s="561"/>
      <c r="G15" s="561"/>
      <c r="H15" s="561"/>
      <c r="I15" s="561"/>
      <c r="J15" s="561"/>
      <c r="K15" s="561"/>
      <c r="L15" s="561"/>
      <c r="M15" s="562"/>
      <c r="N15" s="636">
        <v>214</v>
      </c>
      <c r="O15" s="637"/>
      <c r="P15" s="637"/>
      <c r="Q15" s="637"/>
      <c r="R15" s="637"/>
      <c r="S15" s="637"/>
      <c r="T15" s="637"/>
      <c r="U15" s="637"/>
      <c r="V15" s="637"/>
      <c r="W15" s="638"/>
      <c r="Y15" s="29"/>
      <c r="Z15" s="29"/>
      <c r="AA15" s="29"/>
      <c r="AC15" s="29"/>
      <c r="AD15" s="29"/>
      <c r="AE15" s="29"/>
      <c r="AF15" s="29"/>
      <c r="AG15" s="29"/>
    </row>
    <row r="16" spans="1:37" s="31" customFormat="1" ht="33" customHeight="1" thickBot="1" x14ac:dyDescent="0.3">
      <c r="A16" s="560" t="s">
        <v>1220</v>
      </c>
      <c r="B16" s="561"/>
      <c r="C16" s="561"/>
      <c r="D16" s="561"/>
      <c r="E16" s="561"/>
      <c r="F16" s="561"/>
      <c r="G16" s="561"/>
      <c r="H16" s="561"/>
      <c r="I16" s="561"/>
      <c r="J16" s="561"/>
      <c r="K16" s="561"/>
      <c r="L16" s="561"/>
      <c r="M16" s="562"/>
      <c r="N16" s="617">
        <v>26</v>
      </c>
      <c r="O16" s="618"/>
      <c r="P16" s="618"/>
      <c r="Q16" s="618"/>
      <c r="R16" s="618"/>
      <c r="S16" s="618"/>
      <c r="T16" s="618"/>
      <c r="U16" s="618"/>
      <c r="V16" s="618"/>
      <c r="W16" s="619"/>
      <c r="Y16" s="29"/>
      <c r="Z16" s="29"/>
      <c r="AA16" s="29"/>
      <c r="AC16" s="29"/>
      <c r="AD16" s="29"/>
      <c r="AE16" s="29"/>
      <c r="AF16" s="29"/>
      <c r="AG16" s="29"/>
    </row>
    <row r="17" spans="1:36" ht="35.1" customHeight="1" thickBot="1" x14ac:dyDescent="0.3">
      <c r="A17" s="587" t="s">
        <v>1221</v>
      </c>
      <c r="B17" s="588"/>
      <c r="C17" s="588"/>
      <c r="D17" s="588"/>
      <c r="E17" s="588"/>
      <c r="F17" s="588"/>
      <c r="G17" s="588"/>
      <c r="H17" s="588"/>
      <c r="I17" s="588"/>
      <c r="J17" s="588"/>
      <c r="K17" s="588"/>
      <c r="L17" s="588"/>
      <c r="M17" s="588"/>
      <c r="N17" s="588"/>
      <c r="O17" s="588"/>
      <c r="P17" s="588"/>
      <c r="Q17" s="588"/>
      <c r="R17" s="588"/>
      <c r="S17" s="588"/>
      <c r="T17" s="588"/>
      <c r="U17" s="588"/>
      <c r="V17" s="588"/>
      <c r="W17" s="589"/>
      <c r="AJ17" s="31"/>
    </row>
    <row r="18" spans="1:36" s="31" customFormat="1" ht="33" customHeight="1" thickBot="1" x14ac:dyDescent="0.3">
      <c r="A18" s="611" t="s">
        <v>895</v>
      </c>
      <c r="B18" s="612"/>
      <c r="C18" s="612"/>
      <c r="D18" s="609">
        <f>GETPIVOTDATA("IF",'4. Resumen 2018-2019'!$A$2)</f>
        <v>0</v>
      </c>
      <c r="E18" s="609"/>
      <c r="F18" s="610"/>
      <c r="G18" s="611" t="s">
        <v>896</v>
      </c>
      <c r="H18" s="612"/>
      <c r="I18" s="612"/>
      <c r="J18" s="612"/>
      <c r="K18" s="612"/>
      <c r="L18" s="609">
        <f>GETPIVOTDATA("IS",'4. Resumen 2018-2019'!$A$2)</f>
        <v>10.96677569978409</v>
      </c>
      <c r="M18" s="609"/>
      <c r="N18" s="609"/>
      <c r="O18" s="610"/>
      <c r="P18" s="623" t="s">
        <v>897</v>
      </c>
      <c r="Q18" s="624"/>
      <c r="R18" s="624"/>
      <c r="S18" s="624"/>
      <c r="T18" s="625">
        <f>GETPIVOTDATA("IA",'4. Resumen 2018-2019'!$A$2)</f>
        <v>0</v>
      </c>
      <c r="U18" s="625"/>
      <c r="V18" s="625"/>
      <c r="W18" s="626"/>
      <c r="Y18" s="29"/>
      <c r="Z18" s="29"/>
      <c r="AA18" s="29"/>
      <c r="AC18" s="29"/>
      <c r="AD18" s="29"/>
      <c r="AE18" s="29"/>
      <c r="AF18" s="29"/>
      <c r="AG18" s="29"/>
    </row>
    <row r="19" spans="1:36" ht="35.1" customHeight="1" thickBot="1" x14ac:dyDescent="0.3">
      <c r="A19" s="614" t="s">
        <v>1222</v>
      </c>
      <c r="B19" s="615"/>
      <c r="C19" s="615"/>
      <c r="D19" s="615"/>
      <c r="E19" s="615"/>
      <c r="F19" s="615"/>
      <c r="G19" s="615"/>
      <c r="H19" s="615"/>
      <c r="I19" s="615"/>
      <c r="J19" s="615"/>
      <c r="K19" s="615"/>
      <c r="L19" s="615"/>
      <c r="M19" s="615"/>
      <c r="N19" s="615"/>
      <c r="O19" s="615"/>
      <c r="P19" s="615"/>
      <c r="Q19" s="615"/>
      <c r="R19" s="615"/>
      <c r="S19" s="615"/>
      <c r="T19" s="615"/>
      <c r="U19" s="615"/>
      <c r="V19" s="615"/>
      <c r="W19" s="616"/>
      <c r="AJ19" s="317">
        <v>14298793.059555421</v>
      </c>
    </row>
    <row r="20" spans="1:36" ht="36.75" customHeight="1" thickBot="1" x14ac:dyDescent="0.3">
      <c r="A20" s="606" t="s">
        <v>93</v>
      </c>
      <c r="B20" s="622"/>
      <c r="C20" s="622"/>
      <c r="D20" s="622"/>
      <c r="E20" s="608"/>
      <c r="F20" s="538">
        <v>2020</v>
      </c>
      <c r="G20" s="593"/>
      <c r="H20" s="593"/>
      <c r="I20" s="593"/>
      <c r="J20" s="593"/>
      <c r="K20" s="593"/>
      <c r="L20" s="593"/>
      <c r="M20" s="593"/>
      <c r="N20" s="482">
        <v>2019</v>
      </c>
      <c r="O20" s="531">
        <v>2018</v>
      </c>
      <c r="P20" s="531">
        <v>2017</v>
      </c>
      <c r="Q20" s="531"/>
      <c r="R20" s="606">
        <v>2016</v>
      </c>
      <c r="S20" s="607"/>
      <c r="T20" s="608"/>
      <c r="U20" s="606">
        <v>2015</v>
      </c>
      <c r="V20" s="607"/>
      <c r="W20" s="608"/>
      <c r="AJ20" s="332">
        <f>AJ12-AJ19</f>
        <v>418347.62428571098</v>
      </c>
    </row>
    <row r="21" spans="1:36" ht="52.5" customHeight="1" thickBot="1" x14ac:dyDescent="0.3">
      <c r="A21" s="538"/>
      <c r="B21" s="593"/>
      <c r="C21" s="593"/>
      <c r="D21" s="593"/>
      <c r="E21" s="539"/>
      <c r="F21" s="505" t="str">
        <f>A3</f>
        <v>From January 20th to 26th, 2020</v>
      </c>
      <c r="G21" s="506"/>
      <c r="H21" s="544" t="str">
        <f>I7</f>
        <v xml:space="preserve">January </v>
      </c>
      <c r="I21" s="508"/>
      <c r="J21" s="509"/>
      <c r="K21" s="507" t="s">
        <v>1211</v>
      </c>
      <c r="L21" s="508"/>
      <c r="M21" s="508"/>
      <c r="N21" s="483"/>
      <c r="O21" s="531"/>
      <c r="P21" s="531"/>
      <c r="Q21" s="531"/>
      <c r="R21" s="538"/>
      <c r="S21" s="593"/>
      <c r="T21" s="539"/>
      <c r="U21" s="538"/>
      <c r="V21" s="593"/>
      <c r="W21" s="539"/>
    </row>
    <row r="22" spans="1:36" s="31" customFormat="1" ht="24" customHeight="1" thickBot="1" x14ac:dyDescent="0.3">
      <c r="A22" s="499" t="s">
        <v>1223</v>
      </c>
      <c r="B22" s="500"/>
      <c r="C22" s="500"/>
      <c r="D22" s="500"/>
      <c r="E22" s="501"/>
      <c r="F22" s="513">
        <v>0</v>
      </c>
      <c r="G22" s="514"/>
      <c r="H22" s="515">
        <f>GETPIVOTDATA(" (FI)",$Y$7)</f>
        <v>0</v>
      </c>
      <c r="I22" s="516"/>
      <c r="J22" s="517"/>
      <c r="K22" s="515">
        <f>GETPIVOTDATA("(FI)",'5. GRAFICAS'!$F$1)</f>
        <v>0</v>
      </c>
      <c r="L22" s="516"/>
      <c r="M22" s="516"/>
      <c r="N22" s="396">
        <v>0</v>
      </c>
      <c r="O22" s="402">
        <v>0</v>
      </c>
      <c r="P22" s="498">
        <v>1</v>
      </c>
      <c r="Q22" s="498"/>
      <c r="R22" s="523">
        <v>2</v>
      </c>
      <c r="S22" s="524"/>
      <c r="T22" s="525"/>
      <c r="U22" s="523">
        <v>0</v>
      </c>
      <c r="V22" s="524"/>
      <c r="W22" s="525"/>
      <c r="Y22" s="29"/>
      <c r="Z22" s="29"/>
      <c r="AA22" s="29"/>
      <c r="AC22" s="29"/>
      <c r="AD22" s="29"/>
      <c r="AE22" s="29"/>
      <c r="AF22" s="29"/>
      <c r="AG22" s="29"/>
    </row>
    <row r="23" spans="1:36" s="31" customFormat="1" ht="24" customHeight="1" thickBot="1" x14ac:dyDescent="0.3">
      <c r="A23" s="499" t="s">
        <v>1224</v>
      </c>
      <c r="B23" s="500"/>
      <c r="C23" s="500"/>
      <c r="D23" s="500"/>
      <c r="E23" s="501"/>
      <c r="F23" s="513">
        <v>0</v>
      </c>
      <c r="G23" s="514"/>
      <c r="H23" s="515">
        <f>GETPIVOTDATA(" (LTI)",$Y$7)</f>
        <v>0</v>
      </c>
      <c r="I23" s="516"/>
      <c r="J23" s="517"/>
      <c r="K23" s="515">
        <f>GETPIVOTDATA("(LTI)",'5. GRAFICAS'!$F$1)</f>
        <v>0</v>
      </c>
      <c r="L23" s="516"/>
      <c r="M23" s="516"/>
      <c r="N23" s="396">
        <v>9</v>
      </c>
      <c r="O23" s="402">
        <v>3</v>
      </c>
      <c r="P23" s="498">
        <v>7</v>
      </c>
      <c r="Q23" s="498"/>
      <c r="R23" s="523">
        <v>19</v>
      </c>
      <c r="S23" s="524"/>
      <c r="T23" s="525"/>
      <c r="U23" s="523">
        <v>7</v>
      </c>
      <c r="V23" s="524"/>
      <c r="W23" s="525"/>
      <c r="Y23" s="29"/>
      <c r="Z23" s="29"/>
      <c r="AA23" s="29"/>
      <c r="AC23" s="29"/>
      <c r="AD23" s="29"/>
      <c r="AE23" s="29"/>
      <c r="AF23" s="29"/>
      <c r="AG23" s="29"/>
    </row>
    <row r="24" spans="1:36" s="31" customFormat="1" ht="24" customHeight="1" thickBot="1" x14ac:dyDescent="0.3">
      <c r="A24" s="499" t="s">
        <v>1225</v>
      </c>
      <c r="B24" s="500"/>
      <c r="C24" s="500"/>
      <c r="D24" s="500"/>
      <c r="E24" s="501"/>
      <c r="F24" s="513">
        <v>0</v>
      </c>
      <c r="G24" s="514"/>
      <c r="H24" s="515">
        <f>GETPIVOTDATA("(RWI)",$Y$7)</f>
        <v>1</v>
      </c>
      <c r="I24" s="516"/>
      <c r="J24" s="517"/>
      <c r="K24" s="515">
        <f>GETPIVOTDATA("(RWI)",'5. GRAFICAS'!$F$1)</f>
        <v>1</v>
      </c>
      <c r="L24" s="516"/>
      <c r="M24" s="516"/>
      <c r="N24" s="396">
        <v>1</v>
      </c>
      <c r="O24" s="402">
        <v>0</v>
      </c>
      <c r="P24" s="498">
        <v>2</v>
      </c>
      <c r="Q24" s="498"/>
      <c r="R24" s="523">
        <v>4</v>
      </c>
      <c r="S24" s="524"/>
      <c r="T24" s="525"/>
      <c r="U24" s="523">
        <v>1</v>
      </c>
      <c r="V24" s="524"/>
      <c r="W24" s="525"/>
      <c r="Y24" s="29"/>
      <c r="Z24" s="29"/>
      <c r="AA24" s="29"/>
      <c r="AC24" s="29"/>
      <c r="AD24" s="29"/>
      <c r="AE24" s="29"/>
      <c r="AF24" s="29"/>
      <c r="AG24" s="29"/>
    </row>
    <row r="25" spans="1:36" s="31" customFormat="1" ht="24" customHeight="1" thickBot="1" x14ac:dyDescent="0.3">
      <c r="A25" s="499" t="s">
        <v>1226</v>
      </c>
      <c r="B25" s="500"/>
      <c r="C25" s="500"/>
      <c r="D25" s="500"/>
      <c r="E25" s="501"/>
      <c r="F25" s="487">
        <v>0</v>
      </c>
      <c r="G25" s="488"/>
      <c r="H25" s="515">
        <f>GETPIVOTDATA("(MTI)",$Y$7)</f>
        <v>0</v>
      </c>
      <c r="I25" s="516"/>
      <c r="J25" s="517"/>
      <c r="K25" s="526">
        <f>GETPIVOTDATA("(MTI)",'5. GRAFICAS'!$F$1)</f>
        <v>0</v>
      </c>
      <c r="L25" s="527"/>
      <c r="M25" s="527"/>
      <c r="N25" s="396">
        <v>5</v>
      </c>
      <c r="O25" s="402">
        <v>5</v>
      </c>
      <c r="P25" s="498">
        <v>9</v>
      </c>
      <c r="Q25" s="498"/>
      <c r="R25" s="523">
        <v>14</v>
      </c>
      <c r="S25" s="524"/>
      <c r="T25" s="525"/>
      <c r="U25" s="523">
        <v>4</v>
      </c>
      <c r="V25" s="524"/>
      <c r="W25" s="525"/>
      <c r="Y25" s="29"/>
      <c r="Z25" s="29"/>
      <c r="AA25" s="29"/>
      <c r="AC25" s="29"/>
      <c r="AD25" s="29"/>
      <c r="AE25" s="29"/>
      <c r="AF25" s="29"/>
      <c r="AG25" s="29"/>
    </row>
    <row r="26" spans="1:36" s="31" customFormat="1" ht="24" customHeight="1" thickBot="1" x14ac:dyDescent="0.3">
      <c r="A26" s="502" t="s">
        <v>1227</v>
      </c>
      <c r="B26" s="503"/>
      <c r="C26" s="503"/>
      <c r="D26" s="503"/>
      <c r="E26" s="504"/>
      <c r="F26" s="505">
        <f>SUM(F22:F25)</f>
        <v>0</v>
      </c>
      <c r="G26" s="506"/>
      <c r="H26" s="507">
        <f>SUM(H22:H25)</f>
        <v>1</v>
      </c>
      <c r="I26" s="508"/>
      <c r="J26" s="509"/>
      <c r="K26" s="507">
        <f>SUM(K22:K25)</f>
        <v>1</v>
      </c>
      <c r="L26" s="508"/>
      <c r="M26" s="508"/>
      <c r="N26" s="394">
        <f>SUM(N22:N25)</f>
        <v>15</v>
      </c>
      <c r="O26" s="399">
        <f>SUM(O22:O25)</f>
        <v>8</v>
      </c>
      <c r="P26" s="628">
        <f>SUM(P22:Q25)</f>
        <v>19</v>
      </c>
      <c r="Q26" s="628"/>
      <c r="R26" s="510">
        <f>SUM(R22:T25)</f>
        <v>39</v>
      </c>
      <c r="S26" s="511"/>
      <c r="T26" s="512"/>
      <c r="U26" s="510">
        <f>SUM(U22:W25)</f>
        <v>12</v>
      </c>
      <c r="V26" s="511"/>
      <c r="W26" s="512"/>
      <c r="Y26" s="29"/>
      <c r="Z26" s="29"/>
      <c r="AA26" s="29"/>
      <c r="AC26" s="29"/>
      <c r="AD26" s="29"/>
      <c r="AE26" s="29"/>
      <c r="AF26" s="29"/>
      <c r="AG26" s="29"/>
    </row>
    <row r="27" spans="1:36" s="31" customFormat="1" ht="24" customHeight="1" thickBot="1" x14ac:dyDescent="0.3">
      <c r="A27" s="499" t="s">
        <v>1228</v>
      </c>
      <c r="B27" s="500"/>
      <c r="C27" s="500"/>
      <c r="D27" s="500"/>
      <c r="E27" s="501"/>
      <c r="F27" s="513">
        <v>1</v>
      </c>
      <c r="G27" s="514"/>
      <c r="H27" s="515">
        <f>GETPIVOTDATA("(FAI)",$Y$7)</f>
        <v>7</v>
      </c>
      <c r="I27" s="516"/>
      <c r="J27" s="517"/>
      <c r="K27" s="518">
        <f>GETPIVOTDATA("(FAI)",'5. GRAFICAS'!$F$1)</f>
        <v>7</v>
      </c>
      <c r="L27" s="519"/>
      <c r="M27" s="519"/>
      <c r="N27" s="396">
        <v>18</v>
      </c>
      <c r="O27" s="402">
        <v>23</v>
      </c>
      <c r="P27" s="498">
        <v>41</v>
      </c>
      <c r="Q27" s="498"/>
      <c r="R27" s="523">
        <v>103</v>
      </c>
      <c r="S27" s="524"/>
      <c r="T27" s="525"/>
      <c r="U27" s="523">
        <v>53</v>
      </c>
      <c r="V27" s="524"/>
      <c r="W27" s="525"/>
      <c r="Y27" s="29"/>
      <c r="Z27" s="29"/>
      <c r="AA27" s="29"/>
      <c r="AC27" s="29"/>
      <c r="AD27" s="29"/>
      <c r="AE27" s="29"/>
      <c r="AF27" s="29"/>
      <c r="AG27" s="29"/>
    </row>
    <row r="28" spans="1:36" s="31" customFormat="1" ht="24" customHeight="1" thickBot="1" x14ac:dyDescent="0.3">
      <c r="A28" s="502" t="s">
        <v>1229</v>
      </c>
      <c r="B28" s="503"/>
      <c r="C28" s="503"/>
      <c r="D28" s="503"/>
      <c r="E28" s="504"/>
      <c r="F28" s="505">
        <f>SUM(F26:G27)</f>
        <v>1</v>
      </c>
      <c r="G28" s="506"/>
      <c r="H28" s="507">
        <f>SUM(H26:J27)</f>
        <v>8</v>
      </c>
      <c r="I28" s="508"/>
      <c r="J28" s="508"/>
      <c r="K28" s="507">
        <f>SUM(K26:M27)</f>
        <v>8</v>
      </c>
      <c r="L28" s="508"/>
      <c r="M28" s="509"/>
      <c r="N28" s="394">
        <f>SUM(N26:N27)</f>
        <v>33</v>
      </c>
      <c r="O28" s="399">
        <f>SUM(O26:O27)</f>
        <v>31</v>
      </c>
      <c r="P28" s="510">
        <f>SUM(P26:Q27)</f>
        <v>60</v>
      </c>
      <c r="Q28" s="512"/>
      <c r="R28" s="510">
        <f>SUM(R26+R27)</f>
        <v>142</v>
      </c>
      <c r="S28" s="511"/>
      <c r="T28" s="512"/>
      <c r="U28" s="510">
        <f>SUM(U26+U27)</f>
        <v>65</v>
      </c>
      <c r="V28" s="511"/>
      <c r="W28" s="512"/>
      <c r="Y28" s="29"/>
      <c r="Z28" s="29"/>
      <c r="AA28" s="29"/>
      <c r="AC28" s="29"/>
      <c r="AD28" s="29"/>
      <c r="AE28" s="29"/>
      <c r="AF28" s="29"/>
      <c r="AG28" s="29"/>
    </row>
    <row r="29" spans="1:36" s="32" customFormat="1" ht="34.5" customHeight="1" thickBot="1" x14ac:dyDescent="0.3">
      <c r="A29" s="495" t="s">
        <v>1230</v>
      </c>
      <c r="B29" s="496"/>
      <c r="C29" s="496"/>
      <c r="D29" s="496"/>
      <c r="E29" s="497"/>
      <c r="F29" s="529">
        <v>0</v>
      </c>
      <c r="G29" s="530"/>
      <c r="H29" s="632">
        <v>0</v>
      </c>
      <c r="I29" s="633"/>
      <c r="J29" s="634"/>
      <c r="K29" s="632">
        <v>0</v>
      </c>
      <c r="L29" s="633"/>
      <c r="M29" s="633"/>
      <c r="N29" s="397">
        <v>10</v>
      </c>
      <c r="O29" s="401">
        <v>18</v>
      </c>
      <c r="P29" s="635">
        <v>16</v>
      </c>
      <c r="Q29" s="635"/>
      <c r="R29" s="492">
        <v>80</v>
      </c>
      <c r="S29" s="493"/>
      <c r="T29" s="494"/>
      <c r="U29" s="492" t="s">
        <v>102</v>
      </c>
      <c r="V29" s="493"/>
      <c r="W29" s="494"/>
      <c r="Y29" s="29"/>
      <c r="Z29" s="29"/>
      <c r="AA29" s="29"/>
      <c r="AC29" s="29"/>
      <c r="AD29" s="29"/>
      <c r="AE29" s="29"/>
      <c r="AF29" s="29"/>
      <c r="AG29" s="29"/>
    </row>
    <row r="30" spans="1:36" s="31" customFormat="1" ht="24" customHeight="1" thickBot="1" x14ac:dyDescent="0.3">
      <c r="A30" s="484" t="s">
        <v>1231</v>
      </c>
      <c r="B30" s="485"/>
      <c r="C30" s="485"/>
      <c r="D30" s="485"/>
      <c r="E30" s="486"/>
      <c r="F30" s="487">
        <v>0</v>
      </c>
      <c r="G30" s="488"/>
      <c r="H30" s="489">
        <f>GETPIVOTDATA("Sum of IS",$Y$7)</f>
        <v>0</v>
      </c>
      <c r="I30" s="490"/>
      <c r="J30" s="491"/>
      <c r="K30" s="492">
        <f>GETPIVOTDATA("IS ",'5. GRAFICAS'!$F$1)</f>
        <v>0</v>
      </c>
      <c r="L30" s="493"/>
      <c r="M30" s="494"/>
      <c r="N30" s="400">
        <v>8</v>
      </c>
      <c r="O30" s="398">
        <v>22</v>
      </c>
      <c r="P30" s="627">
        <v>32</v>
      </c>
      <c r="Q30" s="627"/>
      <c r="R30" s="629">
        <v>30</v>
      </c>
      <c r="S30" s="630"/>
      <c r="T30" s="631"/>
      <c r="U30" s="629">
        <v>38</v>
      </c>
      <c r="V30" s="630"/>
      <c r="W30" s="631"/>
      <c r="Y30" s="29"/>
      <c r="Z30" s="29"/>
      <c r="AA30" s="29"/>
      <c r="AC30" s="29"/>
      <c r="AD30" s="29"/>
      <c r="AE30" s="29"/>
      <c r="AF30" s="29"/>
      <c r="AG30" s="29"/>
    </row>
    <row r="31" spans="1:36" s="31" customFormat="1" ht="24" customHeight="1" thickBot="1" x14ac:dyDescent="0.3">
      <c r="A31" s="484" t="s">
        <v>1232</v>
      </c>
      <c r="B31" s="485"/>
      <c r="C31" s="485"/>
      <c r="D31" s="485"/>
      <c r="E31" s="486"/>
      <c r="F31" s="487">
        <v>2</v>
      </c>
      <c r="G31" s="488"/>
      <c r="H31" s="489">
        <f>GETPIVOTDATA("DP ",$Y$7)</f>
        <v>14</v>
      </c>
      <c r="I31" s="490"/>
      <c r="J31" s="491"/>
      <c r="K31" s="492">
        <f>GETPIVOTDATA("DP",'5. GRAFICAS'!$F$1)</f>
        <v>14</v>
      </c>
      <c r="L31" s="493"/>
      <c r="M31" s="493"/>
      <c r="N31" s="400">
        <v>151</v>
      </c>
      <c r="O31" s="398">
        <v>76</v>
      </c>
      <c r="P31" s="627">
        <v>276</v>
      </c>
      <c r="Q31" s="627"/>
      <c r="R31" s="629">
        <v>269</v>
      </c>
      <c r="S31" s="630"/>
      <c r="T31" s="631"/>
      <c r="U31" s="629">
        <v>115</v>
      </c>
      <c r="V31" s="630"/>
      <c r="W31" s="631"/>
      <c r="Y31" s="29"/>
      <c r="Z31" s="29"/>
      <c r="AA31" s="29"/>
      <c r="AC31" s="29"/>
      <c r="AD31" s="29"/>
      <c r="AE31" s="29"/>
      <c r="AF31" s="29"/>
      <c r="AG31" s="29"/>
    </row>
    <row r="32" spans="1:36" ht="23.25" customHeight="1" thickBot="1" x14ac:dyDescent="0.3">
      <c r="A32" s="33"/>
      <c r="B32" s="532" t="s">
        <v>105</v>
      </c>
      <c r="C32" s="533"/>
      <c r="D32" s="533"/>
      <c r="E32" s="533"/>
      <c r="F32" s="533"/>
      <c r="G32" s="533"/>
      <c r="H32" s="533"/>
      <c r="I32" s="533"/>
      <c r="J32" s="533"/>
      <c r="K32" s="533"/>
      <c r="L32" s="533"/>
      <c r="M32" s="533"/>
      <c r="N32" s="533"/>
      <c r="O32" s="533"/>
      <c r="P32" s="533"/>
      <c r="Q32" s="533"/>
      <c r="R32" s="533"/>
      <c r="S32" s="533"/>
      <c r="T32" s="533"/>
      <c r="U32" s="533"/>
      <c r="V32" s="533"/>
      <c r="W32" s="534"/>
    </row>
    <row r="33" spans="1:33" ht="75.75" customHeight="1" thickBot="1" x14ac:dyDescent="0.3">
      <c r="A33" s="531" t="s">
        <v>1233</v>
      </c>
      <c r="B33" s="531"/>
      <c r="C33" s="531"/>
      <c r="D33" s="531"/>
      <c r="E33" s="531"/>
      <c r="F33" s="639" t="str">
        <f>F21</f>
        <v>From January 20th to 26th, 2020</v>
      </c>
      <c r="G33" s="639"/>
      <c r="H33" s="540" t="str">
        <f>H21</f>
        <v xml:space="preserve">January </v>
      </c>
      <c r="I33" s="540"/>
      <c r="J33" s="540"/>
      <c r="K33" s="507" t="s">
        <v>1211</v>
      </c>
      <c r="L33" s="508"/>
      <c r="M33" s="508"/>
      <c r="N33" s="395">
        <v>2019</v>
      </c>
      <c r="O33" s="395">
        <v>2018</v>
      </c>
      <c r="P33" s="531">
        <v>2017</v>
      </c>
      <c r="Q33" s="531"/>
      <c r="R33" s="531"/>
      <c r="S33" s="531">
        <v>2016</v>
      </c>
      <c r="T33" s="531"/>
      <c r="U33" s="531"/>
      <c r="V33" s="531"/>
      <c r="W33" s="531"/>
    </row>
    <row r="34" spans="1:33" s="31" customFormat="1" ht="37.5" customHeight="1" thickBot="1" x14ac:dyDescent="0.3">
      <c r="A34" s="563" t="s">
        <v>1234</v>
      </c>
      <c r="B34" s="563"/>
      <c r="C34" s="563"/>
      <c r="D34" s="563"/>
      <c r="E34" s="563"/>
      <c r="F34" s="541">
        <v>4</v>
      </c>
      <c r="G34" s="541"/>
      <c r="H34" s="521">
        <v>21</v>
      </c>
      <c r="I34" s="521"/>
      <c r="J34" s="521"/>
      <c r="K34" s="521">
        <v>21</v>
      </c>
      <c r="L34" s="521"/>
      <c r="M34" s="521"/>
      <c r="N34" s="403">
        <v>172</v>
      </c>
      <c r="O34" s="403">
        <v>194</v>
      </c>
      <c r="P34" s="520">
        <v>218</v>
      </c>
      <c r="Q34" s="520"/>
      <c r="R34" s="520"/>
      <c r="S34" s="520">
        <v>139</v>
      </c>
      <c r="T34" s="520"/>
      <c r="U34" s="520"/>
      <c r="V34" s="520"/>
      <c r="W34" s="520"/>
      <c r="AC34" s="29"/>
      <c r="AD34" s="29"/>
      <c r="AE34" s="29"/>
      <c r="AF34" s="29"/>
      <c r="AG34" s="29"/>
    </row>
    <row r="35" spans="1:33" s="31" customFormat="1" ht="37.5" customHeight="1" thickBot="1" x14ac:dyDescent="0.3">
      <c r="A35" s="563" t="s">
        <v>1235</v>
      </c>
      <c r="B35" s="563"/>
      <c r="C35" s="563"/>
      <c r="D35" s="563"/>
      <c r="E35" s="563"/>
      <c r="F35" s="541">
        <v>0</v>
      </c>
      <c r="G35" s="541"/>
      <c r="H35" s="521">
        <v>0</v>
      </c>
      <c r="I35" s="521"/>
      <c r="J35" s="521"/>
      <c r="K35" s="521">
        <v>0</v>
      </c>
      <c r="L35" s="521"/>
      <c r="M35" s="521"/>
      <c r="N35" s="403">
        <v>1</v>
      </c>
      <c r="O35" s="403">
        <v>0</v>
      </c>
      <c r="P35" s="520">
        <v>218</v>
      </c>
      <c r="Q35" s="520"/>
      <c r="R35" s="520"/>
      <c r="S35" s="520">
        <v>37</v>
      </c>
      <c r="T35" s="520"/>
      <c r="U35" s="520"/>
      <c r="V35" s="520"/>
      <c r="W35" s="520"/>
      <c r="AC35" s="29"/>
      <c r="AD35" s="29"/>
      <c r="AE35" s="29"/>
      <c r="AF35" s="29"/>
      <c r="AG35" s="29"/>
    </row>
    <row r="36" spans="1:33" s="31" customFormat="1" ht="37.5" customHeight="1" thickBot="1" x14ac:dyDescent="0.3">
      <c r="A36" s="563" t="s">
        <v>1236</v>
      </c>
      <c r="B36" s="563"/>
      <c r="C36" s="563"/>
      <c r="D36" s="563"/>
      <c r="E36" s="563"/>
      <c r="F36" s="541">
        <v>4</v>
      </c>
      <c r="G36" s="541"/>
      <c r="H36" s="521">
        <v>20</v>
      </c>
      <c r="I36" s="521"/>
      <c r="J36" s="521"/>
      <c r="K36" s="521">
        <v>20</v>
      </c>
      <c r="L36" s="521"/>
      <c r="M36" s="521"/>
      <c r="N36" s="403">
        <v>222</v>
      </c>
      <c r="O36" s="403">
        <v>378</v>
      </c>
      <c r="P36" s="520">
        <v>218</v>
      </c>
      <c r="Q36" s="520"/>
      <c r="R36" s="520"/>
      <c r="S36" s="520">
        <v>172</v>
      </c>
      <c r="T36" s="520"/>
      <c r="U36" s="520"/>
      <c r="V36" s="520"/>
      <c r="W36" s="520"/>
      <c r="AC36" s="29"/>
      <c r="AD36" s="29"/>
      <c r="AE36" s="29"/>
      <c r="AF36" s="29"/>
      <c r="AG36" s="29"/>
    </row>
    <row r="37" spans="1:33" s="31" customFormat="1" ht="37.5" customHeight="1" thickBot="1" x14ac:dyDescent="0.3">
      <c r="A37" s="535" t="s">
        <v>110</v>
      </c>
      <c r="B37" s="535"/>
      <c r="C37" s="535"/>
      <c r="D37" s="535"/>
      <c r="E37" s="535"/>
      <c r="F37" s="522">
        <f>SUM(F34:F36)</f>
        <v>8</v>
      </c>
      <c r="G37" s="522"/>
      <c r="H37" s="535">
        <f>SUM(H34:H36)</f>
        <v>41</v>
      </c>
      <c r="I37" s="535"/>
      <c r="J37" s="535"/>
      <c r="K37" s="535">
        <f>SUM(K34:K36)</f>
        <v>41</v>
      </c>
      <c r="L37" s="535"/>
      <c r="M37" s="535"/>
      <c r="N37" s="403">
        <v>395</v>
      </c>
      <c r="O37" s="403">
        <v>572</v>
      </c>
      <c r="P37" s="520">
        <v>218</v>
      </c>
      <c r="Q37" s="520"/>
      <c r="R37" s="520"/>
      <c r="S37" s="528">
        <v>348</v>
      </c>
      <c r="T37" s="528"/>
      <c r="U37" s="528"/>
      <c r="V37" s="528"/>
      <c r="W37" s="528"/>
      <c r="AC37" s="29"/>
      <c r="AD37" s="29"/>
      <c r="AE37" s="29"/>
      <c r="AF37" s="29"/>
      <c r="AG37" s="29"/>
    </row>
    <row r="38" spans="1:33" ht="35.1" customHeight="1" thickBot="1" x14ac:dyDescent="0.3">
      <c r="A38" s="469" t="s">
        <v>1237</v>
      </c>
      <c r="B38" s="470"/>
      <c r="C38" s="470"/>
      <c r="D38" s="470"/>
      <c r="E38" s="470"/>
      <c r="F38" s="470"/>
      <c r="G38" s="470"/>
      <c r="H38" s="470"/>
      <c r="I38" s="470"/>
      <c r="J38" s="470"/>
      <c r="K38" s="470"/>
      <c r="L38" s="470"/>
      <c r="M38" s="470"/>
      <c r="N38" s="470"/>
      <c r="O38" s="470"/>
      <c r="P38" s="470"/>
      <c r="Q38" s="470"/>
      <c r="R38" s="470"/>
      <c r="S38" s="470"/>
      <c r="T38" s="470"/>
      <c r="U38" s="470"/>
      <c r="V38" s="470"/>
      <c r="W38" s="471"/>
    </row>
    <row r="39" spans="1:33" ht="15" customHeight="1" x14ac:dyDescent="0.25">
      <c r="A39" s="536" t="s">
        <v>1238</v>
      </c>
      <c r="B39" s="537"/>
      <c r="C39" s="536" t="s">
        <v>112</v>
      </c>
      <c r="D39" s="537"/>
      <c r="E39" s="482" t="s">
        <v>1233</v>
      </c>
      <c r="F39" s="482" t="s">
        <v>1239</v>
      </c>
      <c r="G39" s="482"/>
      <c r="H39" s="482"/>
      <c r="I39" s="482"/>
      <c r="J39" s="482"/>
      <c r="K39" s="482"/>
      <c r="L39" s="482"/>
      <c r="M39" s="482"/>
      <c r="N39" s="482"/>
      <c r="O39" s="482"/>
      <c r="P39" s="482"/>
      <c r="Q39" s="482" t="s">
        <v>1240</v>
      </c>
      <c r="R39" s="482"/>
      <c r="S39" s="482"/>
      <c r="T39" s="482"/>
      <c r="U39" s="482"/>
      <c r="V39" s="482"/>
      <c r="W39" s="482"/>
    </row>
    <row r="40" spans="1:33" ht="25.5" customHeight="1" thickBot="1" x14ac:dyDescent="0.3">
      <c r="A40" s="538"/>
      <c r="B40" s="539"/>
      <c r="C40" s="538"/>
      <c r="D40" s="539"/>
      <c r="E40" s="483"/>
      <c r="F40" s="483"/>
      <c r="G40" s="483"/>
      <c r="H40" s="483"/>
      <c r="I40" s="483"/>
      <c r="J40" s="483"/>
      <c r="K40" s="483"/>
      <c r="L40" s="483"/>
      <c r="M40" s="483"/>
      <c r="N40" s="483"/>
      <c r="O40" s="483"/>
      <c r="P40" s="483"/>
      <c r="Q40" s="483"/>
      <c r="R40" s="483"/>
      <c r="S40" s="483"/>
      <c r="T40" s="483"/>
      <c r="U40" s="483"/>
      <c r="V40" s="483"/>
      <c r="W40" s="483"/>
    </row>
    <row r="41" spans="1:33" ht="100.5" customHeight="1" thickBot="1" x14ac:dyDescent="0.3">
      <c r="A41" s="472">
        <v>43850</v>
      </c>
      <c r="B41" s="473"/>
      <c r="C41" s="474" t="s">
        <v>1241</v>
      </c>
      <c r="D41" s="475"/>
      <c r="E41" s="150" t="s">
        <v>116</v>
      </c>
      <c r="F41" s="476" t="s">
        <v>1242</v>
      </c>
      <c r="G41" s="477"/>
      <c r="H41" s="477"/>
      <c r="I41" s="477"/>
      <c r="J41" s="477"/>
      <c r="K41" s="477"/>
      <c r="L41" s="477"/>
      <c r="M41" s="477"/>
      <c r="N41" s="477"/>
      <c r="O41" s="477"/>
      <c r="P41" s="478"/>
      <c r="Q41" s="479" t="s">
        <v>1243</v>
      </c>
      <c r="R41" s="480"/>
      <c r="S41" s="480"/>
      <c r="T41" s="480"/>
      <c r="U41" s="480"/>
      <c r="V41" s="480"/>
      <c r="W41" s="481"/>
    </row>
    <row r="42" spans="1:33" s="31" customFormat="1" ht="81.75" customHeight="1" thickBot="1" x14ac:dyDescent="0.3">
      <c r="A42" s="472">
        <v>43850</v>
      </c>
      <c r="B42" s="473"/>
      <c r="C42" s="474" t="s">
        <v>1245</v>
      </c>
      <c r="D42" s="475"/>
      <c r="E42" s="150" t="s">
        <v>116</v>
      </c>
      <c r="F42" s="476" t="s">
        <v>1244</v>
      </c>
      <c r="G42" s="477"/>
      <c r="H42" s="477"/>
      <c r="I42" s="477"/>
      <c r="J42" s="477"/>
      <c r="K42" s="477"/>
      <c r="L42" s="477"/>
      <c r="M42" s="477"/>
      <c r="N42" s="477"/>
      <c r="O42" s="477"/>
      <c r="P42" s="478"/>
      <c r="Q42" s="479" t="s">
        <v>1266</v>
      </c>
      <c r="R42" s="480"/>
      <c r="S42" s="480"/>
      <c r="T42" s="480"/>
      <c r="U42" s="480"/>
      <c r="V42" s="480"/>
      <c r="W42" s="481"/>
    </row>
    <row r="43" spans="1:33" s="31" customFormat="1" ht="73.5" customHeight="1" thickBot="1" x14ac:dyDescent="0.3">
      <c r="A43" s="472">
        <v>43853</v>
      </c>
      <c r="B43" s="473"/>
      <c r="C43" s="474" t="s">
        <v>1246</v>
      </c>
      <c r="D43" s="475"/>
      <c r="E43" s="150" t="s">
        <v>883</v>
      </c>
      <c r="F43" s="476" t="s">
        <v>1247</v>
      </c>
      <c r="G43" s="477"/>
      <c r="H43" s="477"/>
      <c r="I43" s="477"/>
      <c r="J43" s="477"/>
      <c r="K43" s="477"/>
      <c r="L43" s="477"/>
      <c r="M43" s="477"/>
      <c r="N43" s="477"/>
      <c r="O43" s="477"/>
      <c r="P43" s="478"/>
      <c r="Q43" s="479" t="s">
        <v>1248</v>
      </c>
      <c r="R43" s="480"/>
      <c r="S43" s="480"/>
      <c r="T43" s="480"/>
      <c r="U43" s="480"/>
      <c r="V43" s="480"/>
      <c r="W43" s="481"/>
    </row>
    <row r="44" spans="1:33" s="31" customFormat="1" ht="100.5" customHeight="1" thickBot="1" x14ac:dyDescent="0.3">
      <c r="A44" s="472">
        <v>43854</v>
      </c>
      <c r="B44" s="473"/>
      <c r="C44" s="474" t="s">
        <v>1249</v>
      </c>
      <c r="D44" s="475"/>
      <c r="E44" s="150" t="s">
        <v>134</v>
      </c>
      <c r="F44" s="476" t="s">
        <v>1250</v>
      </c>
      <c r="G44" s="477"/>
      <c r="H44" s="477"/>
      <c r="I44" s="477"/>
      <c r="J44" s="477"/>
      <c r="K44" s="477"/>
      <c r="L44" s="477"/>
      <c r="M44" s="477"/>
      <c r="N44" s="477"/>
      <c r="O44" s="477"/>
      <c r="P44" s="478"/>
      <c r="Q44" s="479" t="s">
        <v>1251</v>
      </c>
      <c r="R44" s="480"/>
      <c r="S44" s="480"/>
      <c r="T44" s="480"/>
      <c r="U44" s="480"/>
      <c r="V44" s="480"/>
      <c r="W44" s="481"/>
    </row>
    <row r="45" spans="1:33" ht="35.1" customHeight="1" thickBot="1" x14ac:dyDescent="0.3">
      <c r="A45" s="469" t="s">
        <v>1252</v>
      </c>
      <c r="B45" s="470"/>
      <c r="C45" s="470"/>
      <c r="D45" s="470"/>
      <c r="E45" s="470"/>
      <c r="F45" s="470"/>
      <c r="G45" s="470"/>
      <c r="H45" s="470"/>
      <c r="I45" s="470"/>
      <c r="J45" s="470"/>
      <c r="K45" s="470"/>
      <c r="L45" s="470"/>
      <c r="M45" s="470"/>
      <c r="N45" s="470"/>
      <c r="O45" s="470"/>
      <c r="P45" s="470"/>
      <c r="Q45" s="470"/>
      <c r="R45" s="470"/>
      <c r="S45" s="470"/>
      <c r="T45" s="470"/>
      <c r="U45" s="470"/>
      <c r="V45" s="470"/>
      <c r="W45" s="471"/>
    </row>
    <row r="46" spans="1:33" ht="15" customHeight="1" x14ac:dyDescent="0.25">
      <c r="A46" s="536" t="s">
        <v>1238</v>
      </c>
      <c r="B46" s="537"/>
      <c r="C46" s="536" t="s">
        <v>112</v>
      </c>
      <c r="D46" s="537"/>
      <c r="E46" s="482" t="s">
        <v>1233</v>
      </c>
      <c r="F46" s="482" t="s">
        <v>1239</v>
      </c>
      <c r="G46" s="482"/>
      <c r="H46" s="482"/>
      <c r="I46" s="482"/>
      <c r="J46" s="482"/>
      <c r="K46" s="482"/>
      <c r="L46" s="482"/>
      <c r="M46" s="482"/>
      <c r="N46" s="482"/>
      <c r="O46" s="482"/>
      <c r="P46" s="482"/>
      <c r="Q46" s="482" t="s">
        <v>1240</v>
      </c>
      <c r="R46" s="482"/>
      <c r="S46" s="482"/>
      <c r="T46" s="482"/>
      <c r="U46" s="482"/>
      <c r="V46" s="482"/>
      <c r="W46" s="482"/>
    </row>
    <row r="47" spans="1:33" ht="25.5" customHeight="1" thickBot="1" x14ac:dyDescent="0.3">
      <c r="A47" s="538"/>
      <c r="B47" s="539"/>
      <c r="C47" s="538"/>
      <c r="D47" s="539"/>
      <c r="E47" s="483"/>
      <c r="F47" s="483"/>
      <c r="G47" s="483"/>
      <c r="H47" s="483"/>
      <c r="I47" s="483"/>
      <c r="J47" s="483"/>
      <c r="K47" s="483"/>
      <c r="L47" s="483"/>
      <c r="M47" s="483"/>
      <c r="N47" s="483"/>
      <c r="O47" s="483"/>
      <c r="P47" s="483"/>
      <c r="Q47" s="483"/>
      <c r="R47" s="483"/>
      <c r="S47" s="483"/>
      <c r="T47" s="483"/>
      <c r="U47" s="483"/>
      <c r="V47" s="483"/>
      <c r="W47" s="483"/>
    </row>
    <row r="48" spans="1:33" s="31" customFormat="1" ht="115.5" customHeight="1" thickBot="1" x14ac:dyDescent="0.3">
      <c r="A48" s="472">
        <v>43850</v>
      </c>
      <c r="B48" s="473"/>
      <c r="C48" s="474" t="s">
        <v>1253</v>
      </c>
      <c r="D48" s="475"/>
      <c r="E48" s="150" t="s">
        <v>516</v>
      </c>
      <c r="F48" s="476" t="s">
        <v>1254</v>
      </c>
      <c r="G48" s="480"/>
      <c r="H48" s="480"/>
      <c r="I48" s="480"/>
      <c r="J48" s="480"/>
      <c r="K48" s="480"/>
      <c r="L48" s="480"/>
      <c r="M48" s="480"/>
      <c r="N48" s="480"/>
      <c r="O48" s="480"/>
      <c r="P48" s="481"/>
      <c r="Q48" s="479" t="s">
        <v>1268</v>
      </c>
      <c r="R48" s="480"/>
      <c r="S48" s="480"/>
      <c r="T48" s="480"/>
      <c r="U48" s="480"/>
      <c r="V48" s="480"/>
      <c r="W48" s="481"/>
    </row>
    <row r="49" spans="1:23" s="31" customFormat="1" ht="89.25" customHeight="1" thickBot="1" x14ac:dyDescent="0.3">
      <c r="A49" s="472">
        <v>43850</v>
      </c>
      <c r="B49" s="473"/>
      <c r="C49" s="474" t="s">
        <v>1253</v>
      </c>
      <c r="D49" s="475"/>
      <c r="E49" s="150" t="s">
        <v>516</v>
      </c>
      <c r="F49" s="476" t="s">
        <v>1255</v>
      </c>
      <c r="G49" s="477"/>
      <c r="H49" s="477"/>
      <c r="I49" s="477"/>
      <c r="J49" s="477"/>
      <c r="K49" s="477"/>
      <c r="L49" s="477"/>
      <c r="M49" s="477"/>
      <c r="N49" s="477"/>
      <c r="O49" s="477"/>
      <c r="P49" s="478"/>
      <c r="Q49" s="479" t="s">
        <v>1256</v>
      </c>
      <c r="R49" s="480"/>
      <c r="S49" s="480"/>
      <c r="T49" s="480"/>
      <c r="U49" s="480"/>
      <c r="V49" s="480"/>
      <c r="W49" s="481"/>
    </row>
    <row r="50" spans="1:23" ht="28.5" customHeight="1" thickBot="1" x14ac:dyDescent="0.3">
      <c r="A50" s="469" t="s">
        <v>1257</v>
      </c>
      <c r="B50" s="470"/>
      <c r="C50" s="470"/>
      <c r="D50" s="470"/>
      <c r="E50" s="470"/>
      <c r="F50" s="470"/>
      <c r="G50" s="470"/>
      <c r="H50" s="470"/>
      <c r="I50" s="470"/>
      <c r="J50" s="470"/>
      <c r="K50" s="470"/>
      <c r="L50" s="470"/>
      <c r="M50" s="470"/>
      <c r="N50" s="470"/>
      <c r="O50" s="470"/>
      <c r="P50" s="470"/>
      <c r="Q50" s="470"/>
      <c r="R50" s="470"/>
      <c r="S50" s="470"/>
      <c r="T50" s="470"/>
      <c r="U50" s="470"/>
      <c r="V50" s="470"/>
      <c r="W50" s="471"/>
    </row>
    <row r="51" spans="1:23" ht="164.25" customHeight="1" thickBot="1" x14ac:dyDescent="0.3">
      <c r="A51" s="466" t="s">
        <v>1258</v>
      </c>
      <c r="B51" s="467"/>
      <c r="C51" s="467"/>
      <c r="D51" s="467"/>
      <c r="E51" s="467"/>
      <c r="F51" s="467"/>
      <c r="G51" s="467"/>
      <c r="H51" s="467"/>
      <c r="I51" s="467"/>
      <c r="J51" s="467"/>
      <c r="K51" s="467"/>
      <c r="L51" s="467"/>
      <c r="M51" s="467"/>
      <c r="N51" s="467"/>
      <c r="O51" s="467"/>
      <c r="P51" s="467"/>
      <c r="Q51" s="467"/>
      <c r="R51" s="467"/>
      <c r="S51" s="467"/>
      <c r="T51" s="467"/>
      <c r="U51" s="467"/>
      <c r="V51" s="467"/>
      <c r="W51" s="468"/>
    </row>
    <row r="52" spans="1:23" ht="110.25" customHeight="1" thickBot="1" x14ac:dyDescent="0.3">
      <c r="A52" s="557" t="s">
        <v>1259</v>
      </c>
      <c r="B52" s="558"/>
      <c r="C52" s="558"/>
      <c r="D52" s="558"/>
      <c r="E52" s="558"/>
      <c r="F52" s="558"/>
      <c r="G52" s="558"/>
      <c r="H52" s="558"/>
      <c r="I52" s="558"/>
      <c r="J52" s="558"/>
      <c r="K52" s="558"/>
      <c r="L52" s="558"/>
      <c r="M52" s="558"/>
      <c r="N52" s="558"/>
      <c r="O52" s="558"/>
      <c r="P52" s="558"/>
      <c r="Q52" s="558"/>
      <c r="R52" s="558"/>
      <c r="S52" s="558"/>
      <c r="T52" s="558"/>
      <c r="U52" s="558"/>
      <c r="V52" s="558"/>
      <c r="W52" s="559"/>
    </row>
    <row r="53" spans="1:23" ht="182.25" customHeight="1" thickBot="1" x14ac:dyDescent="0.3">
      <c r="A53" s="557" t="s">
        <v>1260</v>
      </c>
      <c r="B53" s="558"/>
      <c r="C53" s="558"/>
      <c r="D53" s="558"/>
      <c r="E53" s="558"/>
      <c r="F53" s="558"/>
      <c r="G53" s="558"/>
      <c r="H53" s="558"/>
      <c r="I53" s="558"/>
      <c r="J53" s="558"/>
      <c r="K53" s="558"/>
      <c r="L53" s="558"/>
      <c r="M53" s="558"/>
      <c r="N53" s="558"/>
      <c r="O53" s="558"/>
      <c r="P53" s="558"/>
      <c r="Q53" s="558"/>
      <c r="R53" s="558"/>
      <c r="S53" s="558"/>
      <c r="T53" s="558"/>
      <c r="U53" s="558"/>
      <c r="V53" s="558"/>
      <c r="W53" s="559"/>
    </row>
    <row r="54" spans="1:23" ht="53.25" customHeight="1" thickBot="1" x14ac:dyDescent="0.3">
      <c r="A54" s="560" t="s">
        <v>1261</v>
      </c>
      <c r="B54" s="561"/>
      <c r="C54" s="561"/>
      <c r="D54" s="561"/>
      <c r="E54" s="561"/>
      <c r="F54" s="561"/>
      <c r="G54" s="561"/>
      <c r="H54" s="561"/>
      <c r="I54" s="561"/>
      <c r="J54" s="561"/>
      <c r="K54" s="561"/>
      <c r="L54" s="561"/>
      <c r="M54" s="561"/>
      <c r="N54" s="561"/>
      <c r="O54" s="561"/>
      <c r="P54" s="561"/>
      <c r="Q54" s="561"/>
      <c r="R54" s="561"/>
      <c r="S54" s="561"/>
      <c r="T54" s="561"/>
      <c r="U54" s="561"/>
      <c r="V54" s="561"/>
      <c r="W54" s="562"/>
    </row>
    <row r="55" spans="1:23" ht="28.5" customHeight="1" thickBot="1" x14ac:dyDescent="0.3">
      <c r="A55" s="469" t="s">
        <v>1262</v>
      </c>
      <c r="B55" s="470"/>
      <c r="C55" s="470"/>
      <c r="D55" s="470"/>
      <c r="E55" s="470"/>
      <c r="F55" s="470"/>
      <c r="G55" s="470"/>
      <c r="H55" s="470"/>
      <c r="I55" s="470"/>
      <c r="J55" s="470"/>
      <c r="K55" s="470"/>
      <c r="L55" s="470"/>
      <c r="M55" s="470"/>
      <c r="N55" s="470"/>
      <c r="O55" s="470"/>
      <c r="P55" s="470"/>
      <c r="Q55" s="470"/>
      <c r="R55" s="470"/>
      <c r="S55" s="470"/>
      <c r="T55" s="470"/>
      <c r="U55" s="470"/>
      <c r="V55" s="470"/>
      <c r="W55" s="471"/>
    </row>
    <row r="56" spans="1:23" s="31" customFormat="1" ht="168.75" customHeight="1" thickBot="1" x14ac:dyDescent="0.3">
      <c r="A56" s="557" t="s">
        <v>1267</v>
      </c>
      <c r="B56" s="558"/>
      <c r="C56" s="558"/>
      <c r="D56" s="558"/>
      <c r="E56" s="558"/>
      <c r="F56" s="558"/>
      <c r="G56" s="558"/>
      <c r="H56" s="558"/>
      <c r="I56" s="558"/>
      <c r="J56" s="558"/>
      <c r="K56" s="558"/>
      <c r="L56" s="558"/>
      <c r="M56" s="558"/>
      <c r="N56" s="558"/>
      <c r="O56" s="558"/>
      <c r="P56" s="558"/>
      <c r="Q56" s="558"/>
      <c r="R56" s="558"/>
      <c r="S56" s="558"/>
      <c r="T56" s="558"/>
      <c r="U56" s="558"/>
      <c r="V56" s="558"/>
      <c r="W56" s="559"/>
    </row>
    <row r="57" spans="1:23" ht="30" customHeight="1" thickBot="1" x14ac:dyDescent="0.3">
      <c r="A57" s="469" t="s">
        <v>1263</v>
      </c>
      <c r="B57" s="470"/>
      <c r="C57" s="470"/>
      <c r="D57" s="470"/>
      <c r="E57" s="470"/>
      <c r="F57" s="470"/>
      <c r="G57" s="470"/>
      <c r="H57" s="470"/>
      <c r="I57" s="470"/>
      <c r="J57" s="470"/>
      <c r="K57" s="470"/>
      <c r="L57" s="470"/>
      <c r="M57" s="470"/>
      <c r="N57" s="470"/>
      <c r="O57" s="470"/>
      <c r="P57" s="470"/>
      <c r="Q57" s="470"/>
      <c r="R57" s="470"/>
      <c r="S57" s="470"/>
      <c r="T57" s="470"/>
      <c r="U57" s="470"/>
      <c r="V57" s="470"/>
      <c r="W57" s="471"/>
    </row>
    <row r="58" spans="1:23" ht="32.1" customHeight="1" x14ac:dyDescent="0.25">
      <c r="A58" s="545"/>
      <c r="B58" s="546"/>
      <c r="C58" s="546"/>
      <c r="D58" s="546"/>
      <c r="E58" s="546"/>
      <c r="F58" s="546"/>
      <c r="G58" s="546"/>
      <c r="H58" s="546"/>
      <c r="I58" s="546"/>
      <c r="J58" s="546"/>
      <c r="K58" s="546"/>
      <c r="L58" s="546"/>
      <c r="M58" s="546"/>
      <c r="N58" s="546"/>
      <c r="O58" s="546"/>
      <c r="P58" s="546"/>
      <c r="Q58" s="546"/>
      <c r="R58" s="546"/>
      <c r="S58" s="546"/>
      <c r="T58" s="546"/>
      <c r="U58" s="546"/>
      <c r="V58" s="546"/>
      <c r="W58" s="547"/>
    </row>
    <row r="59" spans="1:23" ht="32.1" customHeight="1" x14ac:dyDescent="0.25">
      <c r="A59" s="548"/>
      <c r="B59" s="549"/>
      <c r="C59" s="549"/>
      <c r="D59" s="549"/>
      <c r="E59" s="549"/>
      <c r="F59" s="549"/>
      <c r="G59" s="549"/>
      <c r="H59" s="549"/>
      <c r="I59" s="549"/>
      <c r="J59" s="549"/>
      <c r="K59" s="549"/>
      <c r="L59" s="549"/>
      <c r="M59" s="549"/>
      <c r="N59" s="549"/>
      <c r="O59" s="549"/>
      <c r="P59" s="549"/>
      <c r="Q59" s="549"/>
      <c r="R59" s="549"/>
      <c r="S59" s="549"/>
      <c r="T59" s="549"/>
      <c r="U59" s="549"/>
      <c r="V59" s="549"/>
      <c r="W59" s="550"/>
    </row>
    <row r="60" spans="1:23" ht="32.1" customHeight="1" x14ac:dyDescent="0.25">
      <c r="A60" s="548"/>
      <c r="B60" s="549"/>
      <c r="C60" s="549"/>
      <c r="D60" s="549"/>
      <c r="E60" s="549"/>
      <c r="F60" s="549"/>
      <c r="G60" s="549"/>
      <c r="H60" s="549"/>
      <c r="I60" s="549"/>
      <c r="J60" s="549"/>
      <c r="K60" s="549"/>
      <c r="L60" s="549"/>
      <c r="M60" s="549"/>
      <c r="N60" s="549"/>
      <c r="O60" s="549"/>
      <c r="P60" s="549"/>
      <c r="Q60" s="549"/>
      <c r="R60" s="549"/>
      <c r="S60" s="549"/>
      <c r="T60" s="549"/>
      <c r="U60" s="549"/>
      <c r="V60" s="549"/>
      <c r="W60" s="550"/>
    </row>
    <row r="61" spans="1:23" ht="32.1" customHeight="1" x14ac:dyDescent="0.25">
      <c r="A61" s="548"/>
      <c r="B61" s="549"/>
      <c r="C61" s="549"/>
      <c r="D61" s="549"/>
      <c r="E61" s="549"/>
      <c r="F61" s="549"/>
      <c r="G61" s="549"/>
      <c r="H61" s="549"/>
      <c r="I61" s="549"/>
      <c r="J61" s="549"/>
      <c r="K61" s="549"/>
      <c r="L61" s="549"/>
      <c r="M61" s="549"/>
      <c r="N61" s="549"/>
      <c r="O61" s="549"/>
      <c r="P61" s="549"/>
      <c r="Q61" s="549"/>
      <c r="R61" s="549"/>
      <c r="S61" s="549"/>
      <c r="T61" s="549"/>
      <c r="U61" s="549"/>
      <c r="V61" s="549"/>
      <c r="W61" s="550"/>
    </row>
    <row r="62" spans="1:23" ht="32.1" customHeight="1" x14ac:dyDescent="0.25">
      <c r="A62" s="548"/>
      <c r="B62" s="549"/>
      <c r="C62" s="549"/>
      <c r="D62" s="549"/>
      <c r="E62" s="549"/>
      <c r="F62" s="549"/>
      <c r="G62" s="549"/>
      <c r="H62" s="549"/>
      <c r="I62" s="549"/>
      <c r="J62" s="549"/>
      <c r="K62" s="549"/>
      <c r="L62" s="549"/>
      <c r="M62" s="549"/>
      <c r="N62" s="549"/>
      <c r="O62" s="549"/>
      <c r="P62" s="549"/>
      <c r="Q62" s="549"/>
      <c r="R62" s="549"/>
      <c r="S62" s="549"/>
      <c r="T62" s="549"/>
      <c r="U62" s="549"/>
      <c r="V62" s="549"/>
      <c r="W62" s="550"/>
    </row>
    <row r="63" spans="1:23" ht="32.1" customHeight="1" x14ac:dyDescent="0.25">
      <c r="A63" s="548"/>
      <c r="B63" s="549"/>
      <c r="C63" s="549"/>
      <c r="D63" s="549"/>
      <c r="E63" s="549"/>
      <c r="F63" s="549"/>
      <c r="G63" s="549"/>
      <c r="H63" s="549"/>
      <c r="I63" s="549"/>
      <c r="J63" s="549"/>
      <c r="K63" s="549"/>
      <c r="L63" s="549"/>
      <c r="M63" s="549"/>
      <c r="N63" s="549"/>
      <c r="O63" s="549"/>
      <c r="P63" s="549"/>
      <c r="Q63" s="549"/>
      <c r="R63" s="549"/>
      <c r="S63" s="549"/>
      <c r="T63" s="549"/>
      <c r="U63" s="549"/>
      <c r="V63" s="549"/>
      <c r="W63" s="550"/>
    </row>
    <row r="64" spans="1:23" ht="32.1" customHeight="1" x14ac:dyDescent="0.25">
      <c r="A64" s="548"/>
      <c r="B64" s="549"/>
      <c r="C64" s="549"/>
      <c r="D64" s="549"/>
      <c r="E64" s="549"/>
      <c r="F64" s="549"/>
      <c r="G64" s="549"/>
      <c r="H64" s="549"/>
      <c r="I64" s="549"/>
      <c r="J64" s="549"/>
      <c r="K64" s="549"/>
      <c r="L64" s="549"/>
      <c r="M64" s="549"/>
      <c r="N64" s="549"/>
      <c r="O64" s="549"/>
      <c r="P64" s="549"/>
      <c r="Q64" s="549"/>
      <c r="R64" s="549"/>
      <c r="S64" s="549"/>
      <c r="T64" s="549"/>
      <c r="U64" s="549"/>
      <c r="V64" s="549"/>
      <c r="W64" s="550"/>
    </row>
    <row r="65" spans="1:23" ht="32.1" customHeight="1" x14ac:dyDescent="0.25">
      <c r="A65" s="548"/>
      <c r="B65" s="549"/>
      <c r="C65" s="549"/>
      <c r="D65" s="549"/>
      <c r="E65" s="549"/>
      <c r="F65" s="549"/>
      <c r="G65" s="549"/>
      <c r="H65" s="549"/>
      <c r="I65" s="549"/>
      <c r="J65" s="549"/>
      <c r="K65" s="549"/>
      <c r="L65" s="549"/>
      <c r="M65" s="549"/>
      <c r="N65" s="549"/>
      <c r="O65" s="549"/>
      <c r="P65" s="549"/>
      <c r="Q65" s="549"/>
      <c r="R65" s="549"/>
      <c r="S65" s="549"/>
      <c r="T65" s="549"/>
      <c r="U65" s="549"/>
      <c r="V65" s="549"/>
      <c r="W65" s="550"/>
    </row>
    <row r="66" spans="1:23" ht="32.1" customHeight="1" x14ac:dyDescent="0.25">
      <c r="A66" s="548"/>
      <c r="B66" s="549"/>
      <c r="C66" s="549"/>
      <c r="D66" s="549"/>
      <c r="E66" s="549"/>
      <c r="F66" s="549"/>
      <c r="G66" s="549"/>
      <c r="H66" s="549"/>
      <c r="I66" s="549"/>
      <c r="J66" s="549"/>
      <c r="K66" s="549"/>
      <c r="L66" s="549"/>
      <c r="M66" s="549"/>
      <c r="N66" s="549"/>
      <c r="O66" s="549"/>
      <c r="P66" s="549"/>
      <c r="Q66" s="549"/>
      <c r="R66" s="549"/>
      <c r="S66" s="549"/>
      <c r="T66" s="549"/>
      <c r="U66" s="549"/>
      <c r="V66" s="549"/>
      <c r="W66" s="550"/>
    </row>
    <row r="67" spans="1:23" ht="32.1" customHeight="1" x14ac:dyDescent="0.25">
      <c r="A67" s="548"/>
      <c r="B67" s="549"/>
      <c r="C67" s="549"/>
      <c r="D67" s="549"/>
      <c r="E67" s="549"/>
      <c r="F67" s="549"/>
      <c r="G67" s="549"/>
      <c r="H67" s="549"/>
      <c r="I67" s="549"/>
      <c r="J67" s="549"/>
      <c r="K67" s="549"/>
      <c r="L67" s="549"/>
      <c r="M67" s="549"/>
      <c r="N67" s="549"/>
      <c r="O67" s="549"/>
      <c r="P67" s="549"/>
      <c r="Q67" s="549"/>
      <c r="R67" s="549"/>
      <c r="S67" s="549"/>
      <c r="T67" s="549"/>
      <c r="U67" s="549"/>
      <c r="V67" s="549"/>
      <c r="W67" s="550"/>
    </row>
    <row r="68" spans="1:23" ht="32.1" customHeight="1" x14ac:dyDescent="0.25">
      <c r="A68" s="548"/>
      <c r="B68" s="549"/>
      <c r="C68" s="549"/>
      <c r="D68" s="549"/>
      <c r="E68" s="549"/>
      <c r="F68" s="549"/>
      <c r="G68" s="549"/>
      <c r="H68" s="549"/>
      <c r="I68" s="549"/>
      <c r="J68" s="549"/>
      <c r="K68" s="549"/>
      <c r="L68" s="549"/>
      <c r="M68" s="549"/>
      <c r="N68" s="549"/>
      <c r="O68" s="549"/>
      <c r="P68" s="549"/>
      <c r="Q68" s="549"/>
      <c r="R68" s="549"/>
      <c r="S68" s="549"/>
      <c r="T68" s="549"/>
      <c r="U68" s="549"/>
      <c r="V68" s="549"/>
      <c r="W68" s="550"/>
    </row>
    <row r="69" spans="1:23" ht="32.1" customHeight="1" x14ac:dyDescent="0.25">
      <c r="A69" s="548"/>
      <c r="B69" s="549"/>
      <c r="C69" s="549"/>
      <c r="D69" s="549"/>
      <c r="E69" s="549"/>
      <c r="F69" s="549"/>
      <c r="G69" s="549"/>
      <c r="H69" s="549"/>
      <c r="I69" s="549"/>
      <c r="J69" s="549"/>
      <c r="K69" s="549"/>
      <c r="L69" s="549"/>
      <c r="M69" s="549"/>
      <c r="N69" s="549"/>
      <c r="O69" s="549"/>
      <c r="P69" s="549"/>
      <c r="Q69" s="549"/>
      <c r="R69" s="549"/>
      <c r="S69" s="549"/>
      <c r="T69" s="549"/>
      <c r="U69" s="549"/>
      <c r="V69" s="549"/>
      <c r="W69" s="550"/>
    </row>
    <row r="70" spans="1:23" ht="32.1" customHeight="1" x14ac:dyDescent="0.25">
      <c r="A70" s="548"/>
      <c r="B70" s="549"/>
      <c r="C70" s="549"/>
      <c r="D70" s="549"/>
      <c r="E70" s="549"/>
      <c r="F70" s="549"/>
      <c r="G70" s="549"/>
      <c r="H70" s="549"/>
      <c r="I70" s="549"/>
      <c r="J70" s="549"/>
      <c r="K70" s="549"/>
      <c r="L70" s="549"/>
      <c r="M70" s="549"/>
      <c r="N70" s="549"/>
      <c r="O70" s="549"/>
      <c r="P70" s="549"/>
      <c r="Q70" s="549"/>
      <c r="R70" s="549"/>
      <c r="S70" s="549"/>
      <c r="T70" s="549"/>
      <c r="U70" s="549"/>
      <c r="V70" s="549"/>
      <c r="W70" s="550"/>
    </row>
    <row r="71" spans="1:23" ht="32.1" customHeight="1" thickBot="1" x14ac:dyDescent="0.3">
      <c r="A71" s="551"/>
      <c r="B71" s="552"/>
      <c r="C71" s="552"/>
      <c r="D71" s="552"/>
      <c r="E71" s="552"/>
      <c r="F71" s="552"/>
      <c r="G71" s="552"/>
      <c r="H71" s="552"/>
      <c r="I71" s="552"/>
      <c r="J71" s="552"/>
      <c r="K71" s="552"/>
      <c r="L71" s="552"/>
      <c r="M71" s="552"/>
      <c r="N71" s="552"/>
      <c r="O71" s="552"/>
      <c r="P71" s="552"/>
      <c r="Q71" s="552"/>
      <c r="R71" s="552"/>
      <c r="S71" s="552"/>
      <c r="T71" s="552"/>
      <c r="U71" s="552"/>
      <c r="V71" s="552"/>
      <c r="W71" s="553"/>
    </row>
    <row r="72" spans="1:23" ht="30" customHeight="1" thickBot="1" x14ac:dyDescent="0.3">
      <c r="A72" s="554" t="s">
        <v>1122</v>
      </c>
      <c r="B72" s="555"/>
      <c r="C72" s="555"/>
      <c r="D72" s="555"/>
      <c r="E72" s="555"/>
      <c r="F72" s="555"/>
      <c r="G72" s="555"/>
      <c r="H72" s="555"/>
      <c r="I72" s="555"/>
      <c r="J72" s="555"/>
      <c r="K72" s="555"/>
      <c r="L72" s="555"/>
      <c r="M72" s="555"/>
      <c r="N72" s="555"/>
      <c r="O72" s="555"/>
      <c r="P72" s="555"/>
      <c r="Q72" s="555"/>
      <c r="R72" s="555"/>
      <c r="S72" s="555"/>
      <c r="T72" s="555"/>
      <c r="U72" s="555"/>
      <c r="V72" s="555"/>
      <c r="W72" s="556"/>
    </row>
    <row r="73" spans="1:23" ht="32.1" customHeight="1" x14ac:dyDescent="0.25">
      <c r="A73" s="545"/>
      <c r="B73" s="546"/>
      <c r="C73" s="546"/>
      <c r="D73" s="546"/>
      <c r="E73" s="546"/>
      <c r="F73" s="546"/>
      <c r="G73" s="546"/>
      <c r="H73" s="546"/>
      <c r="I73" s="546"/>
      <c r="J73" s="546"/>
      <c r="K73" s="546"/>
      <c r="L73" s="546"/>
      <c r="M73" s="546"/>
      <c r="N73" s="546"/>
      <c r="O73" s="546"/>
      <c r="P73" s="546"/>
      <c r="Q73" s="546"/>
      <c r="R73" s="546"/>
      <c r="S73" s="546"/>
      <c r="T73" s="546"/>
      <c r="U73" s="546"/>
      <c r="V73" s="546"/>
      <c r="W73" s="547"/>
    </row>
    <row r="74" spans="1:23" ht="32.1" customHeight="1" x14ac:dyDescent="0.25">
      <c r="A74" s="548"/>
      <c r="B74" s="549"/>
      <c r="C74" s="549"/>
      <c r="D74" s="549"/>
      <c r="E74" s="549"/>
      <c r="F74" s="549"/>
      <c r="G74" s="549"/>
      <c r="H74" s="549"/>
      <c r="I74" s="549"/>
      <c r="J74" s="549"/>
      <c r="K74" s="549"/>
      <c r="L74" s="549"/>
      <c r="M74" s="549"/>
      <c r="N74" s="549"/>
      <c r="O74" s="549"/>
      <c r="P74" s="549"/>
      <c r="Q74" s="549"/>
      <c r="R74" s="549"/>
      <c r="S74" s="549"/>
      <c r="T74" s="549"/>
      <c r="U74" s="549"/>
      <c r="V74" s="549"/>
      <c r="W74" s="550"/>
    </row>
    <row r="75" spans="1:23" ht="32.1" customHeight="1" x14ac:dyDescent="0.25">
      <c r="A75" s="548"/>
      <c r="B75" s="549"/>
      <c r="C75" s="549"/>
      <c r="D75" s="549"/>
      <c r="E75" s="549"/>
      <c r="F75" s="549"/>
      <c r="G75" s="549"/>
      <c r="H75" s="549"/>
      <c r="I75" s="549"/>
      <c r="J75" s="549"/>
      <c r="K75" s="549"/>
      <c r="L75" s="549"/>
      <c r="M75" s="549"/>
      <c r="N75" s="549"/>
      <c r="O75" s="549"/>
      <c r="P75" s="549"/>
      <c r="Q75" s="549"/>
      <c r="R75" s="549"/>
      <c r="S75" s="549"/>
      <c r="T75" s="549"/>
      <c r="U75" s="549"/>
      <c r="V75" s="549"/>
      <c r="W75" s="550"/>
    </row>
    <row r="76" spans="1:23" ht="32.1" customHeight="1" x14ac:dyDescent="0.25">
      <c r="A76" s="548"/>
      <c r="B76" s="549"/>
      <c r="C76" s="549"/>
      <c r="D76" s="549"/>
      <c r="E76" s="549"/>
      <c r="F76" s="549"/>
      <c r="G76" s="549"/>
      <c r="H76" s="549"/>
      <c r="I76" s="549"/>
      <c r="J76" s="549"/>
      <c r="K76" s="549"/>
      <c r="L76" s="549"/>
      <c r="M76" s="549"/>
      <c r="N76" s="549"/>
      <c r="O76" s="549"/>
      <c r="P76" s="549"/>
      <c r="Q76" s="549"/>
      <c r="R76" s="549"/>
      <c r="S76" s="549"/>
      <c r="T76" s="549"/>
      <c r="U76" s="549"/>
      <c r="V76" s="549"/>
      <c r="W76" s="550"/>
    </row>
    <row r="77" spans="1:23" ht="32.1" customHeight="1" x14ac:dyDescent="0.25">
      <c r="A77" s="548"/>
      <c r="B77" s="549"/>
      <c r="C77" s="549"/>
      <c r="D77" s="549"/>
      <c r="E77" s="549"/>
      <c r="F77" s="549"/>
      <c r="G77" s="549"/>
      <c r="H77" s="549"/>
      <c r="I77" s="549"/>
      <c r="J77" s="549"/>
      <c r="K77" s="549"/>
      <c r="L77" s="549"/>
      <c r="M77" s="549"/>
      <c r="N77" s="549"/>
      <c r="O77" s="549"/>
      <c r="P77" s="549"/>
      <c r="Q77" s="549"/>
      <c r="R77" s="549"/>
      <c r="S77" s="549"/>
      <c r="T77" s="549"/>
      <c r="U77" s="549"/>
      <c r="V77" s="549"/>
      <c r="W77" s="550"/>
    </row>
    <row r="78" spans="1:23" ht="32.1" customHeight="1" x14ac:dyDescent="0.25">
      <c r="A78" s="548"/>
      <c r="B78" s="549"/>
      <c r="C78" s="549"/>
      <c r="D78" s="549"/>
      <c r="E78" s="549"/>
      <c r="F78" s="549"/>
      <c r="G78" s="549"/>
      <c r="H78" s="549"/>
      <c r="I78" s="549"/>
      <c r="J78" s="549"/>
      <c r="K78" s="549"/>
      <c r="L78" s="549"/>
      <c r="M78" s="549"/>
      <c r="N78" s="549"/>
      <c r="O78" s="549"/>
      <c r="P78" s="549"/>
      <c r="Q78" s="549"/>
      <c r="R78" s="549"/>
      <c r="S78" s="549"/>
      <c r="T78" s="549"/>
      <c r="U78" s="549"/>
      <c r="V78" s="549"/>
      <c r="W78" s="550"/>
    </row>
    <row r="79" spans="1:23" ht="32.1" customHeight="1" x14ac:dyDescent="0.25">
      <c r="A79" s="548"/>
      <c r="B79" s="549"/>
      <c r="C79" s="549"/>
      <c r="D79" s="549"/>
      <c r="E79" s="549"/>
      <c r="F79" s="549"/>
      <c r="G79" s="549"/>
      <c r="H79" s="549"/>
      <c r="I79" s="549"/>
      <c r="J79" s="549"/>
      <c r="K79" s="549"/>
      <c r="L79" s="549"/>
      <c r="M79" s="549"/>
      <c r="N79" s="549"/>
      <c r="O79" s="549"/>
      <c r="P79" s="549"/>
      <c r="Q79" s="549"/>
      <c r="R79" s="549"/>
      <c r="S79" s="549"/>
      <c r="T79" s="549"/>
      <c r="U79" s="549"/>
      <c r="V79" s="549"/>
      <c r="W79" s="550"/>
    </row>
    <row r="80" spans="1:23" ht="32.1" customHeight="1" x14ac:dyDescent="0.25">
      <c r="A80" s="548"/>
      <c r="B80" s="549"/>
      <c r="C80" s="549"/>
      <c r="D80" s="549"/>
      <c r="E80" s="549"/>
      <c r="F80" s="549"/>
      <c r="G80" s="549"/>
      <c r="H80" s="549"/>
      <c r="I80" s="549"/>
      <c r="J80" s="549"/>
      <c r="K80" s="549"/>
      <c r="L80" s="549"/>
      <c r="M80" s="549"/>
      <c r="N80" s="549"/>
      <c r="O80" s="549"/>
      <c r="P80" s="549"/>
      <c r="Q80" s="549"/>
      <c r="R80" s="549"/>
      <c r="S80" s="549"/>
      <c r="T80" s="549"/>
      <c r="U80" s="549"/>
      <c r="V80" s="549"/>
      <c r="W80" s="550"/>
    </row>
    <row r="81" spans="1:23" ht="32.1" customHeight="1" x14ac:dyDescent="0.25">
      <c r="A81" s="548"/>
      <c r="B81" s="549"/>
      <c r="C81" s="549"/>
      <c r="D81" s="549"/>
      <c r="E81" s="549"/>
      <c r="F81" s="549"/>
      <c r="G81" s="549"/>
      <c r="H81" s="549"/>
      <c r="I81" s="549"/>
      <c r="J81" s="549"/>
      <c r="K81" s="549"/>
      <c r="L81" s="549"/>
      <c r="M81" s="549"/>
      <c r="N81" s="549"/>
      <c r="O81" s="549"/>
      <c r="P81" s="549"/>
      <c r="Q81" s="549"/>
      <c r="R81" s="549"/>
      <c r="S81" s="549"/>
      <c r="T81" s="549"/>
      <c r="U81" s="549"/>
      <c r="V81" s="549"/>
      <c r="W81" s="550"/>
    </row>
    <row r="82" spans="1:23" ht="32.1" customHeight="1" x14ac:dyDescent="0.25">
      <c r="A82" s="548"/>
      <c r="B82" s="549"/>
      <c r="C82" s="549"/>
      <c r="D82" s="549"/>
      <c r="E82" s="549"/>
      <c r="F82" s="549"/>
      <c r="G82" s="549"/>
      <c r="H82" s="549"/>
      <c r="I82" s="549"/>
      <c r="J82" s="549"/>
      <c r="K82" s="549"/>
      <c r="L82" s="549"/>
      <c r="M82" s="549"/>
      <c r="N82" s="549"/>
      <c r="O82" s="549"/>
      <c r="P82" s="549"/>
      <c r="Q82" s="549"/>
      <c r="R82" s="549"/>
      <c r="S82" s="549"/>
      <c r="T82" s="549"/>
      <c r="U82" s="549"/>
      <c r="V82" s="549"/>
      <c r="W82" s="550"/>
    </row>
    <row r="83" spans="1:23" ht="32.1" customHeight="1" x14ac:dyDescent="0.25">
      <c r="A83" s="548"/>
      <c r="B83" s="549"/>
      <c r="C83" s="549"/>
      <c r="D83" s="549"/>
      <c r="E83" s="549"/>
      <c r="F83" s="549"/>
      <c r="G83" s="549"/>
      <c r="H83" s="549"/>
      <c r="I83" s="549"/>
      <c r="J83" s="549"/>
      <c r="K83" s="549"/>
      <c r="L83" s="549"/>
      <c r="M83" s="549"/>
      <c r="N83" s="549"/>
      <c r="O83" s="549"/>
      <c r="P83" s="549"/>
      <c r="Q83" s="549"/>
      <c r="R83" s="549"/>
      <c r="S83" s="549"/>
      <c r="T83" s="549"/>
      <c r="U83" s="549"/>
      <c r="V83" s="549"/>
      <c r="W83" s="550"/>
    </row>
    <row r="84" spans="1:23" ht="32.1" customHeight="1" x14ac:dyDescent="0.25">
      <c r="A84" s="548"/>
      <c r="B84" s="549"/>
      <c r="C84" s="549"/>
      <c r="D84" s="549"/>
      <c r="E84" s="549"/>
      <c r="F84" s="549"/>
      <c r="G84" s="549"/>
      <c r="H84" s="549"/>
      <c r="I84" s="549"/>
      <c r="J84" s="549"/>
      <c r="K84" s="549"/>
      <c r="L84" s="549"/>
      <c r="M84" s="549"/>
      <c r="N84" s="549"/>
      <c r="O84" s="549"/>
      <c r="P84" s="549"/>
      <c r="Q84" s="549"/>
      <c r="R84" s="549"/>
      <c r="S84" s="549"/>
      <c r="T84" s="549"/>
      <c r="U84" s="549"/>
      <c r="V84" s="549"/>
      <c r="W84" s="550"/>
    </row>
    <row r="85" spans="1:23" ht="32.1" customHeight="1" x14ac:dyDescent="0.25">
      <c r="A85" s="548"/>
      <c r="B85" s="549"/>
      <c r="C85" s="549"/>
      <c r="D85" s="549"/>
      <c r="E85" s="549"/>
      <c r="F85" s="549"/>
      <c r="G85" s="549"/>
      <c r="H85" s="549"/>
      <c r="I85" s="549"/>
      <c r="J85" s="549"/>
      <c r="K85" s="549"/>
      <c r="L85" s="549"/>
      <c r="M85" s="549"/>
      <c r="N85" s="549"/>
      <c r="O85" s="549"/>
      <c r="P85" s="549"/>
      <c r="Q85" s="549"/>
      <c r="R85" s="549"/>
      <c r="S85" s="549"/>
      <c r="T85" s="549"/>
      <c r="U85" s="549"/>
      <c r="V85" s="549"/>
      <c r="W85" s="550"/>
    </row>
    <row r="86" spans="1:23" ht="39.75" customHeight="1" thickBot="1" x14ac:dyDescent="0.3">
      <c r="A86" s="551"/>
      <c r="B86" s="552"/>
      <c r="C86" s="552"/>
      <c r="D86" s="552"/>
      <c r="E86" s="552"/>
      <c r="F86" s="552"/>
      <c r="G86" s="552"/>
      <c r="H86" s="552"/>
      <c r="I86" s="552"/>
      <c r="J86" s="552"/>
      <c r="K86" s="552"/>
      <c r="L86" s="552"/>
      <c r="M86" s="552"/>
      <c r="N86" s="552"/>
      <c r="O86" s="552"/>
      <c r="P86" s="552"/>
      <c r="Q86" s="552"/>
      <c r="R86" s="552"/>
      <c r="S86" s="552"/>
      <c r="T86" s="552"/>
      <c r="U86" s="552"/>
      <c r="V86" s="552"/>
      <c r="W86" s="553"/>
    </row>
    <row r="87" spans="1:23" x14ac:dyDescent="0.25">
      <c r="A87" s="314"/>
      <c r="B87" s="314"/>
      <c r="C87" s="314"/>
      <c r="D87" s="314"/>
      <c r="E87" s="314"/>
      <c r="F87" s="314"/>
      <c r="G87" s="314"/>
      <c r="H87" s="314"/>
      <c r="I87" s="314"/>
      <c r="J87" s="314"/>
      <c r="K87" s="314"/>
      <c r="L87" s="314"/>
      <c r="M87" s="314"/>
      <c r="N87" s="314"/>
      <c r="O87" s="314"/>
      <c r="P87" s="314"/>
      <c r="Q87" s="314"/>
      <c r="R87" s="314"/>
      <c r="S87" s="314"/>
      <c r="T87" s="314"/>
      <c r="U87" s="314"/>
      <c r="V87" s="314"/>
      <c r="W87" s="314"/>
    </row>
  </sheetData>
  <mergeCells count="208">
    <mergeCell ref="A56:W56"/>
    <mergeCell ref="A57:W57"/>
    <mergeCell ref="A58:W71"/>
    <mergeCell ref="A72:W72"/>
    <mergeCell ref="A73:W86"/>
    <mergeCell ref="A50:W50"/>
    <mergeCell ref="A51:W51"/>
    <mergeCell ref="A52:W52"/>
    <mergeCell ref="A53:W53"/>
    <mergeCell ref="A54:W54"/>
    <mergeCell ref="A55:W55"/>
    <mergeCell ref="A48:B48"/>
    <mergeCell ref="C48:D48"/>
    <mergeCell ref="F48:P48"/>
    <mergeCell ref="Q48:W48"/>
    <mergeCell ref="A49:B49"/>
    <mergeCell ref="C49:D49"/>
    <mergeCell ref="F49:P49"/>
    <mergeCell ref="Q49:W49"/>
    <mergeCell ref="A45:W45"/>
    <mergeCell ref="A46:B47"/>
    <mergeCell ref="C46:D47"/>
    <mergeCell ref="E46:E47"/>
    <mergeCell ref="F46:P47"/>
    <mergeCell ref="Q46:W47"/>
    <mergeCell ref="A43:B43"/>
    <mergeCell ref="C43:D43"/>
    <mergeCell ref="F43:P43"/>
    <mergeCell ref="Q43:W43"/>
    <mergeCell ref="A44:B44"/>
    <mergeCell ref="C44:D44"/>
    <mergeCell ref="F44:P44"/>
    <mergeCell ref="Q44:W44"/>
    <mergeCell ref="A41:B41"/>
    <mergeCell ref="C41:D41"/>
    <mergeCell ref="F41:P41"/>
    <mergeCell ref="Q41:W41"/>
    <mergeCell ref="A42:B42"/>
    <mergeCell ref="C42:D42"/>
    <mergeCell ref="F42:P42"/>
    <mergeCell ref="Q42:W42"/>
    <mergeCell ref="A38:W38"/>
    <mergeCell ref="A39:B40"/>
    <mergeCell ref="C39:D40"/>
    <mergeCell ref="E39:E40"/>
    <mergeCell ref="F39:P40"/>
    <mergeCell ref="Q39:W40"/>
    <mergeCell ref="A37:E37"/>
    <mergeCell ref="F37:G37"/>
    <mergeCell ref="H37:J37"/>
    <mergeCell ref="K37:M37"/>
    <mergeCell ref="P37:R37"/>
    <mergeCell ref="S37:W37"/>
    <mergeCell ref="A36:E36"/>
    <mergeCell ref="F36:G36"/>
    <mergeCell ref="H36:J36"/>
    <mergeCell ref="K36:M36"/>
    <mergeCell ref="P36:R36"/>
    <mergeCell ref="S36:W36"/>
    <mergeCell ref="A35:E35"/>
    <mergeCell ref="F35:G35"/>
    <mergeCell ref="H35:J35"/>
    <mergeCell ref="K35:M35"/>
    <mergeCell ref="P35:R35"/>
    <mergeCell ref="S35:W35"/>
    <mergeCell ref="A34:E34"/>
    <mergeCell ref="F34:G34"/>
    <mergeCell ref="H34:J34"/>
    <mergeCell ref="K34:M34"/>
    <mergeCell ref="P34:R34"/>
    <mergeCell ref="S34:W34"/>
    <mergeCell ref="B32:W32"/>
    <mergeCell ref="A33:E33"/>
    <mergeCell ref="F33:G33"/>
    <mergeCell ref="H33:J33"/>
    <mergeCell ref="K33:M33"/>
    <mergeCell ref="P33:R33"/>
    <mergeCell ref="S33:W33"/>
    <mergeCell ref="U30:W30"/>
    <mergeCell ref="A31:E31"/>
    <mergeCell ref="F31:G31"/>
    <mergeCell ref="H31:J31"/>
    <mergeCell ref="K31:M31"/>
    <mergeCell ref="P31:Q31"/>
    <mergeCell ref="R31:T31"/>
    <mergeCell ref="U31:W31"/>
    <mergeCell ref="A30:E30"/>
    <mergeCell ref="F30:G30"/>
    <mergeCell ref="H30:J30"/>
    <mergeCell ref="K30:M30"/>
    <mergeCell ref="P30:Q30"/>
    <mergeCell ref="R30:T30"/>
    <mergeCell ref="U28:W28"/>
    <mergeCell ref="A29:E29"/>
    <mergeCell ref="F29:G29"/>
    <mergeCell ref="H29:J29"/>
    <mergeCell ref="K29:M29"/>
    <mergeCell ref="P29:Q29"/>
    <mergeCell ref="R29:T29"/>
    <mergeCell ref="U29:W29"/>
    <mergeCell ref="A28:E28"/>
    <mergeCell ref="F28:G28"/>
    <mergeCell ref="H28:J28"/>
    <mergeCell ref="K28:M28"/>
    <mergeCell ref="P28:Q28"/>
    <mergeCell ref="R28:T28"/>
    <mergeCell ref="U26:W26"/>
    <mergeCell ref="A27:E27"/>
    <mergeCell ref="F27:G27"/>
    <mergeCell ref="H27:J27"/>
    <mergeCell ref="K27:M27"/>
    <mergeCell ref="P27:Q27"/>
    <mergeCell ref="R27:T27"/>
    <mergeCell ref="U27:W27"/>
    <mergeCell ref="A26:E26"/>
    <mergeCell ref="F26:G26"/>
    <mergeCell ref="H26:J26"/>
    <mergeCell ref="K26:M26"/>
    <mergeCell ref="P26:Q26"/>
    <mergeCell ref="R26:T26"/>
    <mergeCell ref="A23:E23"/>
    <mergeCell ref="F23:G23"/>
    <mergeCell ref="H23:J23"/>
    <mergeCell ref="K23:M23"/>
    <mergeCell ref="P23:Q23"/>
    <mergeCell ref="R23:T23"/>
    <mergeCell ref="U23:W23"/>
    <mergeCell ref="U24:W24"/>
    <mergeCell ref="A25:E25"/>
    <mergeCell ref="F25:G25"/>
    <mergeCell ref="H25:J25"/>
    <mergeCell ref="K25:M25"/>
    <mergeCell ref="P25:Q25"/>
    <mergeCell ref="R25:T25"/>
    <mergeCell ref="U25:W25"/>
    <mergeCell ref="A24:E24"/>
    <mergeCell ref="F24:G24"/>
    <mergeCell ref="H24:J24"/>
    <mergeCell ref="K24:M24"/>
    <mergeCell ref="P24:Q24"/>
    <mergeCell ref="R24:T24"/>
    <mergeCell ref="K21:M21"/>
    <mergeCell ref="A22:E22"/>
    <mergeCell ref="F22:G22"/>
    <mergeCell ref="H22:J22"/>
    <mergeCell ref="K22:M22"/>
    <mergeCell ref="P22:Q22"/>
    <mergeCell ref="A19:W19"/>
    <mergeCell ref="A20:E21"/>
    <mergeCell ref="F20:M20"/>
    <mergeCell ref="N20:N21"/>
    <mergeCell ref="O20:O21"/>
    <mergeCell ref="P20:Q21"/>
    <mergeCell ref="R20:T21"/>
    <mergeCell ref="U20:W21"/>
    <mergeCell ref="F21:G21"/>
    <mergeCell ref="H21:J21"/>
    <mergeCell ref="R22:T22"/>
    <mergeCell ref="U22:W22"/>
    <mergeCell ref="A17:W17"/>
    <mergeCell ref="A18:C18"/>
    <mergeCell ref="D18:F18"/>
    <mergeCell ref="G18:K18"/>
    <mergeCell ref="L18:O18"/>
    <mergeCell ref="P18:S18"/>
    <mergeCell ref="T18:W18"/>
    <mergeCell ref="A14:M14"/>
    <mergeCell ref="N14:W14"/>
    <mergeCell ref="A15:M15"/>
    <mergeCell ref="N15:W15"/>
    <mergeCell ref="A16:M16"/>
    <mergeCell ref="N16:W16"/>
    <mergeCell ref="A11:M11"/>
    <mergeCell ref="N11:W11"/>
    <mergeCell ref="A12:M12"/>
    <mergeCell ref="N12:W12"/>
    <mergeCell ref="A13:M13"/>
    <mergeCell ref="N13:W13"/>
    <mergeCell ref="A10:H10"/>
    <mergeCell ref="I10:K10"/>
    <mergeCell ref="L10:N10"/>
    <mergeCell ref="Q10:R10"/>
    <mergeCell ref="S10:U10"/>
    <mergeCell ref="V10:W10"/>
    <mergeCell ref="S8:U8"/>
    <mergeCell ref="V8:W8"/>
    <mergeCell ref="A9:H9"/>
    <mergeCell ref="I9:K9"/>
    <mergeCell ref="L9:N9"/>
    <mergeCell ref="Q9:R9"/>
    <mergeCell ref="S9:U9"/>
    <mergeCell ref="V9:W9"/>
    <mergeCell ref="I7:K7"/>
    <mergeCell ref="L7:N7"/>
    <mergeCell ref="A8:H8"/>
    <mergeCell ref="I8:K8"/>
    <mergeCell ref="L8:N8"/>
    <mergeCell ref="Q8:R8"/>
    <mergeCell ref="A1:W2"/>
    <mergeCell ref="A3:W4"/>
    <mergeCell ref="A5:W5"/>
    <mergeCell ref="A6:H7"/>
    <mergeCell ref="I6:N6"/>
    <mergeCell ref="O6:O7"/>
    <mergeCell ref="P6:P7"/>
    <mergeCell ref="Q6:R7"/>
    <mergeCell ref="S6:U7"/>
    <mergeCell ref="V6:W7"/>
  </mergeCells>
  <dataValidations count="1">
    <dataValidation errorStyle="warning" allowBlank="1" showErrorMessage="1" error="COLOCÓ DATOS EN LA ANTERIOIR PESTAÑA?" sqref="R43:W44 Q41:Q44 Q48:W49" xr:uid="{9FAF9B7A-C3E4-43BC-8420-7C564AA6FCCC}"/>
  </dataValidations>
  <pageMargins left="0.7" right="0.7" top="0.75" bottom="0.75" header="0.3" footer="0.3"/>
  <pageSetup paperSize="9" scale="50" orientation="portrait" r:id="rId2"/>
  <rowBreaks count="2" manualBreakCount="2">
    <brk id="42" max="22" man="1"/>
    <brk id="56" max="16383" man="1"/>
  </rowBreaks>
  <colBreaks count="1" manualBreakCount="1">
    <brk id="23" max="1048575" man="1"/>
  </colBreaks>
  <drawing r:id="rId3"/>
  <legacyDrawing r:id="rId4"/>
  <extLst>
    <ext xmlns:x14="http://schemas.microsoft.com/office/spreadsheetml/2009/9/main" uri="{A8765BA9-456A-4dab-B4F3-ACF838C121DE}">
      <x14:slicerList>
        <x14:slicer r:id="rId5"/>
      </x14:slicerList>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2:AO80"/>
  <sheetViews>
    <sheetView zoomScale="40" zoomScaleNormal="40" workbookViewId="0">
      <selection activeCell="P57" sqref="P57"/>
    </sheetView>
  </sheetViews>
  <sheetFormatPr defaultRowHeight="15" x14ac:dyDescent="0.25"/>
  <cols>
    <col min="1" max="1" width="25.140625" bestFit="1" customWidth="1"/>
    <col min="2" max="2" width="17.28515625" bestFit="1" customWidth="1"/>
    <col min="3" max="3" width="20.85546875" bestFit="1" customWidth="1"/>
    <col min="4" max="5" width="16.28515625" bestFit="1" customWidth="1"/>
    <col min="6" max="6" width="20.5703125" bestFit="1" customWidth="1"/>
    <col min="7" max="7" width="5.85546875" bestFit="1" customWidth="1"/>
    <col min="8" max="8" width="13" bestFit="1" customWidth="1"/>
    <col min="9" max="9" width="8.140625" bestFit="1" customWidth="1"/>
    <col min="10" max="11" width="6.28515625" bestFit="1" customWidth="1"/>
    <col min="12" max="12" width="13" bestFit="1" customWidth="1"/>
    <col min="13" max="13" width="8.140625" bestFit="1" customWidth="1"/>
    <col min="14" max="14" width="6" bestFit="1" customWidth="1"/>
    <col min="15" max="15" width="6.28515625" bestFit="1" customWidth="1"/>
    <col min="16" max="16" width="13" bestFit="1" customWidth="1"/>
    <col min="17" max="17" width="13.42578125" bestFit="1" customWidth="1"/>
    <col min="18" max="18" width="8.5703125" bestFit="1" customWidth="1"/>
    <col min="19" max="19" width="6" bestFit="1" customWidth="1"/>
    <col min="20" max="20" width="12.5703125" bestFit="1" customWidth="1"/>
    <col min="21" max="21" width="8.140625" bestFit="1" customWidth="1"/>
    <col min="22" max="22" width="6.28515625" bestFit="1" customWidth="1"/>
    <col min="23" max="23" width="5.85546875" bestFit="1" customWidth="1"/>
    <col min="24" max="24" width="13" bestFit="1" customWidth="1"/>
    <col min="25" max="25" width="52.7109375" bestFit="1" customWidth="1"/>
    <col min="26" max="26" width="26.5703125" bestFit="1" customWidth="1"/>
    <col min="27" max="27" width="13.42578125" bestFit="1" customWidth="1"/>
    <col min="28" max="28" width="17.7109375" bestFit="1" customWidth="1"/>
    <col min="29" max="29" width="8.140625" bestFit="1" customWidth="1"/>
    <col min="30" max="30" width="6.28515625" bestFit="1" customWidth="1"/>
    <col min="31" max="31" width="13" bestFit="1" customWidth="1"/>
    <col min="32" max="32" width="13.42578125" bestFit="1" customWidth="1"/>
    <col min="33" max="33" width="15" bestFit="1" customWidth="1"/>
    <col min="34" max="34" width="14.5703125" bestFit="1" customWidth="1"/>
    <col min="35" max="35" width="13.140625" bestFit="1" customWidth="1"/>
    <col min="36" max="36" width="53" bestFit="1" customWidth="1"/>
    <col min="37" max="37" width="18.28515625" bestFit="1" customWidth="1"/>
    <col min="38" max="38" width="10" bestFit="1" customWidth="1"/>
    <col min="39" max="39" width="9.5703125" bestFit="1" customWidth="1"/>
    <col min="40" max="40" width="8.7109375" bestFit="1" customWidth="1"/>
    <col min="41" max="41" width="10" bestFit="1" customWidth="1"/>
    <col min="42" max="42" width="9.5703125" bestFit="1" customWidth="1"/>
    <col min="43" max="44" width="10.85546875" bestFit="1" customWidth="1"/>
    <col min="45" max="45" width="15.42578125" bestFit="1" customWidth="1"/>
    <col min="46" max="46" width="11.28515625" bestFit="1" customWidth="1"/>
    <col min="47" max="47" width="11.85546875" bestFit="1" customWidth="1"/>
    <col min="48" max="48" width="8.5703125" bestFit="1" customWidth="1"/>
    <col min="49" max="49" width="11.5703125" bestFit="1" customWidth="1"/>
    <col min="50" max="50" width="11.28515625" bestFit="1" customWidth="1"/>
    <col min="51" max="51" width="42" bestFit="1" customWidth="1"/>
    <col min="52" max="52" width="30.5703125" bestFit="1" customWidth="1"/>
    <col min="53" max="53" width="15.7109375" bestFit="1" customWidth="1"/>
    <col min="54" max="54" width="34.42578125" bestFit="1" customWidth="1"/>
    <col min="55" max="55" width="45.140625" bestFit="1" customWidth="1"/>
    <col min="56" max="56" width="53.42578125" bestFit="1" customWidth="1"/>
    <col min="57" max="57" width="46.140625" bestFit="1" customWidth="1"/>
    <col min="58" max="58" width="38.85546875" bestFit="1" customWidth="1"/>
    <col min="59" max="59" width="54.140625" bestFit="1" customWidth="1"/>
    <col min="60" max="60" width="41.140625" bestFit="1" customWidth="1"/>
    <col min="61" max="61" width="38.28515625" bestFit="1" customWidth="1"/>
    <col min="62" max="62" width="48.7109375" bestFit="1" customWidth="1"/>
    <col min="63" max="63" width="56.28515625" bestFit="1" customWidth="1"/>
    <col min="64" max="64" width="30.85546875" bestFit="1" customWidth="1"/>
    <col min="65" max="65" width="16.28515625" bestFit="1" customWidth="1"/>
    <col min="66" max="66" width="8.85546875" bestFit="1" customWidth="1"/>
    <col min="67" max="67" width="11" bestFit="1" customWidth="1"/>
    <col min="68" max="68" width="8.85546875" bestFit="1" customWidth="1"/>
    <col min="69" max="69" width="11" bestFit="1" customWidth="1"/>
    <col min="70" max="70" width="10.42578125" bestFit="1" customWidth="1"/>
    <col min="71" max="71" width="11" bestFit="1" customWidth="1"/>
    <col min="72" max="72" width="8.85546875" bestFit="1" customWidth="1"/>
    <col min="73" max="73" width="11" bestFit="1" customWidth="1"/>
    <col min="74" max="74" width="8.85546875" bestFit="1" customWidth="1"/>
    <col min="75" max="75" width="11" bestFit="1" customWidth="1"/>
    <col min="76" max="76" width="10.42578125" bestFit="1" customWidth="1"/>
    <col min="77" max="77" width="11" bestFit="1" customWidth="1"/>
    <col min="78" max="78" width="8.85546875" bestFit="1" customWidth="1"/>
    <col min="79" max="79" width="11" bestFit="1" customWidth="1"/>
    <col min="80" max="80" width="10.42578125" bestFit="1" customWidth="1"/>
    <col min="81" max="81" width="11" bestFit="1" customWidth="1"/>
    <col min="82" max="82" width="8.85546875" bestFit="1" customWidth="1"/>
    <col min="83" max="83" width="11" bestFit="1" customWidth="1"/>
    <col min="84" max="84" width="8.85546875" bestFit="1" customWidth="1"/>
    <col min="85" max="85" width="11" bestFit="1" customWidth="1"/>
    <col min="86" max="86" width="10.42578125" bestFit="1" customWidth="1"/>
    <col min="87" max="87" width="11" bestFit="1" customWidth="1"/>
    <col min="88" max="88" width="8.85546875" bestFit="1" customWidth="1"/>
    <col min="89" max="89" width="11" bestFit="1" customWidth="1"/>
    <col min="90" max="90" width="8.85546875" bestFit="1" customWidth="1"/>
    <col min="91" max="91" width="5.85546875" bestFit="1" customWidth="1"/>
    <col min="92" max="92" width="8.85546875" bestFit="1" customWidth="1"/>
    <col min="93" max="93" width="11" bestFit="1" customWidth="1"/>
    <col min="94" max="94" width="10.42578125" bestFit="1" customWidth="1"/>
    <col min="95" max="95" width="11" bestFit="1" customWidth="1"/>
    <col min="96" max="96" width="8.85546875" bestFit="1" customWidth="1"/>
    <col min="97" max="97" width="11" bestFit="1" customWidth="1"/>
    <col min="98" max="98" width="10.42578125" bestFit="1" customWidth="1"/>
    <col min="99" max="99" width="11" bestFit="1" customWidth="1"/>
    <col min="100" max="100" width="8.85546875" bestFit="1" customWidth="1"/>
    <col min="101" max="101" width="11" bestFit="1" customWidth="1"/>
    <col min="102" max="102" width="8.85546875" bestFit="1" customWidth="1"/>
    <col min="103" max="103" width="11" bestFit="1" customWidth="1"/>
    <col min="104" max="104" width="10.42578125" bestFit="1" customWidth="1"/>
    <col min="105" max="105" width="11" bestFit="1" customWidth="1"/>
    <col min="106" max="106" width="8.85546875" bestFit="1" customWidth="1"/>
    <col min="107" max="107" width="11" bestFit="1" customWidth="1"/>
    <col min="108" max="108" width="10.42578125" bestFit="1" customWidth="1"/>
    <col min="109" max="109" width="11" bestFit="1" customWidth="1"/>
    <col min="110" max="110" width="10.42578125" bestFit="1" customWidth="1"/>
    <col min="111" max="111" width="11" bestFit="1" customWidth="1"/>
    <col min="112" max="112" width="8.85546875" bestFit="1" customWidth="1"/>
    <col min="113" max="113" width="11" bestFit="1" customWidth="1"/>
    <col min="114" max="114" width="8.85546875" bestFit="1" customWidth="1"/>
    <col min="115" max="115" width="11" bestFit="1" customWidth="1"/>
    <col min="116" max="116" width="10.42578125" bestFit="1" customWidth="1"/>
    <col min="117" max="117" width="5.85546875" bestFit="1" customWidth="1"/>
    <col min="118" max="118" width="8.85546875" bestFit="1" customWidth="1"/>
    <col min="119" max="119" width="11" bestFit="1" customWidth="1"/>
    <col min="120" max="120" width="8.85546875" bestFit="1" customWidth="1"/>
    <col min="121" max="121" width="5.85546875" bestFit="1" customWidth="1"/>
    <col min="122" max="122" width="8.85546875" bestFit="1" customWidth="1"/>
    <col min="123" max="123" width="11" bestFit="1" customWidth="1"/>
    <col min="124" max="124" width="8.85546875" bestFit="1" customWidth="1"/>
    <col min="125" max="125" width="11" bestFit="1" customWidth="1"/>
    <col min="126" max="126" width="8.85546875" bestFit="1" customWidth="1"/>
    <col min="127" max="127" width="11" bestFit="1" customWidth="1"/>
    <col min="128" max="128" width="8.85546875" bestFit="1" customWidth="1"/>
    <col min="129" max="129" width="11" bestFit="1" customWidth="1"/>
    <col min="130" max="130" width="8.85546875" bestFit="1" customWidth="1"/>
    <col min="131" max="131" width="11" bestFit="1" customWidth="1"/>
    <col min="132" max="132" width="8.85546875" bestFit="1" customWidth="1"/>
    <col min="133" max="133" width="11" bestFit="1" customWidth="1"/>
    <col min="134" max="134" width="8.85546875" bestFit="1" customWidth="1"/>
    <col min="135" max="135" width="11" bestFit="1" customWidth="1"/>
    <col min="136" max="136" width="8.85546875" bestFit="1" customWidth="1"/>
    <col min="137" max="137" width="11" bestFit="1" customWidth="1"/>
    <col min="138" max="138" width="8.85546875" bestFit="1" customWidth="1"/>
    <col min="139" max="139" width="11" bestFit="1" customWidth="1"/>
    <col min="140" max="140" width="8.85546875" bestFit="1" customWidth="1"/>
    <col min="141" max="141" width="11" bestFit="1" customWidth="1"/>
    <col min="142" max="142" width="8.85546875" bestFit="1" customWidth="1"/>
    <col min="143" max="143" width="11" bestFit="1" customWidth="1"/>
    <col min="144" max="144" width="8.85546875" bestFit="1" customWidth="1"/>
    <col min="145" max="145" width="11" bestFit="1" customWidth="1"/>
    <col min="146" max="146" width="8.85546875" bestFit="1" customWidth="1"/>
    <col min="147" max="147" width="11" bestFit="1" customWidth="1"/>
    <col min="148" max="148" width="8.85546875" bestFit="1" customWidth="1"/>
    <col min="149" max="149" width="11" bestFit="1" customWidth="1"/>
    <col min="150" max="150" width="8.85546875" bestFit="1" customWidth="1"/>
    <col min="151" max="151" width="11" bestFit="1" customWidth="1"/>
    <col min="152" max="152" width="10.42578125" bestFit="1" customWidth="1"/>
    <col min="153" max="153" width="11" bestFit="1" customWidth="1"/>
    <col min="154" max="154" width="8.85546875" bestFit="1" customWidth="1"/>
    <col min="155" max="155" width="13.85546875" bestFit="1" customWidth="1"/>
    <col min="156" max="156" width="21.85546875" bestFit="1" customWidth="1"/>
    <col min="157" max="157" width="11" bestFit="1" customWidth="1"/>
    <col min="158" max="158" width="10.42578125" bestFit="1" customWidth="1"/>
    <col min="159" max="159" width="11" bestFit="1" customWidth="1"/>
    <col min="160" max="160" width="10.42578125" bestFit="1" customWidth="1"/>
    <col min="161" max="161" width="11" bestFit="1" customWidth="1"/>
    <col min="162" max="162" width="8.85546875" bestFit="1" customWidth="1"/>
    <col min="163" max="163" width="11" bestFit="1" customWidth="1"/>
    <col min="164" max="164" width="10.42578125" bestFit="1" customWidth="1"/>
    <col min="165" max="165" width="8.85546875" bestFit="1" customWidth="1"/>
    <col min="166" max="166" width="11.42578125" bestFit="1" customWidth="1"/>
    <col min="167" max="167" width="11" bestFit="1" customWidth="1"/>
    <col min="168" max="168" width="9.85546875" bestFit="1" customWidth="1"/>
    <col min="169" max="169" width="11" bestFit="1" customWidth="1"/>
    <col min="170" max="170" width="11.42578125" bestFit="1" customWidth="1"/>
    <col min="171" max="171" width="11" bestFit="1" customWidth="1"/>
    <col min="172" max="172" width="11.42578125" bestFit="1" customWidth="1"/>
    <col min="173" max="173" width="11" bestFit="1" customWidth="1"/>
    <col min="174" max="174" width="9.85546875" bestFit="1" customWidth="1"/>
    <col min="175" max="175" width="11" bestFit="1" customWidth="1"/>
    <col min="176" max="176" width="9.85546875" bestFit="1" customWidth="1"/>
    <col min="177" max="177" width="11" bestFit="1" customWidth="1"/>
    <col min="178" max="178" width="9.85546875" bestFit="1" customWidth="1"/>
    <col min="179" max="179" width="6.85546875" bestFit="1" customWidth="1"/>
    <col min="180" max="180" width="9.85546875" bestFit="1" customWidth="1"/>
    <col min="181" max="181" width="11" bestFit="1" customWidth="1"/>
    <col min="182" max="182" width="9.85546875" bestFit="1" customWidth="1"/>
    <col min="183" max="183" width="13.85546875" bestFit="1" customWidth="1"/>
    <col min="184" max="184" width="21.85546875" bestFit="1" customWidth="1"/>
    <col min="185" max="185" width="6.85546875" bestFit="1" customWidth="1"/>
    <col min="186" max="186" width="9.85546875" bestFit="1" customWidth="1"/>
    <col min="187" max="187" width="11" bestFit="1" customWidth="1"/>
    <col min="188" max="188" width="11.42578125" bestFit="1" customWidth="1"/>
    <col min="189" max="189" width="11" bestFit="1" customWidth="1"/>
    <col min="190" max="190" width="11.42578125" bestFit="1" customWidth="1"/>
    <col min="191" max="191" width="11" bestFit="1" customWidth="1"/>
    <col min="192" max="192" width="9.85546875" bestFit="1" customWidth="1"/>
    <col min="193" max="193" width="11" bestFit="1" customWidth="1"/>
    <col min="194" max="194" width="11.42578125" bestFit="1" customWidth="1"/>
    <col min="195" max="195" width="11" bestFit="1" customWidth="1"/>
    <col min="196" max="196" width="9.85546875" bestFit="1" customWidth="1"/>
    <col min="197" max="197" width="11" bestFit="1" customWidth="1"/>
    <col min="198" max="198" width="11.42578125" bestFit="1" customWidth="1"/>
    <col min="199" max="199" width="11" bestFit="1" customWidth="1"/>
    <col min="200" max="200" width="9.85546875" bestFit="1" customWidth="1"/>
    <col min="201" max="201" width="11" bestFit="1" customWidth="1"/>
    <col min="202" max="202" width="11.42578125" bestFit="1" customWidth="1"/>
    <col min="203" max="203" width="11" bestFit="1" customWidth="1"/>
    <col min="204" max="204" width="12.42578125" bestFit="1" customWidth="1"/>
    <col min="205" max="205" width="6.85546875" bestFit="1" customWidth="1"/>
    <col min="206" max="206" width="9.85546875" bestFit="1" customWidth="1"/>
    <col min="207" max="207" width="11" bestFit="1" customWidth="1"/>
    <col min="208" max="208" width="11.42578125" bestFit="1" customWidth="1"/>
    <col min="209" max="209" width="11" bestFit="1" customWidth="1"/>
    <col min="210" max="210" width="9.85546875" bestFit="1" customWidth="1"/>
    <col min="211" max="211" width="11" bestFit="1" customWidth="1"/>
    <col min="212" max="212" width="9.85546875" bestFit="1" customWidth="1"/>
    <col min="213" max="213" width="11" bestFit="1" customWidth="1"/>
    <col min="214" max="214" width="9.85546875" bestFit="1" customWidth="1"/>
    <col min="215" max="215" width="11" bestFit="1" customWidth="1"/>
    <col min="216" max="216" width="9.85546875" bestFit="1" customWidth="1"/>
    <col min="217" max="217" width="11" bestFit="1" customWidth="1"/>
    <col min="218" max="218" width="11.42578125" bestFit="1" customWidth="1"/>
    <col min="219" max="219" width="11" bestFit="1" customWidth="1"/>
    <col min="220" max="220" width="9.85546875" bestFit="1" customWidth="1"/>
    <col min="221" max="221" width="11" bestFit="1" customWidth="1"/>
    <col min="222" max="222" width="9.85546875" bestFit="1" customWidth="1"/>
    <col min="223" max="223" width="11" bestFit="1" customWidth="1"/>
    <col min="224" max="224" width="9.85546875" bestFit="1" customWidth="1"/>
    <col min="225" max="225" width="11" bestFit="1" customWidth="1"/>
    <col min="226" max="226" width="9.85546875" bestFit="1" customWidth="1"/>
    <col min="227" max="227" width="11" bestFit="1" customWidth="1"/>
    <col min="228" max="228" width="9.85546875" bestFit="1" customWidth="1"/>
    <col min="229" max="229" width="6.85546875" bestFit="1" customWidth="1"/>
    <col min="230" max="230" width="9.85546875" bestFit="1" customWidth="1"/>
    <col min="231" max="231" width="11" bestFit="1" customWidth="1"/>
    <col min="232" max="232" width="9.85546875" bestFit="1" customWidth="1"/>
    <col min="233" max="233" width="11" bestFit="1" customWidth="1"/>
    <col min="234" max="234" width="9.85546875" bestFit="1" customWidth="1"/>
    <col min="235" max="235" width="11" bestFit="1" customWidth="1"/>
    <col min="236" max="236" width="9.85546875" bestFit="1" customWidth="1"/>
    <col min="237" max="237" width="11" bestFit="1" customWidth="1"/>
    <col min="238" max="238" width="11.42578125" bestFit="1" customWidth="1"/>
    <col min="239" max="239" width="11" bestFit="1" customWidth="1"/>
    <col min="240" max="240" width="9.85546875" bestFit="1" customWidth="1"/>
    <col min="241" max="241" width="11" bestFit="1" customWidth="1"/>
    <col min="242" max="242" width="11.42578125" bestFit="1" customWidth="1"/>
    <col min="243" max="243" width="11" bestFit="1" customWidth="1"/>
    <col min="244" max="244" width="11.42578125" bestFit="1" customWidth="1"/>
    <col min="245" max="245" width="11" bestFit="1" customWidth="1"/>
    <col min="246" max="246" width="11.42578125" bestFit="1" customWidth="1"/>
    <col min="247" max="247" width="11" bestFit="1" customWidth="1"/>
    <col min="248" max="248" width="9.85546875" bestFit="1" customWidth="1"/>
    <col min="249" max="249" width="11" bestFit="1" customWidth="1"/>
    <col min="250" max="250" width="9.85546875" bestFit="1" customWidth="1"/>
    <col min="251" max="251" width="11" bestFit="1" customWidth="1"/>
    <col min="252" max="252" width="11.42578125" bestFit="1" customWidth="1"/>
    <col min="253" max="253" width="11" bestFit="1" customWidth="1"/>
    <col min="254" max="254" width="11.42578125" bestFit="1" customWidth="1"/>
    <col min="255" max="255" width="11" bestFit="1" customWidth="1"/>
    <col min="256" max="256" width="5" bestFit="1" customWidth="1"/>
    <col min="257" max="257" width="9.85546875" bestFit="1" customWidth="1"/>
    <col min="258" max="258" width="11" bestFit="1" customWidth="1"/>
    <col min="259" max="259" width="11.42578125" bestFit="1" customWidth="1"/>
    <col min="260" max="260" width="11" bestFit="1" customWidth="1"/>
    <col min="261" max="261" width="11.42578125" bestFit="1" customWidth="1"/>
    <col min="262" max="262" width="11" bestFit="1" customWidth="1"/>
    <col min="263" max="263" width="11.42578125" bestFit="1" customWidth="1"/>
    <col min="264" max="264" width="11" bestFit="1" customWidth="1"/>
    <col min="265" max="265" width="9.85546875" bestFit="1" customWidth="1"/>
    <col min="266" max="266" width="11" bestFit="1" customWidth="1"/>
    <col min="267" max="267" width="11.42578125" bestFit="1" customWidth="1"/>
    <col min="268" max="268" width="11" bestFit="1" customWidth="1"/>
    <col min="269" max="269" width="9.85546875" bestFit="1" customWidth="1"/>
    <col min="270" max="270" width="6.85546875" bestFit="1" customWidth="1"/>
    <col min="271" max="271" width="9.85546875" bestFit="1" customWidth="1"/>
    <col min="272" max="272" width="11" bestFit="1" customWidth="1"/>
    <col min="273" max="273" width="5" bestFit="1" customWidth="1"/>
    <col min="274" max="274" width="9.85546875" bestFit="1" customWidth="1"/>
    <col min="275" max="275" width="11" bestFit="1" customWidth="1"/>
    <col min="276" max="276" width="11.42578125" bestFit="1" customWidth="1"/>
    <col min="277" max="277" width="11" bestFit="1" customWidth="1"/>
    <col min="278" max="278" width="11.42578125" bestFit="1" customWidth="1"/>
    <col min="279" max="279" width="11" bestFit="1" customWidth="1"/>
    <col min="280" max="280" width="9.85546875" bestFit="1" customWidth="1"/>
    <col min="281" max="281" width="6.85546875" bestFit="1" customWidth="1"/>
    <col min="282" max="282" width="9.85546875" bestFit="1" customWidth="1"/>
    <col min="283" max="283" width="11" bestFit="1" customWidth="1"/>
    <col min="284" max="284" width="11.42578125" bestFit="1" customWidth="1"/>
    <col min="285" max="285" width="11" bestFit="1" customWidth="1"/>
    <col min="286" max="286" width="9.85546875" bestFit="1" customWidth="1"/>
    <col min="287" max="287" width="11" bestFit="1" customWidth="1"/>
    <col min="288" max="288" width="9.85546875" bestFit="1" customWidth="1"/>
    <col min="289" max="289" width="11" bestFit="1" customWidth="1"/>
    <col min="290" max="290" width="9.85546875" bestFit="1" customWidth="1"/>
    <col min="291" max="291" width="11" bestFit="1" customWidth="1"/>
    <col min="292" max="292" width="9.85546875" bestFit="1" customWidth="1"/>
    <col min="293" max="293" width="11" bestFit="1" customWidth="1"/>
    <col min="294" max="294" width="9.85546875" bestFit="1" customWidth="1"/>
    <col min="295" max="295" width="11" bestFit="1" customWidth="1"/>
    <col min="296" max="296" width="9.85546875" bestFit="1" customWidth="1"/>
    <col min="297" max="297" width="11" bestFit="1" customWidth="1"/>
    <col min="298" max="298" width="9.85546875" bestFit="1" customWidth="1"/>
    <col min="299" max="299" width="13.85546875" bestFit="1" customWidth="1"/>
    <col min="300" max="300" width="21.85546875" bestFit="1" customWidth="1"/>
    <col min="301" max="301" width="11" bestFit="1" customWidth="1"/>
    <col min="302" max="302" width="11.42578125" bestFit="1" customWidth="1"/>
    <col min="303" max="303" width="11" bestFit="1" customWidth="1"/>
    <col min="304" max="304" width="9.85546875" bestFit="1" customWidth="1"/>
    <col min="305" max="305" width="11" bestFit="1" customWidth="1"/>
    <col min="306" max="306" width="11.42578125" bestFit="1" customWidth="1"/>
    <col min="307" max="307" width="11" bestFit="1" customWidth="1"/>
    <col min="308" max="308" width="11.42578125" bestFit="1" customWidth="1"/>
    <col min="309" max="309" width="11" bestFit="1" customWidth="1"/>
    <col min="310" max="310" width="11.42578125" bestFit="1" customWidth="1"/>
    <col min="311" max="311" width="11" bestFit="1" customWidth="1"/>
    <col min="312" max="312" width="9.85546875" bestFit="1" customWidth="1"/>
    <col min="313" max="313" width="11" bestFit="1" customWidth="1"/>
    <col min="314" max="314" width="9.85546875" bestFit="1" customWidth="1"/>
    <col min="315" max="315" width="11" bestFit="1" customWidth="1"/>
    <col min="316" max="316" width="9.85546875" bestFit="1" customWidth="1"/>
    <col min="317" max="317" width="11" bestFit="1" customWidth="1"/>
    <col min="318" max="318" width="9.85546875" bestFit="1" customWidth="1"/>
    <col min="319" max="319" width="11" bestFit="1" customWidth="1"/>
    <col min="320" max="320" width="9.85546875" bestFit="1" customWidth="1"/>
    <col min="321" max="321" width="11" bestFit="1" customWidth="1"/>
    <col min="322" max="322" width="9.85546875" bestFit="1" customWidth="1"/>
    <col min="323" max="323" width="11" bestFit="1" customWidth="1"/>
    <col min="324" max="324" width="9.85546875" bestFit="1" customWidth="1"/>
    <col min="325" max="325" width="11" bestFit="1" customWidth="1"/>
    <col min="326" max="326" width="11.42578125" bestFit="1" customWidth="1"/>
    <col min="327" max="327" width="11" bestFit="1" customWidth="1"/>
    <col min="328" max="328" width="9.85546875" bestFit="1" customWidth="1"/>
    <col min="329" max="329" width="11" bestFit="1" customWidth="1"/>
    <col min="330" max="330" width="9.85546875" bestFit="1" customWidth="1"/>
    <col min="331" max="331" width="11" bestFit="1" customWidth="1"/>
    <col min="332" max="332" width="9.85546875" bestFit="1" customWidth="1"/>
    <col min="333" max="333" width="11" bestFit="1" customWidth="1"/>
    <col min="334" max="334" width="12.42578125" bestFit="1" customWidth="1"/>
    <col min="335" max="335" width="11" bestFit="1" customWidth="1"/>
    <col min="336" max="336" width="11.42578125" bestFit="1" customWidth="1"/>
    <col min="337" max="337" width="11" bestFit="1" customWidth="1"/>
    <col min="338" max="338" width="11.42578125" bestFit="1" customWidth="1"/>
    <col min="339" max="339" width="13.85546875" bestFit="1" customWidth="1"/>
    <col min="340" max="340" width="21.85546875" bestFit="1" customWidth="1"/>
    <col min="341" max="341" width="11" bestFit="1" customWidth="1"/>
    <col min="342" max="342" width="9.85546875" bestFit="1" customWidth="1"/>
    <col min="343" max="343" width="11" bestFit="1" customWidth="1"/>
    <col min="344" max="344" width="9.85546875" bestFit="1" customWidth="1"/>
    <col min="345" max="345" width="11" bestFit="1" customWidth="1"/>
    <col min="346" max="346" width="11.42578125" bestFit="1" customWidth="1"/>
    <col min="347" max="347" width="11" bestFit="1" customWidth="1"/>
    <col min="348" max="348" width="9.85546875" bestFit="1" customWidth="1"/>
    <col min="349" max="349" width="11" bestFit="1" customWidth="1"/>
    <col min="350" max="350" width="12.42578125" bestFit="1" customWidth="1"/>
    <col min="351" max="351" width="11" bestFit="1" customWidth="1"/>
    <col min="352" max="352" width="12.42578125" bestFit="1" customWidth="1"/>
    <col min="353" max="353" width="11" bestFit="1" customWidth="1"/>
    <col min="354" max="354" width="9.85546875" bestFit="1" customWidth="1"/>
    <col min="355" max="355" width="11" bestFit="1" customWidth="1"/>
    <col min="356" max="356" width="12.42578125" bestFit="1" customWidth="1"/>
    <col min="357" max="357" width="11" bestFit="1" customWidth="1"/>
    <col min="358" max="358" width="9.85546875" bestFit="1" customWidth="1"/>
    <col min="359" max="359" width="11" bestFit="1" customWidth="1"/>
    <col min="360" max="360" width="11.42578125" bestFit="1" customWidth="1"/>
    <col min="361" max="361" width="11" bestFit="1" customWidth="1"/>
    <col min="362" max="362" width="11.42578125" bestFit="1" customWidth="1"/>
    <col min="363" max="363" width="8.85546875" bestFit="1" customWidth="1"/>
    <col min="364" max="364" width="11.42578125" bestFit="1" customWidth="1"/>
    <col min="365" max="365" width="6.85546875" bestFit="1" customWidth="1"/>
    <col min="366" max="366" width="9.85546875" bestFit="1" customWidth="1"/>
    <col min="367" max="367" width="11" bestFit="1" customWidth="1"/>
    <col min="368" max="368" width="12.42578125" bestFit="1" customWidth="1"/>
    <col min="369" max="369" width="8.85546875" bestFit="1" customWidth="1"/>
    <col min="370" max="370" width="11.42578125" bestFit="1" customWidth="1"/>
    <col min="371" max="371" width="11" bestFit="1" customWidth="1"/>
    <col min="372" max="372" width="11.42578125" bestFit="1" customWidth="1"/>
    <col min="373" max="373" width="11" bestFit="1" customWidth="1"/>
    <col min="374" max="374" width="9.85546875" bestFit="1" customWidth="1"/>
    <col min="375" max="375" width="11" bestFit="1" customWidth="1"/>
    <col min="376" max="376" width="11.42578125" bestFit="1" customWidth="1"/>
    <col min="377" max="377" width="11" bestFit="1" customWidth="1"/>
    <col min="378" max="378" width="12.42578125" bestFit="1" customWidth="1"/>
    <col min="379" max="379" width="11" bestFit="1" customWidth="1"/>
    <col min="380" max="380" width="11.42578125" bestFit="1" customWidth="1"/>
    <col min="381" max="381" width="6.85546875" bestFit="1" customWidth="1"/>
    <col min="382" max="382" width="9.85546875" bestFit="1" customWidth="1"/>
    <col min="383" max="383" width="6.85546875" bestFit="1" customWidth="1"/>
    <col min="384" max="384" width="9.85546875" bestFit="1" customWidth="1"/>
    <col min="385" max="385" width="11" bestFit="1" customWidth="1"/>
    <col min="386" max="386" width="9.85546875" bestFit="1" customWidth="1"/>
    <col min="387" max="387" width="11" bestFit="1" customWidth="1"/>
    <col min="388" max="388" width="9.85546875" bestFit="1" customWidth="1"/>
    <col min="389" max="389" width="11" bestFit="1" customWidth="1"/>
    <col min="390" max="390" width="9.85546875" bestFit="1" customWidth="1"/>
    <col min="391" max="391" width="11" bestFit="1" customWidth="1"/>
    <col min="392" max="392" width="11.42578125" bestFit="1" customWidth="1"/>
    <col min="393" max="393" width="11" bestFit="1" customWidth="1"/>
    <col min="394" max="394" width="11.42578125" bestFit="1" customWidth="1"/>
    <col min="395" max="395" width="11" bestFit="1" customWidth="1"/>
    <col min="396" max="396" width="12.42578125" bestFit="1" customWidth="1"/>
    <col min="397" max="397" width="11" bestFit="1" customWidth="1"/>
    <col min="398" max="398" width="11.42578125" bestFit="1" customWidth="1"/>
    <col min="399" max="399" width="11" bestFit="1" customWidth="1"/>
    <col min="400" max="400" width="11.42578125" bestFit="1" customWidth="1"/>
    <col min="401" max="401" width="11" bestFit="1" customWidth="1"/>
    <col min="402" max="402" width="11.42578125" bestFit="1" customWidth="1"/>
    <col min="403" max="403" width="11" bestFit="1" customWidth="1"/>
    <col min="404" max="404" width="9.85546875" bestFit="1" customWidth="1"/>
    <col min="405" max="405" width="8.85546875" bestFit="1" customWidth="1"/>
    <col min="406" max="406" width="11.42578125" bestFit="1" customWidth="1"/>
    <col min="407" max="407" width="11" bestFit="1" customWidth="1"/>
    <col min="408" max="408" width="9.85546875" bestFit="1" customWidth="1"/>
    <col min="409" max="409" width="11" bestFit="1" customWidth="1"/>
    <col min="410" max="410" width="11.42578125" bestFit="1" customWidth="1"/>
    <col min="411" max="411" width="11" bestFit="1" customWidth="1"/>
    <col min="412" max="412" width="11.42578125" bestFit="1" customWidth="1"/>
    <col min="413" max="413" width="6.85546875" bestFit="1" customWidth="1"/>
    <col min="414" max="414" width="9.85546875" bestFit="1" customWidth="1"/>
    <col min="415" max="415" width="13.85546875" bestFit="1" customWidth="1"/>
    <col min="416" max="416" width="21.85546875" bestFit="1" customWidth="1"/>
    <col min="417" max="417" width="6.85546875" bestFit="1" customWidth="1"/>
    <col min="418" max="418" width="9.85546875" bestFit="1" customWidth="1"/>
    <col min="419" max="419" width="6.85546875" bestFit="1" customWidth="1"/>
    <col min="420" max="420" width="9.85546875" bestFit="1" customWidth="1"/>
    <col min="421" max="421" width="11" bestFit="1" customWidth="1"/>
    <col min="422" max="422" width="11.42578125" bestFit="1" customWidth="1"/>
    <col min="423" max="423" width="6.85546875" bestFit="1" customWidth="1"/>
    <col min="424" max="424" width="9.85546875" bestFit="1" customWidth="1"/>
    <col min="425" max="425" width="6.85546875" bestFit="1" customWidth="1"/>
    <col min="426" max="426" width="9.85546875" bestFit="1" customWidth="1"/>
    <col min="427" max="427" width="13.85546875" bestFit="1" customWidth="1"/>
    <col min="428" max="428" width="21.85546875" bestFit="1" customWidth="1"/>
    <col min="429" max="429" width="7.85546875" bestFit="1" customWidth="1"/>
    <col min="430" max="430" width="10.85546875" bestFit="1" customWidth="1"/>
    <col min="431" max="431" width="13.85546875" bestFit="1" customWidth="1"/>
    <col min="432" max="432" width="21.85546875" bestFit="1" customWidth="1"/>
    <col min="433" max="433" width="13.85546875" bestFit="1" customWidth="1"/>
    <col min="434" max="434" width="21.85546875" bestFit="1" customWidth="1"/>
    <col min="435" max="435" width="9.85546875" bestFit="1" customWidth="1"/>
    <col min="436" max="436" width="12.42578125" bestFit="1" customWidth="1"/>
    <col min="437" max="437" width="7.85546875" bestFit="1" customWidth="1"/>
    <col min="438" max="438" width="10.85546875" bestFit="1" customWidth="1"/>
    <col min="439" max="439" width="7.85546875" bestFit="1" customWidth="1"/>
    <col min="440" max="440" width="10.85546875" bestFit="1" customWidth="1"/>
    <col min="441" max="441" width="7.85546875" bestFit="1" customWidth="1"/>
    <col min="442" max="442" width="10.85546875" bestFit="1" customWidth="1"/>
    <col min="443" max="443" width="13.85546875" bestFit="1" customWidth="1"/>
    <col min="444" max="444" width="21.85546875" bestFit="1" customWidth="1"/>
    <col min="445" max="445" width="13.85546875" bestFit="1" customWidth="1"/>
    <col min="446" max="446" width="21.85546875" bestFit="1" customWidth="1"/>
    <col min="447" max="447" width="11" bestFit="1" customWidth="1"/>
    <col min="448" max="448" width="10.85546875" bestFit="1" customWidth="1"/>
    <col min="449" max="449" width="11" bestFit="1" customWidth="1"/>
    <col min="450" max="450" width="13.5703125" bestFit="1" customWidth="1"/>
    <col min="451" max="451" width="7.85546875" bestFit="1" customWidth="1"/>
    <col min="452" max="452" width="10.85546875" bestFit="1" customWidth="1"/>
    <col min="453" max="453" width="11" bestFit="1" customWidth="1"/>
    <col min="454" max="454" width="10.85546875" bestFit="1" customWidth="1"/>
    <col min="455" max="455" width="11" bestFit="1" customWidth="1"/>
    <col min="456" max="456" width="12.42578125" bestFit="1" customWidth="1"/>
    <col min="457" max="457" width="11" bestFit="1" customWidth="1"/>
    <col min="458" max="458" width="10.85546875" bestFit="1" customWidth="1"/>
    <col min="459" max="459" width="11" bestFit="1" customWidth="1"/>
    <col min="460" max="460" width="12.42578125" bestFit="1" customWidth="1"/>
    <col min="461" max="461" width="7.85546875" bestFit="1" customWidth="1"/>
    <col min="462" max="462" width="10.85546875" bestFit="1" customWidth="1"/>
    <col min="463" max="463" width="11" bestFit="1" customWidth="1"/>
    <col min="464" max="464" width="12.42578125" bestFit="1" customWidth="1"/>
    <col min="465" max="465" width="13.85546875" bestFit="1" customWidth="1"/>
    <col min="466" max="466" width="21.85546875" bestFit="1" customWidth="1"/>
    <col min="467" max="467" width="11" bestFit="1" customWidth="1"/>
    <col min="468" max="468" width="10.85546875" bestFit="1" customWidth="1"/>
    <col min="469" max="469" width="7.85546875" bestFit="1" customWidth="1"/>
    <col min="470" max="470" width="10.85546875" bestFit="1" customWidth="1"/>
    <col min="471" max="471" width="11" bestFit="1" customWidth="1"/>
    <col min="472" max="472" width="13.5703125" bestFit="1" customWidth="1"/>
    <col min="473" max="473" width="11" bestFit="1" customWidth="1"/>
    <col min="474" max="474" width="12.42578125" bestFit="1" customWidth="1"/>
    <col min="475" max="475" width="13.85546875" bestFit="1" customWidth="1"/>
    <col min="476" max="476" width="16.5703125" bestFit="1" customWidth="1"/>
    <col min="477" max="477" width="11" bestFit="1" customWidth="1"/>
    <col min="478" max="478" width="13.5703125" bestFit="1" customWidth="1"/>
    <col min="479" max="479" width="11" bestFit="1" customWidth="1"/>
    <col min="480" max="480" width="13.5703125" bestFit="1" customWidth="1"/>
    <col min="481" max="481" width="11" bestFit="1" customWidth="1"/>
    <col min="482" max="482" width="13.5703125" bestFit="1" customWidth="1"/>
    <col min="483" max="483" width="9.85546875" bestFit="1" customWidth="1"/>
    <col min="484" max="484" width="12.42578125" bestFit="1" customWidth="1"/>
    <col min="485" max="485" width="9.85546875" bestFit="1" customWidth="1"/>
    <col min="486" max="486" width="12.42578125" bestFit="1" customWidth="1"/>
    <col min="487" max="487" width="9.85546875" bestFit="1" customWidth="1"/>
    <col min="488" max="488" width="12.42578125" bestFit="1" customWidth="1"/>
    <col min="489" max="489" width="7.85546875" bestFit="1" customWidth="1"/>
    <col min="490" max="490" width="10.85546875" bestFit="1" customWidth="1"/>
    <col min="491" max="491" width="11" bestFit="1" customWidth="1"/>
    <col min="492" max="492" width="12.42578125" bestFit="1" customWidth="1"/>
    <col min="493" max="493" width="11" bestFit="1" customWidth="1"/>
    <col min="494" max="494" width="10.85546875" bestFit="1" customWidth="1"/>
    <col min="495" max="495" width="7.85546875" bestFit="1" customWidth="1"/>
    <col min="496" max="496" width="10.85546875" bestFit="1" customWidth="1"/>
    <col min="497" max="497" width="7.85546875" bestFit="1" customWidth="1"/>
    <col min="498" max="498" width="10.85546875" bestFit="1" customWidth="1"/>
    <col min="499" max="499" width="11" bestFit="1" customWidth="1"/>
    <col min="500" max="500" width="13.5703125" bestFit="1" customWidth="1"/>
    <col min="501" max="501" width="7.85546875" bestFit="1" customWidth="1"/>
    <col min="502" max="502" width="10.85546875" bestFit="1" customWidth="1"/>
    <col min="503" max="503" width="11" bestFit="1" customWidth="1"/>
    <col min="504" max="504" width="13.5703125" bestFit="1" customWidth="1"/>
    <col min="505" max="505" width="11" bestFit="1" customWidth="1"/>
    <col min="506" max="506" width="12.42578125" bestFit="1" customWidth="1"/>
    <col min="507" max="507" width="11" bestFit="1" customWidth="1"/>
    <col min="508" max="508" width="12.42578125" bestFit="1" customWidth="1"/>
    <col min="509" max="509" width="7.85546875" bestFit="1" customWidth="1"/>
    <col min="510" max="510" width="10.85546875" bestFit="1" customWidth="1"/>
    <col min="511" max="511" width="7.85546875" bestFit="1" customWidth="1"/>
    <col min="512" max="512" width="10.85546875" bestFit="1" customWidth="1"/>
    <col min="513" max="513" width="11" bestFit="1" customWidth="1"/>
    <col min="514" max="514" width="12.42578125" bestFit="1" customWidth="1"/>
    <col min="515" max="515" width="11" bestFit="1" customWidth="1"/>
    <col min="516" max="516" width="13.5703125" bestFit="1" customWidth="1"/>
    <col min="517" max="517" width="11" bestFit="1" customWidth="1"/>
    <col min="518" max="518" width="13.5703125" bestFit="1" customWidth="1"/>
    <col min="519" max="519" width="11" bestFit="1" customWidth="1"/>
    <col min="520" max="520" width="12.42578125" bestFit="1" customWidth="1"/>
    <col min="521" max="521" width="7.85546875" bestFit="1" customWidth="1"/>
    <col min="522" max="522" width="10.85546875" bestFit="1" customWidth="1"/>
    <col min="523" max="523" width="7.85546875" bestFit="1" customWidth="1"/>
    <col min="524" max="524" width="10.85546875" bestFit="1" customWidth="1"/>
    <col min="525" max="525" width="7.85546875" bestFit="1" customWidth="1"/>
    <col min="526" max="526" width="10.85546875" bestFit="1" customWidth="1"/>
    <col min="527" max="527" width="7.85546875" bestFit="1" customWidth="1"/>
    <col min="528" max="528" width="10.85546875" bestFit="1" customWidth="1"/>
    <col min="529" max="529" width="7.85546875" bestFit="1" customWidth="1"/>
    <col min="530" max="530" width="10.85546875" bestFit="1" customWidth="1"/>
    <col min="531" max="531" width="13.85546875" bestFit="1" customWidth="1"/>
    <col min="532" max="532" width="21.85546875" bestFit="1" customWidth="1"/>
    <col min="533" max="533" width="7.85546875" bestFit="1" customWidth="1"/>
    <col min="534" max="534" width="10.85546875" bestFit="1" customWidth="1"/>
    <col min="535" max="535" width="7.85546875" bestFit="1" customWidth="1"/>
    <col min="536" max="536" width="10.85546875" bestFit="1" customWidth="1"/>
    <col min="537" max="537" width="13.85546875" bestFit="1" customWidth="1"/>
    <col min="538" max="538" width="21.85546875" bestFit="1" customWidth="1"/>
    <col min="539" max="539" width="7.85546875" bestFit="1" customWidth="1"/>
    <col min="540" max="540" width="10.85546875" bestFit="1" customWidth="1"/>
    <col min="541" max="541" width="7.85546875" bestFit="1" customWidth="1"/>
    <col min="542" max="542" width="10.85546875" bestFit="1" customWidth="1"/>
    <col min="543" max="543" width="7.85546875" bestFit="1" customWidth="1"/>
    <col min="544" max="544" width="10.85546875" bestFit="1" customWidth="1"/>
    <col min="545" max="545" width="7.85546875" bestFit="1" customWidth="1"/>
    <col min="546" max="546" width="10.85546875" bestFit="1" customWidth="1"/>
    <col min="547" max="547" width="7.85546875" bestFit="1" customWidth="1"/>
    <col min="548" max="548" width="10.85546875" bestFit="1" customWidth="1"/>
    <col min="549" max="549" width="7.85546875" bestFit="1" customWidth="1"/>
    <col min="550" max="550" width="10.85546875" bestFit="1" customWidth="1"/>
    <col min="551" max="551" width="9.85546875" bestFit="1" customWidth="1"/>
    <col min="552" max="552" width="12.42578125" bestFit="1" customWidth="1"/>
    <col min="553" max="553" width="13.85546875" bestFit="1" customWidth="1"/>
    <col min="554" max="554" width="21.85546875" bestFit="1" customWidth="1"/>
    <col min="555" max="555" width="7.85546875" bestFit="1" customWidth="1"/>
    <col min="556" max="556" width="10.85546875" bestFit="1" customWidth="1"/>
    <col min="557" max="557" width="7.85546875" bestFit="1" customWidth="1"/>
    <col min="558" max="558" width="10.85546875" bestFit="1" customWidth="1"/>
    <col min="559" max="559" width="11" bestFit="1" customWidth="1"/>
    <col min="560" max="560" width="10.85546875" bestFit="1" customWidth="1"/>
    <col min="561" max="561" width="7.85546875" bestFit="1" customWidth="1"/>
    <col min="562" max="562" width="10.85546875" bestFit="1" customWidth="1"/>
    <col min="563" max="563" width="11" bestFit="1" customWidth="1"/>
    <col min="564" max="564" width="11.85546875" bestFit="1" customWidth="1"/>
    <col min="565" max="565" width="13.85546875" bestFit="1" customWidth="1"/>
    <col min="566" max="566" width="21.85546875" bestFit="1" customWidth="1"/>
    <col min="567" max="567" width="11.85546875" bestFit="1" customWidth="1"/>
    <col min="568" max="568" width="14.5703125" bestFit="1" customWidth="1"/>
    <col min="569" max="569" width="11.85546875" bestFit="1" customWidth="1"/>
    <col min="570" max="570" width="14.5703125" bestFit="1" customWidth="1"/>
    <col min="571" max="571" width="8.85546875" bestFit="1" customWidth="1"/>
    <col min="572" max="572" width="11.85546875" bestFit="1" customWidth="1"/>
    <col min="573" max="573" width="8.85546875" bestFit="1" customWidth="1"/>
    <col min="574" max="574" width="11.85546875" bestFit="1" customWidth="1"/>
    <col min="575" max="575" width="8.85546875" bestFit="1" customWidth="1"/>
    <col min="576" max="576" width="11.85546875" bestFit="1" customWidth="1"/>
    <col min="577" max="577" width="10.85546875" bestFit="1" customWidth="1"/>
    <col min="578" max="578" width="13.5703125" bestFit="1" customWidth="1"/>
    <col min="579" max="579" width="8.85546875" bestFit="1" customWidth="1"/>
    <col min="580" max="580" width="11.85546875" bestFit="1" customWidth="1"/>
    <col min="581" max="581" width="8.85546875" bestFit="1" customWidth="1"/>
    <col min="582" max="582" width="11.85546875" bestFit="1" customWidth="1"/>
    <col min="583" max="583" width="8.85546875" bestFit="1" customWidth="1"/>
    <col min="584" max="584" width="11.85546875" bestFit="1" customWidth="1"/>
    <col min="585" max="585" width="8.85546875" bestFit="1" customWidth="1"/>
    <col min="586" max="586" width="11.85546875" bestFit="1" customWidth="1"/>
    <col min="587" max="587" width="10.85546875" bestFit="1" customWidth="1"/>
    <col min="588" max="588" width="13.5703125" bestFit="1" customWidth="1"/>
    <col min="589" max="589" width="8.85546875" bestFit="1" customWidth="1"/>
    <col min="590" max="590" width="11.85546875" bestFit="1" customWidth="1"/>
    <col min="591" max="591" width="13.85546875" bestFit="1" customWidth="1"/>
    <col min="592" max="592" width="21.85546875" bestFit="1" customWidth="1"/>
    <col min="593" max="593" width="8.85546875" bestFit="1" customWidth="1"/>
    <col min="594" max="594" width="11.85546875" bestFit="1" customWidth="1"/>
    <col min="595" max="595" width="13.85546875" bestFit="1" customWidth="1"/>
    <col min="596" max="596" width="21.85546875" bestFit="1" customWidth="1"/>
    <col min="597" max="597" width="13.85546875" bestFit="1" customWidth="1"/>
    <col min="598" max="598" width="16.5703125" bestFit="1" customWidth="1"/>
    <col min="599" max="599" width="10.85546875" bestFit="1" customWidth="1"/>
    <col min="600" max="600" width="13.5703125" bestFit="1" customWidth="1"/>
    <col min="601" max="601" width="11.28515625" bestFit="1" customWidth="1"/>
    <col min="602" max="602" width="13.85546875" bestFit="1" customWidth="1"/>
    <col min="603" max="603" width="16.5703125" bestFit="1" customWidth="1"/>
    <col min="604" max="604" width="10.85546875" bestFit="1" customWidth="1"/>
    <col min="605" max="605" width="13.5703125" bestFit="1" customWidth="1"/>
    <col min="606" max="606" width="11.28515625" bestFit="1" customWidth="1"/>
    <col min="607" max="610" width="12" bestFit="1" customWidth="1"/>
    <col min="611" max="614" width="8" bestFit="1" customWidth="1"/>
    <col min="615" max="615" width="9" bestFit="1" customWidth="1"/>
    <col min="616" max="616" width="7.7109375" bestFit="1" customWidth="1"/>
    <col min="617" max="620" width="12" bestFit="1" customWidth="1"/>
    <col min="621" max="621" width="7.7109375" bestFit="1" customWidth="1"/>
    <col min="622" max="622" width="12" bestFit="1" customWidth="1"/>
    <col min="623" max="623" width="12.42578125" bestFit="1" customWidth="1"/>
    <col min="624" max="624" width="29.140625" bestFit="1" customWidth="1"/>
    <col min="625" max="625" width="16" bestFit="1" customWidth="1"/>
  </cols>
  <sheetData>
    <row r="2" spans="1:34" ht="16.5" x14ac:dyDescent="0.3">
      <c r="AE2" s="640" t="s">
        <v>907</v>
      </c>
      <c r="AF2" s="640"/>
      <c r="AG2" s="640"/>
      <c r="AH2" s="640"/>
    </row>
    <row r="3" spans="1:34" ht="45" x14ac:dyDescent="0.25">
      <c r="A3" s="24" t="s">
        <v>480</v>
      </c>
      <c r="B3" s="214" t="s">
        <v>481</v>
      </c>
      <c r="C3" s="214" t="s">
        <v>482</v>
      </c>
      <c r="D3" s="214" t="s">
        <v>483</v>
      </c>
      <c r="E3" s="214" t="s">
        <v>484</v>
      </c>
      <c r="F3" s="214" t="s">
        <v>847</v>
      </c>
      <c r="AE3" s="226" t="s">
        <v>851</v>
      </c>
      <c r="AF3" s="227">
        <v>2017</v>
      </c>
      <c r="AG3" s="227">
        <v>2018</v>
      </c>
      <c r="AH3" s="227">
        <v>2019</v>
      </c>
    </row>
    <row r="4" spans="1:34" ht="18" x14ac:dyDescent="0.25">
      <c r="A4" s="25" t="s">
        <v>116</v>
      </c>
      <c r="B4" s="8"/>
      <c r="C4" s="8"/>
      <c r="D4" s="8"/>
      <c r="E4" s="8"/>
      <c r="F4" s="8"/>
      <c r="AE4" s="226" t="s">
        <v>72</v>
      </c>
      <c r="AF4" s="228">
        <v>1</v>
      </c>
      <c r="AG4" s="228">
        <v>0</v>
      </c>
      <c r="AH4" s="228">
        <v>0</v>
      </c>
    </row>
    <row r="5" spans="1:34" ht="18" x14ac:dyDescent="0.25">
      <c r="A5" s="43">
        <v>43466</v>
      </c>
      <c r="B5" s="8"/>
      <c r="C5" s="8"/>
      <c r="D5" s="8">
        <v>1</v>
      </c>
      <c r="E5" s="8"/>
      <c r="F5" s="8"/>
      <c r="AE5" s="226" t="s">
        <v>73</v>
      </c>
      <c r="AF5" s="228">
        <v>7</v>
      </c>
      <c r="AG5" s="228">
        <v>3</v>
      </c>
      <c r="AH5" s="228">
        <v>8</v>
      </c>
    </row>
    <row r="6" spans="1:34" ht="18" x14ac:dyDescent="0.25">
      <c r="A6" s="43">
        <v>43497</v>
      </c>
      <c r="B6" s="8"/>
      <c r="C6" s="8"/>
      <c r="D6" s="8"/>
      <c r="E6" s="8">
        <v>1</v>
      </c>
      <c r="F6" s="8"/>
      <c r="AE6" s="226" t="s">
        <v>74</v>
      </c>
      <c r="AF6" s="228">
        <v>2</v>
      </c>
      <c r="AG6" s="228">
        <v>0</v>
      </c>
      <c r="AH6" s="228">
        <v>1</v>
      </c>
    </row>
    <row r="7" spans="1:34" ht="18" x14ac:dyDescent="0.25">
      <c r="A7" s="43">
        <v>43525</v>
      </c>
      <c r="B7" s="8"/>
      <c r="C7" s="8"/>
      <c r="D7" s="8"/>
      <c r="E7" s="8"/>
      <c r="F7" s="8"/>
      <c r="AE7" s="226" t="s">
        <v>75</v>
      </c>
      <c r="AF7" s="228">
        <v>9</v>
      </c>
      <c r="AG7" s="228">
        <v>5</v>
      </c>
      <c r="AH7" s="228">
        <v>4</v>
      </c>
    </row>
    <row r="8" spans="1:34" ht="18" x14ac:dyDescent="0.25">
      <c r="A8" s="43">
        <v>43556</v>
      </c>
      <c r="B8" s="8"/>
      <c r="C8" s="8"/>
      <c r="D8" s="8"/>
      <c r="E8" s="8"/>
      <c r="F8" s="8"/>
      <c r="AE8" s="226" t="s">
        <v>76</v>
      </c>
      <c r="AF8" s="228">
        <v>41</v>
      </c>
      <c r="AG8" s="228">
        <v>24</v>
      </c>
      <c r="AH8" s="228">
        <v>15</v>
      </c>
    </row>
    <row r="9" spans="1:34" ht="15" customHeight="1" x14ac:dyDescent="0.3">
      <c r="A9" s="43">
        <v>43586</v>
      </c>
      <c r="B9" s="8"/>
      <c r="C9" s="8"/>
      <c r="D9" s="8"/>
      <c r="E9" s="8"/>
      <c r="F9" s="8">
        <v>1</v>
      </c>
      <c r="AE9" s="641" t="s">
        <v>1002</v>
      </c>
      <c r="AF9" s="641"/>
      <c r="AG9" s="641"/>
      <c r="AH9" s="641"/>
    </row>
    <row r="10" spans="1:34" x14ac:dyDescent="0.25">
      <c r="A10" s="43">
        <v>43617</v>
      </c>
      <c r="B10" s="8"/>
      <c r="C10" s="8">
        <v>1</v>
      </c>
      <c r="D10" s="8"/>
      <c r="E10" s="8"/>
      <c r="F10" s="8"/>
    </row>
    <row r="11" spans="1:34" x14ac:dyDescent="0.25">
      <c r="A11" s="43">
        <v>43647</v>
      </c>
      <c r="B11" s="8"/>
      <c r="C11" s="8"/>
      <c r="D11" s="8"/>
      <c r="E11" s="8">
        <v>1</v>
      </c>
      <c r="F11" s="8"/>
    </row>
    <row r="12" spans="1:34" x14ac:dyDescent="0.25">
      <c r="A12" s="43">
        <v>43678</v>
      </c>
      <c r="B12" s="8"/>
      <c r="C12" s="8"/>
      <c r="D12" s="8"/>
      <c r="E12" s="8"/>
      <c r="F12" s="8"/>
    </row>
    <row r="13" spans="1:34" x14ac:dyDescent="0.25">
      <c r="A13" s="25" t="s">
        <v>568</v>
      </c>
      <c r="B13" s="8"/>
      <c r="C13" s="8">
        <v>1</v>
      </c>
      <c r="D13" s="8">
        <v>1</v>
      </c>
      <c r="E13" s="8">
        <v>2</v>
      </c>
      <c r="F13" s="8">
        <v>1</v>
      </c>
    </row>
    <row r="14" spans="1:34" x14ac:dyDescent="0.25">
      <c r="A14" s="25" t="s">
        <v>479</v>
      </c>
      <c r="B14" s="8"/>
      <c r="C14" s="8"/>
      <c r="D14" s="8"/>
      <c r="E14" s="8"/>
      <c r="F14" s="8"/>
    </row>
    <row r="15" spans="1:34" x14ac:dyDescent="0.25">
      <c r="A15" s="43">
        <v>43466</v>
      </c>
      <c r="B15" s="8"/>
      <c r="C15" s="8"/>
      <c r="D15" s="8"/>
      <c r="E15" s="8"/>
      <c r="F15" s="8">
        <v>1</v>
      </c>
    </row>
    <row r="16" spans="1:34" x14ac:dyDescent="0.25">
      <c r="A16" s="43">
        <v>43497</v>
      </c>
      <c r="B16" s="8"/>
      <c r="C16" s="8"/>
      <c r="D16" s="8"/>
      <c r="E16" s="8"/>
      <c r="F16" s="8">
        <v>2</v>
      </c>
      <c r="I16" s="23"/>
    </row>
    <row r="17" spans="1:39" x14ac:dyDescent="0.25">
      <c r="A17" s="43">
        <v>43525</v>
      </c>
      <c r="B17" s="8"/>
      <c r="C17" s="8"/>
      <c r="D17" s="8"/>
      <c r="E17" s="8"/>
      <c r="F17" s="8"/>
      <c r="I17" s="26"/>
    </row>
    <row r="18" spans="1:39" x14ac:dyDescent="0.25">
      <c r="A18" s="43">
        <v>43556</v>
      </c>
      <c r="B18" s="8"/>
      <c r="C18" s="8">
        <v>1</v>
      </c>
      <c r="D18" s="8"/>
      <c r="E18" s="8"/>
      <c r="F18" s="8"/>
      <c r="I18" s="26"/>
    </row>
    <row r="19" spans="1:39" x14ac:dyDescent="0.25">
      <c r="A19" s="43">
        <v>43586</v>
      </c>
      <c r="B19" s="8"/>
      <c r="C19" s="8"/>
      <c r="D19" s="8"/>
      <c r="E19" s="8"/>
      <c r="F19" s="8"/>
      <c r="H19" s="8"/>
      <c r="I19" s="26"/>
    </row>
    <row r="20" spans="1:39" x14ac:dyDescent="0.25">
      <c r="A20" s="43">
        <v>43617</v>
      </c>
      <c r="B20" s="8"/>
      <c r="C20" s="8">
        <v>3</v>
      </c>
      <c r="D20" s="8"/>
      <c r="E20" s="8"/>
      <c r="F20" s="8">
        <v>2</v>
      </c>
      <c r="H20" s="8"/>
      <c r="I20" s="26"/>
    </row>
    <row r="21" spans="1:39" x14ac:dyDescent="0.25">
      <c r="A21" s="43">
        <v>43647</v>
      </c>
      <c r="B21" s="8"/>
      <c r="C21" s="8">
        <v>1</v>
      </c>
      <c r="D21" s="8"/>
      <c r="E21" s="8"/>
      <c r="F21" s="8"/>
      <c r="I21" s="26"/>
    </row>
    <row r="22" spans="1:39" x14ac:dyDescent="0.25">
      <c r="A22" s="43">
        <v>43678</v>
      </c>
      <c r="B22" s="8"/>
      <c r="C22" s="8">
        <v>1</v>
      </c>
      <c r="D22" s="8"/>
      <c r="E22" s="8"/>
      <c r="F22" s="8">
        <v>2</v>
      </c>
      <c r="I22" s="26"/>
    </row>
    <row r="23" spans="1:39" x14ac:dyDescent="0.25">
      <c r="A23" s="25" t="s">
        <v>569</v>
      </c>
      <c r="B23" s="8"/>
      <c r="C23" s="8">
        <v>6</v>
      </c>
      <c r="D23" s="8"/>
      <c r="E23" s="8"/>
      <c r="F23" s="8">
        <v>7</v>
      </c>
      <c r="I23" s="26"/>
      <c r="AL23" t="s">
        <v>973</v>
      </c>
    </row>
    <row r="24" spans="1:39" x14ac:dyDescent="0.25">
      <c r="A24" s="25" t="s">
        <v>47</v>
      </c>
      <c r="B24" s="8"/>
      <c r="C24" s="8">
        <v>7</v>
      </c>
      <c r="D24" s="8">
        <v>1</v>
      </c>
      <c r="E24" s="8">
        <v>2</v>
      </c>
      <c r="F24" s="8">
        <v>8</v>
      </c>
      <c r="I24" s="27"/>
      <c r="AK24" s="209">
        <v>42736</v>
      </c>
      <c r="AL24" s="210">
        <v>4</v>
      </c>
      <c r="AM24" s="210"/>
    </row>
    <row r="25" spans="1:39" x14ac:dyDescent="0.25">
      <c r="AK25" s="209">
        <v>42767</v>
      </c>
      <c r="AL25" s="210">
        <v>2</v>
      </c>
      <c r="AM25" s="210"/>
    </row>
    <row r="26" spans="1:39" x14ac:dyDescent="0.25">
      <c r="AK26" s="209">
        <v>42795</v>
      </c>
      <c r="AL26" s="210">
        <v>2</v>
      </c>
      <c r="AM26" s="210"/>
    </row>
    <row r="27" spans="1:39" x14ac:dyDescent="0.25">
      <c r="AK27" s="209">
        <v>42826</v>
      </c>
      <c r="AL27" s="210">
        <v>4</v>
      </c>
      <c r="AM27" s="210"/>
    </row>
    <row r="28" spans="1:39" x14ac:dyDescent="0.25">
      <c r="AK28" s="209">
        <v>42856</v>
      </c>
      <c r="AL28" s="210">
        <v>5</v>
      </c>
      <c r="AM28" s="210"/>
    </row>
    <row r="29" spans="1:39" x14ac:dyDescent="0.25">
      <c r="AK29" s="209">
        <v>42887</v>
      </c>
      <c r="AL29" s="210">
        <v>0</v>
      </c>
      <c r="AM29" s="210"/>
    </row>
    <row r="30" spans="1:39" x14ac:dyDescent="0.25">
      <c r="AK30" s="209">
        <v>42917</v>
      </c>
      <c r="AL30" s="210">
        <v>3</v>
      </c>
      <c r="AM30" s="210"/>
    </row>
    <row r="31" spans="1:39" x14ac:dyDescent="0.25">
      <c r="AK31" s="209">
        <v>42948</v>
      </c>
      <c r="AL31" s="210">
        <v>1</v>
      </c>
      <c r="AM31" s="210"/>
    </row>
    <row r="32" spans="1:39" x14ac:dyDescent="0.25">
      <c r="AK32" s="209">
        <v>42979</v>
      </c>
      <c r="AL32" s="210">
        <v>2</v>
      </c>
      <c r="AM32" s="210"/>
    </row>
    <row r="33" spans="1:39" x14ac:dyDescent="0.25">
      <c r="AK33" s="209">
        <v>43009</v>
      </c>
      <c r="AL33" s="210">
        <v>4</v>
      </c>
      <c r="AM33" s="210"/>
    </row>
    <row r="34" spans="1:39" x14ac:dyDescent="0.25">
      <c r="AK34" s="209">
        <v>43040</v>
      </c>
      <c r="AL34" s="210">
        <v>2</v>
      </c>
      <c r="AM34" s="210"/>
    </row>
    <row r="35" spans="1:39" x14ac:dyDescent="0.25">
      <c r="AK35" s="209" t="s">
        <v>852</v>
      </c>
      <c r="AL35" s="210">
        <v>3</v>
      </c>
      <c r="AM35" s="210"/>
    </row>
    <row r="36" spans="1:39" x14ac:dyDescent="0.25">
      <c r="AK36" s="209">
        <v>43435</v>
      </c>
      <c r="AL36" s="210">
        <v>0</v>
      </c>
      <c r="AM36" s="210"/>
    </row>
    <row r="37" spans="1:39" x14ac:dyDescent="0.25">
      <c r="AK37" s="209">
        <v>43466</v>
      </c>
      <c r="AL37" s="210">
        <v>0</v>
      </c>
      <c r="AM37" s="210"/>
    </row>
    <row r="38" spans="1:39" x14ac:dyDescent="0.25">
      <c r="AK38" s="209">
        <v>43497</v>
      </c>
      <c r="AL38" s="210">
        <v>1</v>
      </c>
      <c r="AM38" s="210"/>
    </row>
    <row r="39" spans="1:39" x14ac:dyDescent="0.25">
      <c r="Y39" s="24" t="s">
        <v>57</v>
      </c>
      <c r="Z39" t="s">
        <v>485</v>
      </c>
      <c r="AK39" s="209">
        <v>43525</v>
      </c>
      <c r="AL39" s="210">
        <v>0</v>
      </c>
      <c r="AM39" s="210"/>
    </row>
    <row r="40" spans="1:39" x14ac:dyDescent="0.25">
      <c r="AK40" s="209">
        <v>43556</v>
      </c>
      <c r="AL40" s="210">
        <v>0</v>
      </c>
      <c r="AM40" s="210"/>
    </row>
    <row r="41" spans="1:39" x14ac:dyDescent="0.25">
      <c r="Y41" s="24" t="s">
        <v>1063</v>
      </c>
      <c r="Z41" s="24" t="s">
        <v>1064</v>
      </c>
      <c r="AK41" s="209">
        <v>43586</v>
      </c>
      <c r="AL41" s="210">
        <v>1</v>
      </c>
      <c r="AM41" s="210"/>
    </row>
    <row r="42" spans="1:39" x14ac:dyDescent="0.25">
      <c r="Y42" s="24" t="s">
        <v>480</v>
      </c>
      <c r="Z42" t="s">
        <v>116</v>
      </c>
      <c r="AA42" t="s">
        <v>479</v>
      </c>
      <c r="AB42" t="s">
        <v>47</v>
      </c>
      <c r="AK42" s="211">
        <v>43617</v>
      </c>
      <c r="AL42" s="212">
        <v>1</v>
      </c>
      <c r="AM42" s="212"/>
    </row>
    <row r="43" spans="1:39" x14ac:dyDescent="0.25">
      <c r="A43" s="23" t="s">
        <v>480</v>
      </c>
      <c r="B43" s="23" t="s">
        <v>846</v>
      </c>
      <c r="C43" s="23" t="s">
        <v>73</v>
      </c>
      <c r="D43" s="23" t="s">
        <v>74</v>
      </c>
      <c r="E43" s="23" t="s">
        <v>75</v>
      </c>
      <c r="F43" s="23" t="s">
        <v>76</v>
      </c>
      <c r="Y43" s="25" t="s">
        <v>115</v>
      </c>
      <c r="Z43" s="9"/>
      <c r="AA43" s="9"/>
      <c r="AB43" s="9"/>
      <c r="AK43" s="209">
        <v>43647</v>
      </c>
      <c r="AL43" s="213">
        <v>1</v>
      </c>
      <c r="AM43" s="213"/>
    </row>
    <row r="44" spans="1:39" x14ac:dyDescent="0.25">
      <c r="A44" s="25" t="s">
        <v>115</v>
      </c>
      <c r="B44" s="8"/>
      <c r="C44" s="8">
        <v>2</v>
      </c>
      <c r="D44" s="8"/>
      <c r="E44" s="8"/>
      <c r="F44" s="8">
        <v>6</v>
      </c>
      <c r="Y44" s="43">
        <v>43497</v>
      </c>
      <c r="Z44" s="10">
        <v>1</v>
      </c>
      <c r="AA44" s="10" t="e">
        <v>#VALUE!</v>
      </c>
      <c r="AB44" s="10">
        <v>1</v>
      </c>
      <c r="AK44" s="211">
        <v>43678</v>
      </c>
      <c r="AL44" s="213">
        <v>0</v>
      </c>
      <c r="AM44" s="213"/>
    </row>
    <row r="45" spans="1:39" x14ac:dyDescent="0.25">
      <c r="A45" s="25" t="s">
        <v>513</v>
      </c>
      <c r="B45" s="8"/>
      <c r="C45" s="8">
        <v>2</v>
      </c>
      <c r="D45" s="8"/>
      <c r="E45" s="8">
        <v>2</v>
      </c>
      <c r="F45" s="8">
        <v>2</v>
      </c>
      <c r="Y45" s="43">
        <v>43586</v>
      </c>
      <c r="Z45" s="10">
        <v>1</v>
      </c>
      <c r="AA45" s="10" t="e">
        <v>#VALUE!</v>
      </c>
      <c r="AB45" s="10">
        <v>1</v>
      </c>
      <c r="AK45" s="211">
        <v>43709</v>
      </c>
      <c r="AL45" s="213">
        <v>3</v>
      </c>
      <c r="AM45" s="213"/>
    </row>
    <row r="46" spans="1:39" x14ac:dyDescent="0.25">
      <c r="A46" s="25" t="s">
        <v>20</v>
      </c>
      <c r="B46" s="8"/>
      <c r="C46" s="8">
        <v>3</v>
      </c>
      <c r="D46" s="8"/>
      <c r="E46" s="8">
        <v>1</v>
      </c>
      <c r="F46" s="8">
        <v>1</v>
      </c>
      <c r="Y46" s="43">
        <v>43709</v>
      </c>
      <c r="Z46" s="10">
        <v>1</v>
      </c>
      <c r="AA46" s="10" t="e">
        <v>#VALUE!</v>
      </c>
      <c r="AB46" s="10">
        <v>1</v>
      </c>
      <c r="AK46" s="211">
        <v>43739</v>
      </c>
      <c r="AL46" s="213">
        <v>1</v>
      </c>
      <c r="AM46" s="213"/>
    </row>
    <row r="47" spans="1:39" x14ac:dyDescent="0.25">
      <c r="A47" s="25" t="s">
        <v>31</v>
      </c>
      <c r="B47" s="8"/>
      <c r="C47" s="8">
        <v>1</v>
      </c>
      <c r="D47" s="8"/>
      <c r="E47" s="8"/>
      <c r="F47" s="8">
        <v>2</v>
      </c>
      <c r="Y47" s="43">
        <v>43739</v>
      </c>
      <c r="Z47" s="10">
        <v>1</v>
      </c>
      <c r="AA47" s="10" t="e">
        <v>#VALUE!</v>
      </c>
      <c r="AB47" s="10">
        <v>1</v>
      </c>
      <c r="AK47" s="211">
        <v>43770</v>
      </c>
      <c r="AL47" s="213">
        <v>0</v>
      </c>
    </row>
    <row r="48" spans="1:39" x14ac:dyDescent="0.25">
      <c r="A48" s="25" t="s">
        <v>514</v>
      </c>
      <c r="B48" s="8"/>
      <c r="C48" s="8"/>
      <c r="D48" s="8"/>
      <c r="E48" s="8">
        <v>2</v>
      </c>
      <c r="F48" s="8">
        <v>1</v>
      </c>
      <c r="Q48" s="24"/>
      <c r="R48" s="24"/>
      <c r="S48" s="24"/>
      <c r="T48" s="24"/>
      <c r="U48" s="24"/>
      <c r="V48" s="24"/>
      <c r="W48" s="24"/>
      <c r="X48" s="24"/>
      <c r="Y48" s="25" t="s">
        <v>1109</v>
      </c>
      <c r="Z48" s="10">
        <v>4</v>
      </c>
      <c r="AA48" s="10" t="e">
        <v>#VALUE!</v>
      </c>
      <c r="AB48" s="10">
        <v>4</v>
      </c>
      <c r="AE48" s="24"/>
      <c r="AF48" s="24"/>
      <c r="AG48" s="24"/>
      <c r="AH48" s="24"/>
      <c r="AI48" s="24"/>
      <c r="AJ48" s="24"/>
      <c r="AK48" s="24"/>
      <c r="AL48" s="24"/>
      <c r="AM48" s="24"/>
    </row>
    <row r="49" spans="1:33" x14ac:dyDescent="0.25">
      <c r="A49" s="25" t="s">
        <v>41</v>
      </c>
      <c r="B49" s="8"/>
      <c r="C49" s="8"/>
      <c r="D49" s="8"/>
      <c r="E49" s="8"/>
      <c r="F49" s="8">
        <v>2</v>
      </c>
      <c r="Y49" s="25" t="s">
        <v>513</v>
      </c>
      <c r="Z49" s="9"/>
      <c r="AA49" s="9"/>
      <c r="AB49" s="9"/>
    </row>
    <row r="50" spans="1:33" x14ac:dyDescent="0.25">
      <c r="A50" s="25" t="s">
        <v>46</v>
      </c>
      <c r="B50" s="8"/>
      <c r="C50" s="8"/>
      <c r="D50" s="8"/>
      <c r="E50" s="8"/>
      <c r="F50" s="8">
        <v>2</v>
      </c>
      <c r="Y50" s="43">
        <v>43647</v>
      </c>
      <c r="Z50" s="10" t="e">
        <v>#VALUE!</v>
      </c>
      <c r="AA50" s="10">
        <v>1</v>
      </c>
      <c r="AB50" s="10">
        <v>1</v>
      </c>
    </row>
    <row r="51" spans="1:33" x14ac:dyDescent="0.25">
      <c r="A51" s="25" t="s">
        <v>178</v>
      </c>
      <c r="B51" s="8"/>
      <c r="C51" s="8">
        <v>1</v>
      </c>
      <c r="D51" s="8"/>
      <c r="E51" s="8"/>
      <c r="F51" s="8"/>
      <c r="Y51" s="43">
        <v>43709</v>
      </c>
      <c r="Z51" s="10">
        <v>1</v>
      </c>
      <c r="AA51" s="10" t="e">
        <v>#VALUE!</v>
      </c>
      <c r="AB51" s="10">
        <v>1</v>
      </c>
    </row>
    <row r="52" spans="1:33" x14ac:dyDescent="0.25">
      <c r="A52" s="25" t="s">
        <v>929</v>
      </c>
      <c r="B52" s="8"/>
      <c r="C52" s="8"/>
      <c r="D52" s="8"/>
      <c r="E52" s="8"/>
      <c r="F52" s="8">
        <v>1</v>
      </c>
      <c r="Y52" s="25" t="s">
        <v>1108</v>
      </c>
      <c r="Z52" s="10">
        <v>1</v>
      </c>
      <c r="AA52" s="10">
        <v>1</v>
      </c>
      <c r="AB52" s="10">
        <v>2</v>
      </c>
    </row>
    <row r="53" spans="1:33" x14ac:dyDescent="0.25">
      <c r="A53" s="25" t="s">
        <v>10</v>
      </c>
      <c r="B53" s="8"/>
      <c r="C53" s="8"/>
      <c r="D53" s="8"/>
      <c r="E53" s="8"/>
      <c r="F53" s="8">
        <v>1</v>
      </c>
      <c r="Y53" s="25" t="s">
        <v>178</v>
      </c>
      <c r="Z53" s="9"/>
      <c r="AA53" s="9"/>
      <c r="AB53" s="9"/>
    </row>
    <row r="54" spans="1:33" x14ac:dyDescent="0.25">
      <c r="A54" s="25" t="s">
        <v>19</v>
      </c>
      <c r="B54" s="8"/>
      <c r="C54" s="8"/>
      <c r="D54" s="8">
        <v>1</v>
      </c>
      <c r="E54" s="8"/>
      <c r="F54" s="8"/>
      <c r="Y54" s="43">
        <v>43709</v>
      </c>
      <c r="Z54" s="9" t="e">
        <v>#VALUE!</v>
      </c>
      <c r="AA54" s="9">
        <v>1</v>
      </c>
      <c r="AB54" s="9">
        <v>1</v>
      </c>
    </row>
    <row r="55" spans="1:33" x14ac:dyDescent="0.25">
      <c r="Y55" s="25" t="s">
        <v>1111</v>
      </c>
      <c r="Z55" s="9" t="e">
        <v>#VALUE!</v>
      </c>
      <c r="AA55" s="9">
        <v>1</v>
      </c>
      <c r="AB55" s="9">
        <v>1</v>
      </c>
    </row>
    <row r="56" spans="1:33" x14ac:dyDescent="0.25">
      <c r="Y56" s="25" t="s">
        <v>20</v>
      </c>
      <c r="Z56" s="9"/>
      <c r="AA56" s="9"/>
      <c r="AB56" s="9"/>
    </row>
    <row r="57" spans="1:33" x14ac:dyDescent="0.25">
      <c r="Y57" s="43">
        <v>43617</v>
      </c>
      <c r="Z57" s="10" t="e">
        <v>#VALUE!</v>
      </c>
      <c r="AA57" s="10">
        <v>1</v>
      </c>
      <c r="AB57" s="10">
        <v>1</v>
      </c>
    </row>
    <row r="58" spans="1:33" x14ac:dyDescent="0.25">
      <c r="Y58" s="25" t="s">
        <v>1110</v>
      </c>
      <c r="Z58" s="10" t="e">
        <v>#VALUE!</v>
      </c>
      <c r="AA58" s="10">
        <v>1</v>
      </c>
      <c r="AB58" s="10">
        <v>1</v>
      </c>
    </row>
    <row r="59" spans="1:33" x14ac:dyDescent="0.25">
      <c r="Y59" s="25" t="s">
        <v>47</v>
      </c>
      <c r="Z59" s="10">
        <v>5</v>
      </c>
      <c r="AA59" s="10">
        <v>3</v>
      </c>
      <c r="AB59" s="10">
        <v>8</v>
      </c>
    </row>
    <row r="60" spans="1:33" x14ac:dyDescent="0.25">
      <c r="A60" s="24" t="s">
        <v>480</v>
      </c>
      <c r="B60" t="s">
        <v>991</v>
      </c>
      <c r="C60" t="s">
        <v>1126</v>
      </c>
      <c r="G60" s="24"/>
      <c r="H60" s="24"/>
      <c r="I60" s="24"/>
      <c r="J60" s="24"/>
      <c r="K60" s="24"/>
      <c r="L60" s="24"/>
      <c r="N60" s="24"/>
      <c r="O60" s="24"/>
      <c r="P60" s="24"/>
      <c r="Q60" s="24"/>
      <c r="R60" s="24"/>
      <c r="S60" s="24"/>
      <c r="T60" s="24"/>
      <c r="U60" s="24"/>
      <c r="V60" s="24"/>
      <c r="W60" s="24"/>
      <c r="X60" s="24"/>
      <c r="Y60" s="24"/>
      <c r="Z60" s="24"/>
      <c r="AA60" s="24"/>
      <c r="AB60" s="24"/>
      <c r="AC60" s="24"/>
      <c r="AD60" s="24"/>
      <c r="AE60" s="24"/>
      <c r="AF60" s="24"/>
      <c r="AG60" s="24"/>
    </row>
    <row r="61" spans="1:33" x14ac:dyDescent="0.25">
      <c r="A61" s="26">
        <v>43466</v>
      </c>
      <c r="B61" s="8">
        <v>1242914.9021739131</v>
      </c>
      <c r="C61" s="8">
        <v>1604346.8355072464</v>
      </c>
    </row>
    <row r="62" spans="1:33" x14ac:dyDescent="0.25">
      <c r="A62" s="26">
        <v>43497</v>
      </c>
      <c r="B62" s="8">
        <v>1277108.2</v>
      </c>
      <c r="C62" s="8">
        <v>1645194.75</v>
      </c>
    </row>
    <row r="63" spans="1:33" x14ac:dyDescent="0.25">
      <c r="A63" s="26">
        <v>43525</v>
      </c>
      <c r="B63" s="8">
        <v>1232386.0523538962</v>
      </c>
      <c r="C63" s="8">
        <v>1526317.5356538962</v>
      </c>
    </row>
    <row r="64" spans="1:33" x14ac:dyDescent="0.25">
      <c r="A64" s="26">
        <v>43556</v>
      </c>
      <c r="B64" s="8">
        <v>994886.76739130437</v>
      </c>
      <c r="C64" s="8">
        <v>1265867.2173913044</v>
      </c>
    </row>
    <row r="65" spans="1:41" x14ac:dyDescent="0.25">
      <c r="A65" s="26">
        <v>43586</v>
      </c>
      <c r="B65" s="8">
        <v>1324865.5</v>
      </c>
      <c r="C65" s="8">
        <v>1663816.55</v>
      </c>
    </row>
    <row r="66" spans="1:41" x14ac:dyDescent="0.25">
      <c r="A66" s="26">
        <v>43617</v>
      </c>
      <c r="B66" s="8">
        <v>1194649.3789473684</v>
      </c>
      <c r="C66" s="8">
        <v>1312151.0789473683</v>
      </c>
    </row>
    <row r="67" spans="1:41" x14ac:dyDescent="0.25">
      <c r="A67" s="26">
        <v>43647</v>
      </c>
      <c r="B67" s="8">
        <v>1314582.8919018563</v>
      </c>
      <c r="C67" s="8">
        <v>1621416.1919018561</v>
      </c>
    </row>
    <row r="68" spans="1:41" x14ac:dyDescent="0.25">
      <c r="A68" s="26">
        <v>43678</v>
      </c>
      <c r="B68" s="8">
        <v>1386938.9227870815</v>
      </c>
      <c r="C68" s="8">
        <v>1527634.0927870814</v>
      </c>
    </row>
    <row r="69" spans="1:41" x14ac:dyDescent="0.25">
      <c r="A69" s="26">
        <v>43709</v>
      </c>
      <c r="B69" s="8">
        <v>1244660.45</v>
      </c>
      <c r="C69" s="8">
        <v>1627626.25</v>
      </c>
    </row>
    <row r="70" spans="1:41" x14ac:dyDescent="0.25">
      <c r="A70" s="26">
        <v>43739</v>
      </c>
      <c r="B70" s="8">
        <v>1035896.635</v>
      </c>
      <c r="C70" s="8">
        <v>1291914.0350000001</v>
      </c>
    </row>
    <row r="71" spans="1:41" x14ac:dyDescent="0.25">
      <c r="A71" s="26">
        <v>43770</v>
      </c>
      <c r="B71" s="8">
        <v>1255042.8728571429</v>
      </c>
      <c r="C71" s="8">
        <v>1553917.8728571429</v>
      </c>
    </row>
    <row r="72" spans="1:41" x14ac:dyDescent="0.25">
      <c r="A72" s="26">
        <v>43800</v>
      </c>
      <c r="B72" s="8">
        <v>1127922.68</v>
      </c>
      <c r="C72" s="8">
        <v>1305121.08</v>
      </c>
    </row>
    <row r="73" spans="1:41" x14ac:dyDescent="0.25">
      <c r="A73" s="26" t="s">
        <v>47</v>
      </c>
      <c r="B73" s="8">
        <v>14631855.253412561</v>
      </c>
      <c r="C73" s="8">
        <v>17945323.490045894</v>
      </c>
    </row>
    <row r="80" spans="1:41" x14ac:dyDescent="0.25">
      <c r="AN80" s="24"/>
      <c r="AO80" s="24"/>
    </row>
  </sheetData>
  <mergeCells count="2">
    <mergeCell ref="AE2:AH2"/>
    <mergeCell ref="AE9:AH9"/>
  </mergeCells>
  <pageMargins left="0.7" right="0.7" top="0.75" bottom="0.75" header="0.3" footer="0.3"/>
  <pageSetup paperSize="9" orientation="portrait" r:id="rId4"/>
  <drawing r:id="rId5"/>
  <legacyDrawing r:id="rId6"/>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18EDE-1A7F-4D60-9881-1954885202F3}">
  <sheetPr codeName="Sheet9" filterMode="1">
    <pageSetUpPr fitToPage="1"/>
  </sheetPr>
  <dimension ref="A1:R1048457"/>
  <sheetViews>
    <sheetView zoomScale="85" zoomScaleNormal="85" workbookViewId="0">
      <pane ySplit="155" topLeftCell="A373" activePane="bottomLeft" state="frozen"/>
      <selection pane="bottomLeft" activeCell="F378" sqref="F378"/>
    </sheetView>
  </sheetViews>
  <sheetFormatPr defaultRowHeight="75" customHeight="1" x14ac:dyDescent="0.25"/>
  <cols>
    <col min="1" max="1" width="14.85546875" style="108" customWidth="1"/>
    <col min="2" max="2" width="16.42578125" style="108" bestFit="1" customWidth="1"/>
    <col min="3" max="3" width="26.140625" style="309" bestFit="1" customWidth="1"/>
    <col min="4" max="4" width="22.85546875" style="309" bestFit="1" customWidth="1"/>
    <col min="5" max="5" width="101.42578125" style="309" customWidth="1"/>
    <col min="6" max="6" width="39.85546875" style="309" customWidth="1"/>
    <col min="7" max="7" width="22.140625" style="309" bestFit="1" customWidth="1"/>
    <col min="8" max="8" width="20.85546875" style="108" bestFit="1" customWidth="1"/>
    <col min="9" max="9" width="27.85546875" style="311" bestFit="1" customWidth="1"/>
    <col min="10" max="10" width="19.140625" style="309" customWidth="1"/>
    <col min="11" max="11" width="19" style="309" customWidth="1"/>
    <col min="12" max="12" width="18" style="309" bestFit="1" customWidth="1"/>
    <col min="13" max="13" width="29.28515625" style="309" customWidth="1"/>
    <col min="14" max="14" width="28.7109375" style="309" bestFit="1" customWidth="1"/>
    <col min="15" max="17" width="16.7109375" style="309" bestFit="1" customWidth="1"/>
    <col min="18" max="18" width="11.5703125" style="309" bestFit="1" customWidth="1"/>
    <col min="19" max="16384" width="9.140625" style="309"/>
  </cols>
  <sheetData>
    <row r="1" spans="1:18" ht="78" customHeight="1" thickBot="1" x14ac:dyDescent="0.3">
      <c r="A1" s="91" t="s">
        <v>118</v>
      </c>
      <c r="B1" s="91" t="s">
        <v>111</v>
      </c>
      <c r="C1" s="91" t="s">
        <v>112</v>
      </c>
      <c r="D1" s="91" t="s">
        <v>106</v>
      </c>
      <c r="E1" s="91" t="s">
        <v>113</v>
      </c>
      <c r="F1" s="91" t="s">
        <v>119</v>
      </c>
      <c r="G1" s="91" t="s">
        <v>503</v>
      </c>
      <c r="H1" s="91" t="s">
        <v>120</v>
      </c>
      <c r="I1" s="91" t="s">
        <v>200</v>
      </c>
      <c r="J1" s="91" t="s">
        <v>64</v>
      </c>
      <c r="K1" s="91" t="s">
        <v>793</v>
      </c>
      <c r="L1" s="91" t="s">
        <v>794</v>
      </c>
    </row>
    <row r="2" spans="1:18" customFormat="1" ht="99.95" hidden="1" customHeight="1" thickBot="1" x14ac:dyDescent="0.3">
      <c r="A2" s="102"/>
      <c r="B2" s="170" t="s">
        <v>271</v>
      </c>
      <c r="C2" s="103" t="s">
        <v>272</v>
      </c>
      <c r="D2" s="150" t="s">
        <v>116</v>
      </c>
      <c r="E2" s="103" t="s">
        <v>273</v>
      </c>
      <c r="F2" s="103" t="s">
        <v>274</v>
      </c>
      <c r="G2" s="103"/>
      <c r="H2" s="222" t="s">
        <v>76</v>
      </c>
      <c r="I2" s="223"/>
      <c r="J2" s="222"/>
      <c r="K2" s="222"/>
      <c r="L2" s="222"/>
    </row>
    <row r="3" spans="1:18" customFormat="1" ht="99.95" hidden="1" customHeight="1" thickBot="1" x14ac:dyDescent="0.3">
      <c r="A3" s="151">
        <v>1793140</v>
      </c>
      <c r="B3" s="171" t="s">
        <v>164</v>
      </c>
      <c r="C3" s="98" t="s">
        <v>165</v>
      </c>
      <c r="D3" s="153" t="s">
        <v>166</v>
      </c>
      <c r="E3" s="98" t="s">
        <v>167</v>
      </c>
      <c r="F3" s="154" t="s">
        <v>632</v>
      </c>
      <c r="G3" s="154"/>
      <c r="H3" s="222" t="s">
        <v>288</v>
      </c>
      <c r="I3" s="223"/>
      <c r="J3" s="222"/>
      <c r="K3" s="222"/>
      <c r="L3" s="222"/>
    </row>
    <row r="4" spans="1:18" customFormat="1" ht="99.95" hidden="1" customHeight="1" thickBot="1" x14ac:dyDescent="0.3">
      <c r="A4" s="102">
        <v>1797452</v>
      </c>
      <c r="B4" s="170" t="s">
        <v>275</v>
      </c>
      <c r="C4" s="103" t="s">
        <v>208</v>
      </c>
      <c r="D4" s="150" t="s">
        <v>259</v>
      </c>
      <c r="E4" s="103" t="s">
        <v>633</v>
      </c>
      <c r="F4" s="103" t="s">
        <v>276</v>
      </c>
      <c r="G4" s="103"/>
      <c r="H4" s="222" t="s">
        <v>75</v>
      </c>
      <c r="I4" s="223"/>
      <c r="J4" s="222"/>
      <c r="K4" s="222"/>
      <c r="L4" s="222"/>
    </row>
    <row r="5" spans="1:18" customFormat="1" ht="99.95" hidden="1" customHeight="1" thickBot="1" x14ac:dyDescent="0.3">
      <c r="A5" s="102">
        <v>1614918</v>
      </c>
      <c r="B5" s="170" t="s">
        <v>204</v>
      </c>
      <c r="C5" s="103" t="s">
        <v>205</v>
      </c>
      <c r="D5" s="150" t="s">
        <v>116</v>
      </c>
      <c r="E5" s="103" t="s">
        <v>206</v>
      </c>
      <c r="F5" s="103" t="s">
        <v>207</v>
      </c>
      <c r="G5" s="103"/>
      <c r="H5" s="222" t="s">
        <v>76</v>
      </c>
      <c r="I5" s="223"/>
      <c r="J5" s="222"/>
      <c r="K5" s="222"/>
      <c r="L5" s="222"/>
    </row>
    <row r="6" spans="1:18" s="2" customFormat="1" ht="99.95" hidden="1" customHeight="1" thickBot="1" x14ac:dyDescent="0.3">
      <c r="A6" s="151">
        <v>1611535</v>
      </c>
      <c r="B6" s="172">
        <v>43118</v>
      </c>
      <c r="C6" s="98" t="s">
        <v>442</v>
      </c>
      <c r="D6" s="155" t="s">
        <v>116</v>
      </c>
      <c r="E6" s="93" t="s">
        <v>444</v>
      </c>
      <c r="F6" s="154" t="s">
        <v>634</v>
      </c>
      <c r="G6" s="154"/>
      <c r="H6" s="222" t="s">
        <v>64</v>
      </c>
      <c r="I6" s="223"/>
      <c r="J6" s="222" t="s">
        <v>64</v>
      </c>
      <c r="K6" s="222" t="s">
        <v>289</v>
      </c>
      <c r="L6" s="222"/>
      <c r="N6"/>
      <c r="O6"/>
      <c r="P6"/>
      <c r="Q6"/>
      <c r="R6"/>
    </row>
    <row r="7" spans="1:18" s="2" customFormat="1" ht="99.95" hidden="1" customHeight="1" thickBot="1" x14ac:dyDescent="0.3">
      <c r="A7" s="102">
        <v>1614623</v>
      </c>
      <c r="B7" s="170">
        <v>43125</v>
      </c>
      <c r="C7" s="103" t="s">
        <v>135</v>
      </c>
      <c r="D7" s="150" t="s">
        <v>201</v>
      </c>
      <c r="E7" s="103" t="s">
        <v>202</v>
      </c>
      <c r="F7" s="103" t="s">
        <v>203</v>
      </c>
      <c r="G7" s="103"/>
      <c r="H7" s="222" t="s">
        <v>75</v>
      </c>
      <c r="I7" s="223"/>
      <c r="J7" s="222"/>
      <c r="K7" s="222"/>
      <c r="L7" s="222"/>
      <c r="N7"/>
    </row>
    <row r="8" spans="1:18" s="2" customFormat="1" ht="99.95" hidden="1" customHeight="1" thickBot="1" x14ac:dyDescent="0.3">
      <c r="A8" s="102">
        <v>1615662</v>
      </c>
      <c r="B8" s="170">
        <v>43127</v>
      </c>
      <c r="C8" s="103" t="s">
        <v>208</v>
      </c>
      <c r="D8" s="150" t="s">
        <v>209</v>
      </c>
      <c r="E8" s="103" t="s">
        <v>210</v>
      </c>
      <c r="F8" s="103" t="s">
        <v>211</v>
      </c>
      <c r="G8" s="103"/>
      <c r="H8" s="222" t="s">
        <v>76</v>
      </c>
      <c r="I8" s="223"/>
      <c r="J8" s="222"/>
      <c r="K8" s="222"/>
      <c r="L8" s="222"/>
      <c r="N8"/>
    </row>
    <row r="9" spans="1:18" s="2" customFormat="1" ht="99.95" hidden="1" customHeight="1" thickBot="1" x14ac:dyDescent="0.3">
      <c r="A9" s="151">
        <v>1621475</v>
      </c>
      <c r="B9" s="173">
        <v>43132</v>
      </c>
      <c r="C9" s="98" t="s">
        <v>197</v>
      </c>
      <c r="D9" s="155" t="s">
        <v>116</v>
      </c>
      <c r="E9" s="98" t="s">
        <v>445</v>
      </c>
      <c r="F9" s="154" t="s">
        <v>635</v>
      </c>
      <c r="G9" s="154"/>
      <c r="H9" s="222" t="s">
        <v>64</v>
      </c>
      <c r="I9" s="223"/>
      <c r="J9" s="222" t="s">
        <v>64</v>
      </c>
      <c r="K9" s="222"/>
      <c r="L9" s="222" t="s">
        <v>289</v>
      </c>
      <c r="N9"/>
    </row>
    <row r="10" spans="1:18" s="2" customFormat="1" ht="99.95" hidden="1" customHeight="1" thickBot="1" x14ac:dyDescent="0.3">
      <c r="A10" s="151">
        <v>1627105</v>
      </c>
      <c r="B10" s="173">
        <v>43153</v>
      </c>
      <c r="C10" s="98" t="s">
        <v>208</v>
      </c>
      <c r="D10" s="155" t="s">
        <v>334</v>
      </c>
      <c r="E10" s="93" t="s">
        <v>446</v>
      </c>
      <c r="F10" s="154" t="s">
        <v>636</v>
      </c>
      <c r="G10" s="154"/>
      <c r="H10" s="222" t="s">
        <v>64</v>
      </c>
      <c r="I10" s="223"/>
      <c r="J10" s="222" t="s">
        <v>64</v>
      </c>
      <c r="K10" s="222" t="s">
        <v>289</v>
      </c>
      <c r="L10" s="222"/>
      <c r="N10"/>
    </row>
    <row r="11" spans="1:18" s="2" customFormat="1" ht="99.95" hidden="1" customHeight="1" thickBot="1" x14ac:dyDescent="0.3">
      <c r="A11" s="102">
        <v>1627898</v>
      </c>
      <c r="B11" s="170">
        <v>43154</v>
      </c>
      <c r="C11" s="103" t="s">
        <v>197</v>
      </c>
      <c r="D11" s="150" t="s">
        <v>116</v>
      </c>
      <c r="E11" s="103" t="s">
        <v>212</v>
      </c>
      <c r="F11" s="103" t="s">
        <v>213</v>
      </c>
      <c r="G11" s="103"/>
      <c r="H11" s="222" t="s">
        <v>76</v>
      </c>
      <c r="I11" s="223"/>
      <c r="J11" s="222"/>
      <c r="K11" s="222"/>
      <c r="L11" s="222"/>
      <c r="N11"/>
    </row>
    <row r="12" spans="1:18" s="5" customFormat="1" ht="99.95" hidden="1" customHeight="1" thickBot="1" x14ac:dyDescent="0.3">
      <c r="A12" s="151"/>
      <c r="B12" s="171">
        <v>43161</v>
      </c>
      <c r="C12" s="98" t="s">
        <v>290</v>
      </c>
      <c r="D12" s="153" t="s">
        <v>116</v>
      </c>
      <c r="E12" s="98" t="s">
        <v>342</v>
      </c>
      <c r="F12" s="154" t="s">
        <v>637</v>
      </c>
      <c r="G12" s="154"/>
      <c r="H12" s="222" t="s">
        <v>288</v>
      </c>
      <c r="I12" s="223"/>
      <c r="J12" s="222"/>
      <c r="K12" s="222"/>
      <c r="L12" s="222"/>
      <c r="N12"/>
    </row>
    <row r="13" spans="1:18" s="2" customFormat="1" ht="99.95" hidden="1" customHeight="1" thickBot="1" x14ac:dyDescent="0.3">
      <c r="A13" s="151"/>
      <c r="B13" s="171">
        <v>43163</v>
      </c>
      <c r="C13" s="98" t="s">
        <v>197</v>
      </c>
      <c r="D13" s="153" t="s">
        <v>116</v>
      </c>
      <c r="E13" s="98" t="s">
        <v>343</v>
      </c>
      <c r="F13" s="154" t="s">
        <v>638</v>
      </c>
      <c r="G13" s="154"/>
      <c r="H13" s="222" t="s">
        <v>288</v>
      </c>
      <c r="I13" s="223"/>
      <c r="J13" s="222"/>
      <c r="K13" s="222"/>
      <c r="L13" s="222"/>
      <c r="N13"/>
    </row>
    <row r="14" spans="1:18" s="2" customFormat="1" ht="99.95" hidden="1" customHeight="1" thickBot="1" x14ac:dyDescent="0.3">
      <c r="A14" s="151">
        <v>1633415</v>
      </c>
      <c r="B14" s="171">
        <v>43165</v>
      </c>
      <c r="C14" s="98" t="s">
        <v>197</v>
      </c>
      <c r="D14" s="153" t="s">
        <v>116</v>
      </c>
      <c r="E14" s="98" t="s">
        <v>344</v>
      </c>
      <c r="F14" s="154" t="s">
        <v>639</v>
      </c>
      <c r="G14" s="154"/>
      <c r="H14" s="222" t="s">
        <v>288</v>
      </c>
      <c r="I14" s="223"/>
      <c r="J14" s="222"/>
      <c r="K14" s="222"/>
      <c r="L14" s="222"/>
      <c r="N14"/>
    </row>
    <row r="15" spans="1:18" s="6" customFormat="1" ht="99.95" hidden="1" customHeight="1" thickBot="1" x14ac:dyDescent="0.3">
      <c r="A15" s="151">
        <v>1633915</v>
      </c>
      <c r="B15" s="171">
        <v>43166</v>
      </c>
      <c r="C15" s="98" t="s">
        <v>291</v>
      </c>
      <c r="D15" s="153" t="s">
        <v>116</v>
      </c>
      <c r="E15" s="98" t="s">
        <v>345</v>
      </c>
      <c r="F15" s="154" t="s">
        <v>640</v>
      </c>
      <c r="G15" s="154"/>
      <c r="H15" s="222" t="s">
        <v>288</v>
      </c>
      <c r="I15" s="223"/>
      <c r="J15" s="222"/>
      <c r="K15" s="222"/>
      <c r="L15" s="222"/>
      <c r="N15"/>
    </row>
    <row r="16" spans="1:18" s="6" customFormat="1" ht="99.95" hidden="1" customHeight="1" thickBot="1" x14ac:dyDescent="0.3">
      <c r="A16" s="151">
        <v>1633915</v>
      </c>
      <c r="B16" s="174">
        <v>43166</v>
      </c>
      <c r="C16" s="98" t="s">
        <v>291</v>
      </c>
      <c r="D16" s="155" t="s">
        <v>116</v>
      </c>
      <c r="E16" s="98" t="s">
        <v>345</v>
      </c>
      <c r="F16" s="154" t="s">
        <v>641</v>
      </c>
      <c r="G16" s="154"/>
      <c r="H16" s="222" t="s">
        <v>64</v>
      </c>
      <c r="I16" s="223"/>
      <c r="J16" s="222" t="s">
        <v>64</v>
      </c>
      <c r="K16" s="222"/>
      <c r="L16" s="222" t="s">
        <v>289</v>
      </c>
      <c r="N16"/>
    </row>
    <row r="17" spans="1:14" s="6" customFormat="1" ht="99.95" hidden="1" customHeight="1" thickBot="1" x14ac:dyDescent="0.3">
      <c r="A17" s="102">
        <v>1634715</v>
      </c>
      <c r="B17" s="170">
        <v>43167</v>
      </c>
      <c r="C17" s="103" t="s">
        <v>180</v>
      </c>
      <c r="D17" s="103" t="s">
        <v>116</v>
      </c>
      <c r="E17" s="103" t="s">
        <v>214</v>
      </c>
      <c r="F17" s="103" t="s">
        <v>215</v>
      </c>
      <c r="G17" s="103"/>
      <c r="H17" s="222" t="s">
        <v>76</v>
      </c>
      <c r="I17" s="223"/>
      <c r="J17" s="222"/>
      <c r="K17" s="222"/>
      <c r="L17" s="222"/>
      <c r="N17"/>
    </row>
    <row r="18" spans="1:14" s="6" customFormat="1" ht="99.95" hidden="1" customHeight="1" thickBot="1" x14ac:dyDescent="0.3">
      <c r="A18" s="151">
        <v>1634805</v>
      </c>
      <c r="B18" s="171">
        <v>43168</v>
      </c>
      <c r="C18" s="98" t="s">
        <v>292</v>
      </c>
      <c r="D18" s="153" t="s">
        <v>323</v>
      </c>
      <c r="E18" s="98" t="s">
        <v>346</v>
      </c>
      <c r="F18" s="154" t="s">
        <v>642</v>
      </c>
      <c r="G18" s="154"/>
      <c r="H18" s="222" t="s">
        <v>288</v>
      </c>
      <c r="I18" s="223"/>
      <c r="J18" s="222"/>
      <c r="K18" s="222"/>
      <c r="L18" s="222"/>
      <c r="N18"/>
    </row>
    <row r="19" spans="1:14" s="6" customFormat="1" ht="99.95" hidden="1" customHeight="1" thickBot="1" x14ac:dyDescent="0.3">
      <c r="A19" s="151"/>
      <c r="B19" s="171">
        <v>43168</v>
      </c>
      <c r="C19" s="98" t="s">
        <v>237</v>
      </c>
      <c r="D19" s="153" t="s">
        <v>116</v>
      </c>
      <c r="E19" s="98" t="s">
        <v>347</v>
      </c>
      <c r="F19" s="154" t="s">
        <v>643</v>
      </c>
      <c r="G19" s="154"/>
      <c r="H19" s="222" t="s">
        <v>288</v>
      </c>
      <c r="I19" s="223"/>
      <c r="J19" s="222"/>
      <c r="K19" s="222"/>
      <c r="L19" s="222"/>
      <c r="N19"/>
    </row>
    <row r="20" spans="1:14" s="6" customFormat="1" ht="99.95" hidden="1" customHeight="1" thickBot="1" x14ac:dyDescent="0.3">
      <c r="A20" s="151">
        <v>1636221</v>
      </c>
      <c r="B20" s="171">
        <v>43170</v>
      </c>
      <c r="C20" s="98" t="s">
        <v>197</v>
      </c>
      <c r="D20" s="153" t="s">
        <v>116</v>
      </c>
      <c r="E20" s="98" t="s">
        <v>348</v>
      </c>
      <c r="F20" s="154" t="s">
        <v>644</v>
      </c>
      <c r="G20" s="154"/>
      <c r="H20" s="222" t="s">
        <v>288</v>
      </c>
      <c r="I20" s="223"/>
      <c r="J20" s="222"/>
      <c r="K20" s="222"/>
      <c r="L20" s="222"/>
      <c r="N20"/>
    </row>
    <row r="21" spans="1:14" s="6" customFormat="1" ht="99.95" hidden="1" customHeight="1" thickBot="1" x14ac:dyDescent="0.3">
      <c r="A21" s="151">
        <v>1636668</v>
      </c>
      <c r="B21" s="171">
        <v>43171</v>
      </c>
      <c r="C21" s="98" t="s">
        <v>197</v>
      </c>
      <c r="D21" s="153" t="s">
        <v>116</v>
      </c>
      <c r="E21" s="98" t="s">
        <v>349</v>
      </c>
      <c r="F21" s="154" t="s">
        <v>645</v>
      </c>
      <c r="G21" s="154"/>
      <c r="H21" s="222" t="s">
        <v>288</v>
      </c>
      <c r="I21" s="223"/>
      <c r="J21" s="222"/>
      <c r="K21" s="222"/>
      <c r="L21" s="222"/>
      <c r="N21"/>
    </row>
    <row r="22" spans="1:14" s="6" customFormat="1" ht="99.95" hidden="1" customHeight="1" thickBot="1" x14ac:dyDescent="0.3">
      <c r="A22" s="151">
        <v>1637263</v>
      </c>
      <c r="B22" s="171">
        <v>43172</v>
      </c>
      <c r="C22" s="98" t="s">
        <v>293</v>
      </c>
      <c r="D22" s="153" t="s">
        <v>116</v>
      </c>
      <c r="E22" s="98" t="s">
        <v>350</v>
      </c>
      <c r="F22" s="154" t="s">
        <v>646</v>
      </c>
      <c r="G22" s="154"/>
      <c r="H22" s="222" t="s">
        <v>288</v>
      </c>
      <c r="I22" s="223"/>
      <c r="J22" s="222"/>
      <c r="K22" s="222"/>
      <c r="L22" s="222"/>
      <c r="N22"/>
    </row>
    <row r="23" spans="1:14" s="6" customFormat="1" ht="99.95" hidden="1" customHeight="1" thickBot="1" x14ac:dyDescent="0.3">
      <c r="A23" s="151">
        <v>1637006</v>
      </c>
      <c r="B23" s="171">
        <v>43172</v>
      </c>
      <c r="C23" s="98" t="s">
        <v>294</v>
      </c>
      <c r="D23" s="153" t="s">
        <v>324</v>
      </c>
      <c r="E23" s="98" t="s">
        <v>351</v>
      </c>
      <c r="F23" s="154" t="s">
        <v>647</v>
      </c>
      <c r="G23" s="154"/>
      <c r="H23" s="222" t="s">
        <v>288</v>
      </c>
      <c r="I23" s="223"/>
      <c r="J23" s="222"/>
      <c r="K23" s="222"/>
      <c r="L23" s="222"/>
    </row>
    <row r="24" spans="1:14" s="6" customFormat="1" ht="99.95" hidden="1" customHeight="1" thickBot="1" x14ac:dyDescent="0.3">
      <c r="A24" s="151">
        <v>1639572</v>
      </c>
      <c r="B24" s="171">
        <v>43177</v>
      </c>
      <c r="C24" s="98" t="s">
        <v>197</v>
      </c>
      <c r="D24" s="153" t="s">
        <v>116</v>
      </c>
      <c r="E24" s="98" t="s">
        <v>352</v>
      </c>
      <c r="F24" s="154" t="s">
        <v>648</v>
      </c>
      <c r="G24" s="154"/>
      <c r="H24" s="222" t="s">
        <v>288</v>
      </c>
      <c r="I24" s="223"/>
      <c r="J24" s="222"/>
      <c r="K24" s="222"/>
      <c r="L24" s="222"/>
    </row>
    <row r="25" spans="1:14" s="6" customFormat="1" ht="99.95" hidden="1" customHeight="1" thickBot="1" x14ac:dyDescent="0.3">
      <c r="A25" s="151">
        <v>1640721</v>
      </c>
      <c r="B25" s="171">
        <v>43178</v>
      </c>
      <c r="C25" s="98" t="s">
        <v>295</v>
      </c>
      <c r="D25" s="153" t="s">
        <v>325</v>
      </c>
      <c r="E25" s="98" t="s">
        <v>353</v>
      </c>
      <c r="F25" s="154" t="s">
        <v>649</v>
      </c>
      <c r="G25" s="154"/>
      <c r="H25" s="222" t="s">
        <v>288</v>
      </c>
      <c r="I25" s="223"/>
      <c r="J25" s="222"/>
      <c r="K25" s="222"/>
      <c r="L25" s="222"/>
    </row>
    <row r="26" spans="1:14" s="6" customFormat="1" ht="99.95" hidden="1" customHeight="1" thickBot="1" x14ac:dyDescent="0.3">
      <c r="A26" s="151"/>
      <c r="B26" s="171">
        <v>43178</v>
      </c>
      <c r="C26" s="98" t="s">
        <v>149</v>
      </c>
      <c r="D26" s="153" t="s">
        <v>326</v>
      </c>
      <c r="E26" s="98" t="s">
        <v>354</v>
      </c>
      <c r="F26" s="154" t="s">
        <v>650</v>
      </c>
      <c r="G26" s="154"/>
      <c r="H26" s="222" t="s">
        <v>288</v>
      </c>
      <c r="I26" s="223"/>
      <c r="J26" s="222"/>
      <c r="K26" s="222"/>
      <c r="L26" s="222"/>
    </row>
    <row r="27" spans="1:14" s="6" customFormat="1" ht="99.95" hidden="1" customHeight="1" thickBot="1" x14ac:dyDescent="0.3">
      <c r="A27" s="151">
        <v>1643974</v>
      </c>
      <c r="B27" s="171">
        <v>43183</v>
      </c>
      <c r="C27" s="98" t="s">
        <v>296</v>
      </c>
      <c r="D27" s="153" t="s">
        <v>253</v>
      </c>
      <c r="E27" s="98" t="s">
        <v>355</v>
      </c>
      <c r="F27" s="154" t="s">
        <v>651</v>
      </c>
      <c r="G27" s="154"/>
      <c r="H27" s="222" t="s">
        <v>288</v>
      </c>
      <c r="I27" s="223"/>
      <c r="J27" s="222"/>
      <c r="K27" s="222"/>
      <c r="L27" s="222"/>
    </row>
    <row r="28" spans="1:14" s="6" customFormat="1" ht="99.95" hidden="1" customHeight="1" thickBot="1" x14ac:dyDescent="0.3">
      <c r="A28" s="151">
        <v>1645001</v>
      </c>
      <c r="B28" s="171">
        <v>43185</v>
      </c>
      <c r="C28" s="98" t="s">
        <v>208</v>
      </c>
      <c r="D28" s="153" t="s">
        <v>327</v>
      </c>
      <c r="E28" s="98" t="s">
        <v>356</v>
      </c>
      <c r="F28" s="154" t="s">
        <v>652</v>
      </c>
      <c r="G28" s="154"/>
      <c r="H28" s="222" t="s">
        <v>288</v>
      </c>
      <c r="I28" s="223"/>
      <c r="J28" s="222"/>
      <c r="K28" s="222"/>
      <c r="L28" s="222"/>
    </row>
    <row r="29" spans="1:14" s="6" customFormat="1" ht="99.95" hidden="1" customHeight="1" thickBot="1" x14ac:dyDescent="0.3">
      <c r="A29" s="151">
        <v>1645367</v>
      </c>
      <c r="B29" s="171">
        <v>43186</v>
      </c>
      <c r="C29" s="98" t="s">
        <v>208</v>
      </c>
      <c r="D29" s="153" t="s">
        <v>328</v>
      </c>
      <c r="E29" s="98" t="s">
        <v>357</v>
      </c>
      <c r="F29" s="154" t="s">
        <v>653</v>
      </c>
      <c r="G29" s="154"/>
      <c r="H29" s="222" t="s">
        <v>288</v>
      </c>
      <c r="I29" s="223"/>
      <c r="J29" s="222"/>
      <c r="K29" s="222"/>
      <c r="L29" s="222"/>
    </row>
    <row r="30" spans="1:14" s="6" customFormat="1" ht="99.95" hidden="1" customHeight="1" thickBot="1" x14ac:dyDescent="0.3">
      <c r="A30" s="151"/>
      <c r="B30" s="171">
        <v>43187</v>
      </c>
      <c r="C30" s="98" t="s">
        <v>234</v>
      </c>
      <c r="D30" s="153" t="s">
        <v>116</v>
      </c>
      <c r="E30" s="98" t="s">
        <v>358</v>
      </c>
      <c r="F30" s="154" t="s">
        <v>654</v>
      </c>
      <c r="G30" s="154"/>
      <c r="H30" s="222" t="s">
        <v>288</v>
      </c>
      <c r="I30" s="223"/>
      <c r="J30" s="222"/>
      <c r="K30" s="222"/>
      <c r="L30" s="222"/>
    </row>
    <row r="31" spans="1:14" s="6" customFormat="1" ht="99.95" hidden="1" customHeight="1" thickBot="1" x14ac:dyDescent="0.3">
      <c r="A31" s="151">
        <v>1646623</v>
      </c>
      <c r="B31" s="171">
        <v>43188</v>
      </c>
      <c r="C31" s="98" t="s">
        <v>291</v>
      </c>
      <c r="D31" s="153" t="s">
        <v>116</v>
      </c>
      <c r="E31" s="98" t="s">
        <v>359</v>
      </c>
      <c r="F31" s="154" t="s">
        <v>655</v>
      </c>
      <c r="G31" s="154"/>
      <c r="H31" s="222" t="s">
        <v>288</v>
      </c>
      <c r="I31" s="223"/>
      <c r="J31" s="222"/>
      <c r="K31" s="222"/>
      <c r="L31" s="222"/>
    </row>
    <row r="32" spans="1:14" s="6" customFormat="1" ht="99.95" hidden="1" customHeight="1" thickBot="1" x14ac:dyDescent="0.3">
      <c r="A32" s="151">
        <v>1648051</v>
      </c>
      <c r="B32" s="171">
        <v>43189</v>
      </c>
      <c r="C32" s="98" t="s">
        <v>197</v>
      </c>
      <c r="D32" s="153" t="s">
        <v>116</v>
      </c>
      <c r="E32" s="98" t="s">
        <v>360</v>
      </c>
      <c r="F32" s="154" t="s">
        <v>656</v>
      </c>
      <c r="G32" s="154"/>
      <c r="H32" s="222" t="s">
        <v>288</v>
      </c>
      <c r="I32" s="223"/>
      <c r="J32" s="222"/>
      <c r="K32" s="222"/>
      <c r="L32" s="222"/>
    </row>
    <row r="33" spans="1:12" s="6" customFormat="1" ht="99.95" hidden="1" customHeight="1" thickBot="1" x14ac:dyDescent="0.3">
      <c r="A33" s="151"/>
      <c r="B33" s="171">
        <v>43191</v>
      </c>
      <c r="C33" s="98" t="s">
        <v>197</v>
      </c>
      <c r="D33" s="153" t="s">
        <v>116</v>
      </c>
      <c r="E33" s="98" t="s">
        <v>361</v>
      </c>
      <c r="F33" s="154" t="s">
        <v>657</v>
      </c>
      <c r="G33" s="154"/>
      <c r="H33" s="222" t="s">
        <v>288</v>
      </c>
      <c r="I33" s="223"/>
      <c r="J33" s="222"/>
      <c r="K33" s="222"/>
      <c r="L33" s="222"/>
    </row>
    <row r="34" spans="1:12" s="6" customFormat="1" ht="99.95" hidden="1" customHeight="1" thickBot="1" x14ac:dyDescent="0.3">
      <c r="A34" s="151">
        <v>1649493</v>
      </c>
      <c r="B34" s="171">
        <v>43192</v>
      </c>
      <c r="C34" s="98" t="s">
        <v>180</v>
      </c>
      <c r="D34" s="153" t="s">
        <v>126</v>
      </c>
      <c r="E34" s="98" t="s">
        <v>362</v>
      </c>
      <c r="F34" s="154" t="s">
        <v>658</v>
      </c>
      <c r="G34" s="154"/>
      <c r="H34" s="222" t="s">
        <v>288</v>
      </c>
      <c r="I34" s="223"/>
      <c r="J34" s="222"/>
      <c r="K34" s="222"/>
      <c r="L34" s="222"/>
    </row>
    <row r="35" spans="1:12" s="6" customFormat="1" ht="99.95" hidden="1" customHeight="1" thickBot="1" x14ac:dyDescent="0.3">
      <c r="A35" s="151">
        <v>1650250</v>
      </c>
      <c r="B35" s="174">
        <v>43193</v>
      </c>
      <c r="C35" s="98" t="s">
        <v>442</v>
      </c>
      <c r="D35" s="155" t="s">
        <v>116</v>
      </c>
      <c r="E35" s="98" t="s">
        <v>447</v>
      </c>
      <c r="F35" s="154" t="s">
        <v>659</v>
      </c>
      <c r="G35" s="154"/>
      <c r="H35" s="222" t="s">
        <v>64</v>
      </c>
      <c r="I35" s="223"/>
      <c r="J35" s="222" t="s">
        <v>64</v>
      </c>
      <c r="K35" s="222"/>
      <c r="L35" s="222" t="s">
        <v>289</v>
      </c>
    </row>
    <row r="36" spans="1:12" s="6" customFormat="1" ht="99.95" hidden="1" customHeight="1" thickBot="1" x14ac:dyDescent="0.3">
      <c r="A36" s="151">
        <v>1650474</v>
      </c>
      <c r="B36" s="175">
        <v>43194</v>
      </c>
      <c r="C36" s="98" t="s">
        <v>298</v>
      </c>
      <c r="D36" s="155" t="s">
        <v>116</v>
      </c>
      <c r="E36" s="93" t="s">
        <v>448</v>
      </c>
      <c r="F36" s="154" t="s">
        <v>660</v>
      </c>
      <c r="G36" s="154"/>
      <c r="H36" s="222" t="s">
        <v>64</v>
      </c>
      <c r="I36" s="223"/>
      <c r="J36" s="222" t="s">
        <v>64</v>
      </c>
      <c r="K36" s="222" t="s">
        <v>289</v>
      </c>
      <c r="L36" s="222"/>
    </row>
    <row r="37" spans="1:12" s="6" customFormat="1" ht="99.95" hidden="1" customHeight="1" thickBot="1" x14ac:dyDescent="0.3">
      <c r="A37" s="151"/>
      <c r="B37" s="171">
        <v>43196</v>
      </c>
      <c r="C37" s="98" t="s">
        <v>205</v>
      </c>
      <c r="D37" s="153" t="s">
        <v>161</v>
      </c>
      <c r="E37" s="98" t="s">
        <v>363</v>
      </c>
      <c r="F37" s="154" t="s">
        <v>661</v>
      </c>
      <c r="G37" s="154"/>
      <c r="H37" s="222" t="s">
        <v>288</v>
      </c>
      <c r="I37" s="223"/>
      <c r="J37" s="222"/>
      <c r="K37" s="222"/>
      <c r="L37" s="222"/>
    </row>
    <row r="38" spans="1:12" s="6" customFormat="1" ht="99.95" hidden="1" customHeight="1" thickBot="1" x14ac:dyDescent="0.3">
      <c r="A38" s="151"/>
      <c r="B38" s="171">
        <v>43201</v>
      </c>
      <c r="C38" s="98" t="s">
        <v>297</v>
      </c>
      <c r="D38" s="153" t="s">
        <v>116</v>
      </c>
      <c r="E38" s="98" t="s">
        <v>364</v>
      </c>
      <c r="F38" s="154" t="s">
        <v>662</v>
      </c>
      <c r="G38" s="154"/>
      <c r="H38" s="222" t="s">
        <v>288</v>
      </c>
      <c r="I38" s="223"/>
      <c r="J38" s="222"/>
      <c r="K38" s="222"/>
      <c r="L38" s="222"/>
    </row>
    <row r="39" spans="1:12" s="6" customFormat="1" ht="99.95" hidden="1" customHeight="1" thickBot="1" x14ac:dyDescent="0.3">
      <c r="A39" s="151">
        <v>1653210</v>
      </c>
      <c r="B39" s="171">
        <v>43201</v>
      </c>
      <c r="C39" s="98" t="s">
        <v>298</v>
      </c>
      <c r="D39" s="153" t="s">
        <v>116</v>
      </c>
      <c r="E39" s="98" t="s">
        <v>365</v>
      </c>
      <c r="F39" s="154" t="s">
        <v>663</v>
      </c>
      <c r="G39" s="154"/>
      <c r="H39" s="222" t="s">
        <v>288</v>
      </c>
      <c r="I39" s="223"/>
      <c r="J39" s="222"/>
      <c r="K39" s="222"/>
      <c r="L39" s="222"/>
    </row>
    <row r="40" spans="1:12" s="6" customFormat="1" ht="99.95" hidden="1" customHeight="1" thickBot="1" x14ac:dyDescent="0.3">
      <c r="A40" s="151">
        <v>1654468</v>
      </c>
      <c r="B40" s="171">
        <v>43204</v>
      </c>
      <c r="C40" s="98" t="s">
        <v>299</v>
      </c>
      <c r="D40" s="153" t="s">
        <v>116</v>
      </c>
      <c r="E40" s="98" t="s">
        <v>366</v>
      </c>
      <c r="F40" s="154" t="s">
        <v>664</v>
      </c>
      <c r="G40" s="154"/>
      <c r="H40" s="222" t="s">
        <v>288</v>
      </c>
      <c r="I40" s="223"/>
      <c r="J40" s="222"/>
      <c r="K40" s="222"/>
      <c r="L40" s="222"/>
    </row>
    <row r="41" spans="1:12" s="6" customFormat="1" ht="99.95" hidden="1" customHeight="1" thickBot="1" x14ac:dyDescent="0.3">
      <c r="A41" s="151">
        <v>1656093</v>
      </c>
      <c r="B41" s="171">
        <v>43207</v>
      </c>
      <c r="C41" s="98" t="s">
        <v>300</v>
      </c>
      <c r="D41" s="153" t="s">
        <v>116</v>
      </c>
      <c r="E41" s="98" t="s">
        <v>367</v>
      </c>
      <c r="F41" s="154" t="s">
        <v>665</v>
      </c>
      <c r="G41" s="154"/>
      <c r="H41" s="222" t="s">
        <v>288</v>
      </c>
      <c r="I41" s="223"/>
      <c r="J41" s="222"/>
      <c r="K41" s="222"/>
      <c r="L41" s="222"/>
    </row>
    <row r="42" spans="1:12" s="6" customFormat="1" ht="99.95" hidden="1" customHeight="1" thickBot="1" x14ac:dyDescent="0.3">
      <c r="A42" s="151">
        <v>1656818</v>
      </c>
      <c r="B42" s="171">
        <v>43209</v>
      </c>
      <c r="C42" s="98" t="s">
        <v>197</v>
      </c>
      <c r="D42" s="153" t="s">
        <v>116</v>
      </c>
      <c r="E42" s="98" t="s">
        <v>368</v>
      </c>
      <c r="F42" s="154" t="s">
        <v>666</v>
      </c>
      <c r="G42" s="154"/>
      <c r="H42" s="222" t="s">
        <v>288</v>
      </c>
      <c r="I42" s="223"/>
      <c r="J42" s="222"/>
      <c r="K42" s="222"/>
      <c r="L42" s="222"/>
    </row>
    <row r="43" spans="1:12" s="7" customFormat="1" ht="99.95" hidden="1" customHeight="1" thickBot="1" x14ac:dyDescent="0.3">
      <c r="A43" s="151">
        <v>1660358</v>
      </c>
      <c r="B43" s="171">
        <v>43216</v>
      </c>
      <c r="C43" s="98" t="s">
        <v>197</v>
      </c>
      <c r="D43" s="153" t="s">
        <v>116</v>
      </c>
      <c r="E43" s="98" t="s">
        <v>369</v>
      </c>
      <c r="F43" s="154" t="s">
        <v>667</v>
      </c>
      <c r="G43" s="154"/>
      <c r="H43" s="222" t="s">
        <v>288</v>
      </c>
      <c r="I43" s="223"/>
      <c r="J43" s="222"/>
      <c r="K43" s="222"/>
      <c r="L43" s="222"/>
    </row>
    <row r="44" spans="1:12" customFormat="1" ht="99.95" hidden="1" customHeight="1" thickBot="1" x14ac:dyDescent="0.3">
      <c r="A44" s="151"/>
      <c r="B44" s="171">
        <v>43216</v>
      </c>
      <c r="C44" s="98" t="s">
        <v>301</v>
      </c>
      <c r="D44" s="153" t="s">
        <v>116</v>
      </c>
      <c r="E44" s="98" t="s">
        <v>370</v>
      </c>
      <c r="F44" s="154" t="s">
        <v>668</v>
      </c>
      <c r="G44" s="154"/>
      <c r="H44" s="222" t="s">
        <v>288</v>
      </c>
      <c r="I44" s="223"/>
      <c r="J44" s="222"/>
      <c r="K44" s="222"/>
      <c r="L44" s="222"/>
    </row>
    <row r="45" spans="1:12" customFormat="1" ht="99.95" hidden="1" customHeight="1" thickBot="1" x14ac:dyDescent="0.3">
      <c r="A45" s="151">
        <v>1660780</v>
      </c>
      <c r="B45" s="171">
        <v>43217</v>
      </c>
      <c r="C45" s="98" t="s">
        <v>298</v>
      </c>
      <c r="D45" s="153" t="s">
        <v>116</v>
      </c>
      <c r="E45" s="98" t="s">
        <v>371</v>
      </c>
      <c r="F45" s="154" t="s">
        <v>669</v>
      </c>
      <c r="G45" s="154"/>
      <c r="H45" s="222" t="s">
        <v>288</v>
      </c>
      <c r="I45" s="223"/>
      <c r="J45" s="222"/>
      <c r="K45" s="222"/>
      <c r="L45" s="222"/>
    </row>
    <row r="46" spans="1:12" customFormat="1" ht="99.95" hidden="1" customHeight="1" thickBot="1" x14ac:dyDescent="0.3">
      <c r="A46" s="151">
        <v>1660780</v>
      </c>
      <c r="B46" s="172">
        <v>43217</v>
      </c>
      <c r="C46" s="98" t="s">
        <v>298</v>
      </c>
      <c r="D46" s="155" t="s">
        <v>116</v>
      </c>
      <c r="E46" s="98" t="s">
        <v>371</v>
      </c>
      <c r="F46" s="154" t="s">
        <v>669</v>
      </c>
      <c r="G46" s="154"/>
      <c r="H46" s="222" t="s">
        <v>64</v>
      </c>
      <c r="I46" s="223"/>
      <c r="J46" s="222" t="s">
        <v>64</v>
      </c>
      <c r="K46" s="222"/>
      <c r="L46" s="222" t="s">
        <v>289</v>
      </c>
    </row>
    <row r="47" spans="1:12" customFormat="1" ht="99.95" hidden="1" customHeight="1" thickBot="1" x14ac:dyDescent="0.3">
      <c r="A47" s="151">
        <v>1663270</v>
      </c>
      <c r="B47" s="171">
        <v>43219</v>
      </c>
      <c r="C47" s="98" t="s">
        <v>262</v>
      </c>
      <c r="D47" s="153" t="s">
        <v>329</v>
      </c>
      <c r="E47" s="98" t="s">
        <v>372</v>
      </c>
      <c r="F47" s="154" t="s">
        <v>670</v>
      </c>
      <c r="G47" s="154"/>
      <c r="H47" s="222" t="s">
        <v>288</v>
      </c>
      <c r="I47" s="223"/>
      <c r="J47" s="222"/>
      <c r="K47" s="222"/>
      <c r="L47" s="222"/>
    </row>
    <row r="48" spans="1:12" customFormat="1" ht="99.95" hidden="1" customHeight="1" thickBot="1" x14ac:dyDescent="0.3">
      <c r="A48" s="151">
        <v>1661930</v>
      </c>
      <c r="B48" s="171">
        <v>43219</v>
      </c>
      <c r="C48" s="98" t="s">
        <v>197</v>
      </c>
      <c r="D48" s="153" t="s">
        <v>116</v>
      </c>
      <c r="E48" s="98" t="s">
        <v>373</v>
      </c>
      <c r="F48" s="154" t="s">
        <v>671</v>
      </c>
      <c r="G48" s="154"/>
      <c r="H48" s="222" t="s">
        <v>288</v>
      </c>
      <c r="I48" s="223"/>
      <c r="J48" s="222"/>
      <c r="K48" s="222"/>
      <c r="L48" s="222"/>
    </row>
    <row r="49" spans="1:12" customFormat="1" ht="99.95" hidden="1" customHeight="1" thickBot="1" x14ac:dyDescent="0.3">
      <c r="A49" s="151">
        <v>1661569</v>
      </c>
      <c r="B49" s="171">
        <v>43219</v>
      </c>
      <c r="C49" s="98" t="s">
        <v>197</v>
      </c>
      <c r="D49" s="153" t="s">
        <v>116</v>
      </c>
      <c r="E49" s="98" t="s">
        <v>374</v>
      </c>
      <c r="F49" s="154" t="s">
        <v>672</v>
      </c>
      <c r="G49" s="154"/>
      <c r="H49" s="222" t="s">
        <v>288</v>
      </c>
      <c r="I49" s="223"/>
      <c r="J49" s="222"/>
      <c r="K49" s="222"/>
      <c r="L49" s="222"/>
    </row>
    <row r="50" spans="1:12" customFormat="1" ht="99.95" hidden="1" customHeight="1" thickBot="1" x14ac:dyDescent="0.3">
      <c r="A50" s="151">
        <v>1662969</v>
      </c>
      <c r="B50" s="171">
        <v>43221</v>
      </c>
      <c r="C50" s="98" t="s">
        <v>296</v>
      </c>
      <c r="D50" s="155" t="s">
        <v>116</v>
      </c>
      <c r="E50" s="98" t="s">
        <v>449</v>
      </c>
      <c r="F50" s="98" t="s">
        <v>462</v>
      </c>
      <c r="G50" s="98"/>
      <c r="H50" s="222" t="s">
        <v>64</v>
      </c>
      <c r="I50" s="223"/>
      <c r="J50" s="222" t="s">
        <v>64</v>
      </c>
      <c r="K50" s="222"/>
      <c r="L50" s="222" t="s">
        <v>289</v>
      </c>
    </row>
    <row r="51" spans="1:12" customFormat="1" ht="99.95" hidden="1" customHeight="1" thickBot="1" x14ac:dyDescent="0.3">
      <c r="A51" s="151"/>
      <c r="B51" s="171">
        <v>43225</v>
      </c>
      <c r="C51" s="98" t="s">
        <v>197</v>
      </c>
      <c r="D51" s="153" t="s">
        <v>116</v>
      </c>
      <c r="E51" s="98" t="s">
        <v>375</v>
      </c>
      <c r="F51" s="154" t="s">
        <v>673</v>
      </c>
      <c r="G51" s="154"/>
      <c r="H51" s="222" t="s">
        <v>288</v>
      </c>
      <c r="I51" s="223"/>
      <c r="J51" s="222"/>
      <c r="K51" s="222"/>
      <c r="L51" s="222"/>
    </row>
    <row r="52" spans="1:12" customFormat="1" ht="99.95" hidden="1" customHeight="1" thickBot="1" x14ac:dyDescent="0.3">
      <c r="A52" s="102">
        <v>1665323</v>
      </c>
      <c r="B52" s="170">
        <v>43226</v>
      </c>
      <c r="C52" s="103" t="s">
        <v>197</v>
      </c>
      <c r="D52" s="103" t="s">
        <v>116</v>
      </c>
      <c r="E52" s="103" t="s">
        <v>86</v>
      </c>
      <c r="F52" s="103" t="s">
        <v>216</v>
      </c>
      <c r="G52" s="103"/>
      <c r="H52" s="222" t="s">
        <v>73</v>
      </c>
      <c r="I52" s="223"/>
      <c r="J52" s="222"/>
      <c r="K52" s="222"/>
      <c r="L52" s="222"/>
    </row>
    <row r="53" spans="1:12" customFormat="1" ht="99.95" hidden="1" customHeight="1" thickBot="1" x14ac:dyDescent="0.3">
      <c r="A53" s="151">
        <v>1665323</v>
      </c>
      <c r="B53" s="171">
        <v>43226</v>
      </c>
      <c r="C53" s="98" t="s">
        <v>197</v>
      </c>
      <c r="D53" s="153" t="s">
        <v>116</v>
      </c>
      <c r="E53" s="98" t="s">
        <v>376</v>
      </c>
      <c r="F53" s="154" t="s">
        <v>674</v>
      </c>
      <c r="G53" s="154"/>
      <c r="H53" s="222" t="s">
        <v>288</v>
      </c>
      <c r="I53" s="223"/>
      <c r="J53" s="222"/>
      <c r="K53" s="222"/>
      <c r="L53" s="222"/>
    </row>
    <row r="54" spans="1:12" customFormat="1" ht="99.95" hidden="1" customHeight="1" thickBot="1" x14ac:dyDescent="0.3">
      <c r="A54" s="151">
        <v>1665323</v>
      </c>
      <c r="B54" s="171">
        <v>43226</v>
      </c>
      <c r="C54" s="98" t="s">
        <v>197</v>
      </c>
      <c r="D54" s="155" t="s">
        <v>116</v>
      </c>
      <c r="E54" s="93" t="s">
        <v>376</v>
      </c>
      <c r="F54" s="154" t="s">
        <v>463</v>
      </c>
      <c r="G54" s="154"/>
      <c r="H54" s="222" t="s">
        <v>64</v>
      </c>
      <c r="I54" s="223"/>
      <c r="J54" s="222" t="s">
        <v>64</v>
      </c>
      <c r="K54" s="222" t="s">
        <v>289</v>
      </c>
      <c r="L54" s="222"/>
    </row>
    <row r="55" spans="1:12" customFormat="1" ht="99.95" hidden="1" customHeight="1" thickBot="1" x14ac:dyDescent="0.3">
      <c r="A55" s="102">
        <v>1666087</v>
      </c>
      <c r="B55" s="170">
        <v>43227</v>
      </c>
      <c r="C55" s="103" t="s">
        <v>217</v>
      </c>
      <c r="D55" s="150" t="s">
        <v>218</v>
      </c>
      <c r="E55" s="103" t="s">
        <v>219</v>
      </c>
      <c r="F55" s="103" t="s">
        <v>220</v>
      </c>
      <c r="G55" s="103"/>
      <c r="H55" s="222" t="s">
        <v>76</v>
      </c>
      <c r="I55" s="223"/>
      <c r="J55" s="222"/>
      <c r="K55" s="222"/>
      <c r="L55" s="222"/>
    </row>
    <row r="56" spans="1:12" customFormat="1" ht="99.95" hidden="1" customHeight="1" thickBot="1" x14ac:dyDescent="0.3">
      <c r="A56" s="151">
        <v>1666058</v>
      </c>
      <c r="B56" s="171">
        <v>43227</v>
      </c>
      <c r="C56" s="98" t="s">
        <v>180</v>
      </c>
      <c r="D56" s="153" t="s">
        <v>116</v>
      </c>
      <c r="E56" s="98" t="s">
        <v>377</v>
      </c>
      <c r="F56" s="154" t="s">
        <v>675</v>
      </c>
      <c r="G56" s="154"/>
      <c r="H56" s="222" t="s">
        <v>288</v>
      </c>
      <c r="I56" s="223"/>
      <c r="J56" s="222"/>
      <c r="K56" s="222"/>
      <c r="L56" s="222"/>
    </row>
    <row r="57" spans="1:12" customFormat="1" ht="99.95" hidden="1" customHeight="1" thickBot="1" x14ac:dyDescent="0.3">
      <c r="A57" s="151">
        <v>1666025</v>
      </c>
      <c r="B57" s="171">
        <v>43227</v>
      </c>
      <c r="C57" s="98" t="s">
        <v>231</v>
      </c>
      <c r="D57" s="153" t="s">
        <v>116</v>
      </c>
      <c r="E57" s="98" t="s">
        <v>378</v>
      </c>
      <c r="F57" s="154" t="s">
        <v>676</v>
      </c>
      <c r="G57" s="154"/>
      <c r="H57" s="222" t="s">
        <v>288</v>
      </c>
      <c r="I57" s="223"/>
      <c r="J57" s="222"/>
      <c r="K57" s="222"/>
      <c r="L57" s="222"/>
    </row>
    <row r="58" spans="1:12" customFormat="1" ht="99.95" hidden="1" customHeight="1" thickBot="1" x14ac:dyDescent="0.3">
      <c r="A58" s="151">
        <v>1666394</v>
      </c>
      <c r="B58" s="171">
        <v>43228</v>
      </c>
      <c r="C58" s="98" t="s">
        <v>296</v>
      </c>
      <c r="D58" s="153" t="s">
        <v>330</v>
      </c>
      <c r="E58" s="98" t="s">
        <v>379</v>
      </c>
      <c r="F58" s="154" t="s">
        <v>677</v>
      </c>
      <c r="G58" s="154"/>
      <c r="H58" s="222" t="s">
        <v>288</v>
      </c>
      <c r="I58" s="223"/>
      <c r="J58" s="222"/>
      <c r="K58" s="222"/>
      <c r="L58" s="222"/>
    </row>
    <row r="59" spans="1:12" customFormat="1" ht="99.95" hidden="1" customHeight="1" thickBot="1" x14ac:dyDescent="0.3">
      <c r="A59" s="151">
        <v>1666383</v>
      </c>
      <c r="B59" s="171">
        <v>43228</v>
      </c>
      <c r="C59" s="98" t="s">
        <v>302</v>
      </c>
      <c r="D59" s="153" t="s">
        <v>116</v>
      </c>
      <c r="E59" s="98" t="s">
        <v>380</v>
      </c>
      <c r="F59" s="154" t="s">
        <v>678</v>
      </c>
      <c r="G59" s="154"/>
      <c r="H59" s="222" t="s">
        <v>288</v>
      </c>
      <c r="I59" s="223"/>
      <c r="J59" s="222"/>
      <c r="K59" s="222"/>
      <c r="L59" s="222"/>
    </row>
    <row r="60" spans="1:12" customFormat="1" ht="99.95" hidden="1" customHeight="1" thickBot="1" x14ac:dyDescent="0.3">
      <c r="A60" s="151">
        <v>1667556</v>
      </c>
      <c r="B60" s="171">
        <v>43230</v>
      </c>
      <c r="C60" s="98" t="s">
        <v>303</v>
      </c>
      <c r="D60" s="153" t="s">
        <v>331</v>
      </c>
      <c r="E60" s="98" t="s">
        <v>381</v>
      </c>
      <c r="F60" s="154" t="s">
        <v>679</v>
      </c>
      <c r="G60" s="154"/>
      <c r="H60" s="222" t="s">
        <v>288</v>
      </c>
      <c r="I60" s="223"/>
      <c r="J60" s="222"/>
      <c r="K60" s="222"/>
      <c r="L60" s="222"/>
    </row>
    <row r="61" spans="1:12" customFormat="1" ht="99.95" hidden="1" customHeight="1" thickBot="1" x14ac:dyDescent="0.3">
      <c r="A61" s="151">
        <v>1667968</v>
      </c>
      <c r="B61" s="171">
        <v>43232</v>
      </c>
      <c r="C61" s="98" t="s">
        <v>304</v>
      </c>
      <c r="D61" s="153" t="s">
        <v>332</v>
      </c>
      <c r="E61" s="98" t="s">
        <v>382</v>
      </c>
      <c r="F61" s="154" t="s">
        <v>680</v>
      </c>
      <c r="G61" s="154"/>
      <c r="H61" s="222" t="s">
        <v>288</v>
      </c>
      <c r="I61" s="223"/>
      <c r="J61" s="222"/>
      <c r="K61" s="222"/>
      <c r="L61" s="222"/>
    </row>
    <row r="62" spans="1:12" customFormat="1" ht="99.95" hidden="1" customHeight="1" thickBot="1" x14ac:dyDescent="0.3">
      <c r="A62" s="151">
        <v>1668916</v>
      </c>
      <c r="B62" s="171">
        <v>43234</v>
      </c>
      <c r="C62" s="98" t="s">
        <v>208</v>
      </c>
      <c r="D62" s="153" t="s">
        <v>333</v>
      </c>
      <c r="E62" s="98" t="s">
        <v>383</v>
      </c>
      <c r="F62" s="154" t="s">
        <v>681</v>
      </c>
      <c r="G62" s="154"/>
      <c r="H62" s="222" t="s">
        <v>288</v>
      </c>
      <c r="I62" s="223"/>
      <c r="J62" s="222"/>
      <c r="K62" s="222"/>
      <c r="L62" s="222"/>
    </row>
    <row r="63" spans="1:12" customFormat="1" ht="99.95" hidden="1" customHeight="1" thickBot="1" x14ac:dyDescent="0.3">
      <c r="A63" s="151"/>
      <c r="B63" s="171">
        <v>43234</v>
      </c>
      <c r="C63" s="98" t="s">
        <v>208</v>
      </c>
      <c r="D63" s="153" t="s">
        <v>334</v>
      </c>
      <c r="E63" s="98" t="s">
        <v>384</v>
      </c>
      <c r="F63" s="154" t="s">
        <v>682</v>
      </c>
      <c r="G63" s="154"/>
      <c r="H63" s="222" t="s">
        <v>288</v>
      </c>
      <c r="I63" s="223"/>
      <c r="J63" s="222"/>
      <c r="K63" s="222"/>
      <c r="L63" s="222"/>
    </row>
    <row r="64" spans="1:12" customFormat="1" ht="99.95" hidden="1" customHeight="1" thickBot="1" x14ac:dyDescent="0.3">
      <c r="A64" s="151">
        <v>1671150</v>
      </c>
      <c r="B64" s="171">
        <v>43238</v>
      </c>
      <c r="C64" s="98" t="s">
        <v>197</v>
      </c>
      <c r="D64" s="153" t="s">
        <v>116</v>
      </c>
      <c r="E64" s="98" t="s">
        <v>385</v>
      </c>
      <c r="F64" s="154" t="s">
        <v>683</v>
      </c>
      <c r="G64" s="154"/>
      <c r="H64" s="222" t="s">
        <v>288</v>
      </c>
      <c r="I64" s="223"/>
      <c r="J64" s="222"/>
      <c r="K64" s="222"/>
      <c r="L64" s="222"/>
    </row>
    <row r="65" spans="1:12" customFormat="1" ht="99.95" hidden="1" customHeight="1" thickBot="1" x14ac:dyDescent="0.3">
      <c r="A65" s="151">
        <v>1670803</v>
      </c>
      <c r="B65" s="171">
        <v>43238</v>
      </c>
      <c r="C65" s="98" t="s">
        <v>208</v>
      </c>
      <c r="D65" s="153" t="s">
        <v>241</v>
      </c>
      <c r="E65" s="98" t="s">
        <v>386</v>
      </c>
      <c r="F65" s="154" t="s">
        <v>684</v>
      </c>
      <c r="G65" s="154"/>
      <c r="H65" s="222" t="s">
        <v>288</v>
      </c>
      <c r="I65" s="223"/>
      <c r="J65" s="222"/>
      <c r="K65" s="222"/>
      <c r="L65" s="222"/>
    </row>
    <row r="66" spans="1:12" customFormat="1" ht="99.95" hidden="1" customHeight="1" thickBot="1" x14ac:dyDescent="0.3">
      <c r="A66" s="151">
        <v>1671966</v>
      </c>
      <c r="B66" s="171">
        <v>43240</v>
      </c>
      <c r="C66" s="98" t="s">
        <v>208</v>
      </c>
      <c r="D66" s="153" t="s">
        <v>116</v>
      </c>
      <c r="E66" s="98" t="s">
        <v>387</v>
      </c>
      <c r="F66" s="154" t="s">
        <v>685</v>
      </c>
      <c r="G66" s="154"/>
      <c r="H66" s="222" t="s">
        <v>288</v>
      </c>
      <c r="I66" s="223"/>
      <c r="J66" s="222"/>
      <c r="K66" s="222"/>
      <c r="L66" s="222"/>
    </row>
    <row r="67" spans="1:12" customFormat="1" ht="99.95" hidden="1" customHeight="1" thickBot="1" x14ac:dyDescent="0.3">
      <c r="A67" s="151">
        <v>1673402</v>
      </c>
      <c r="B67" s="171">
        <v>43241</v>
      </c>
      <c r="C67" s="98" t="s">
        <v>305</v>
      </c>
      <c r="D67" s="153" t="s">
        <v>335</v>
      </c>
      <c r="E67" s="98" t="s">
        <v>388</v>
      </c>
      <c r="F67" s="154" t="s">
        <v>686</v>
      </c>
      <c r="G67" s="154"/>
      <c r="H67" s="222" t="s">
        <v>288</v>
      </c>
      <c r="I67" s="223"/>
      <c r="J67" s="222"/>
      <c r="K67" s="222"/>
      <c r="L67" s="222"/>
    </row>
    <row r="68" spans="1:12" customFormat="1" ht="99.95" hidden="1" customHeight="1" thickBot="1" x14ac:dyDescent="0.3">
      <c r="A68" s="151">
        <v>1672723</v>
      </c>
      <c r="B68" s="171">
        <v>43241</v>
      </c>
      <c r="C68" s="98" t="s">
        <v>231</v>
      </c>
      <c r="D68" s="153" t="s">
        <v>326</v>
      </c>
      <c r="E68" s="98" t="s">
        <v>389</v>
      </c>
      <c r="F68" s="154" t="s">
        <v>687</v>
      </c>
      <c r="G68" s="154"/>
      <c r="H68" s="222" t="s">
        <v>288</v>
      </c>
      <c r="I68" s="223"/>
      <c r="J68" s="222"/>
      <c r="K68" s="222"/>
      <c r="L68" s="222"/>
    </row>
    <row r="69" spans="1:12" customFormat="1" ht="99.95" hidden="1" customHeight="1" thickBot="1" x14ac:dyDescent="0.3">
      <c r="A69" s="102">
        <v>1673700</v>
      </c>
      <c r="B69" s="170">
        <v>43243</v>
      </c>
      <c r="C69" s="103" t="s">
        <v>135</v>
      </c>
      <c r="D69" s="150" t="s">
        <v>221</v>
      </c>
      <c r="E69" s="103" t="s">
        <v>222</v>
      </c>
      <c r="F69" s="103" t="s">
        <v>223</v>
      </c>
      <c r="G69" s="103"/>
      <c r="H69" s="222" t="s">
        <v>75</v>
      </c>
      <c r="I69" s="223"/>
      <c r="J69" s="222"/>
      <c r="K69" s="222"/>
      <c r="L69" s="222"/>
    </row>
    <row r="70" spans="1:12" customFormat="1" ht="99.95" hidden="1" customHeight="1" thickBot="1" x14ac:dyDescent="0.3">
      <c r="A70" s="151">
        <v>1673888</v>
      </c>
      <c r="B70" s="171">
        <v>43244</v>
      </c>
      <c r="C70" s="98" t="s">
        <v>197</v>
      </c>
      <c r="D70" s="153" t="s">
        <v>116</v>
      </c>
      <c r="E70" s="98" t="s">
        <v>390</v>
      </c>
      <c r="F70" s="154" t="s">
        <v>688</v>
      </c>
      <c r="G70" s="154"/>
      <c r="H70" s="222" t="s">
        <v>288</v>
      </c>
      <c r="I70" s="223"/>
      <c r="J70" s="222"/>
      <c r="K70" s="222"/>
      <c r="L70" s="222"/>
    </row>
    <row r="71" spans="1:12" customFormat="1" ht="99.95" hidden="1" customHeight="1" thickBot="1" x14ac:dyDescent="0.3">
      <c r="A71" s="151">
        <v>1675047</v>
      </c>
      <c r="B71" s="171">
        <v>43245</v>
      </c>
      <c r="C71" s="98" t="s">
        <v>298</v>
      </c>
      <c r="D71" s="153" t="s">
        <v>116</v>
      </c>
      <c r="E71" s="98" t="s">
        <v>391</v>
      </c>
      <c r="F71" s="154" t="s">
        <v>689</v>
      </c>
      <c r="G71" s="154"/>
      <c r="H71" s="222" t="s">
        <v>288</v>
      </c>
      <c r="I71" s="223"/>
      <c r="J71" s="222"/>
      <c r="K71" s="222"/>
      <c r="L71" s="222"/>
    </row>
    <row r="72" spans="1:12" customFormat="1" ht="99.95" hidden="1" customHeight="1" thickBot="1" x14ac:dyDescent="0.3">
      <c r="A72" s="151">
        <v>1675308</v>
      </c>
      <c r="B72" s="171">
        <v>43246</v>
      </c>
      <c r="C72" s="98" t="s">
        <v>290</v>
      </c>
      <c r="D72" s="153" t="s">
        <v>336</v>
      </c>
      <c r="E72" s="98" t="s">
        <v>392</v>
      </c>
      <c r="F72" s="154" t="s">
        <v>690</v>
      </c>
      <c r="G72" s="154"/>
      <c r="H72" s="222" t="s">
        <v>288</v>
      </c>
      <c r="I72" s="223"/>
      <c r="J72" s="222"/>
      <c r="K72" s="222"/>
      <c r="L72" s="222"/>
    </row>
    <row r="73" spans="1:12" customFormat="1" ht="99.95" hidden="1" customHeight="1" thickBot="1" x14ac:dyDescent="0.3">
      <c r="A73" s="102">
        <v>1677055</v>
      </c>
      <c r="B73" s="170">
        <v>43249</v>
      </c>
      <c r="C73" s="103" t="s">
        <v>217</v>
      </c>
      <c r="D73" s="150" t="s">
        <v>224</v>
      </c>
      <c r="E73" s="103" t="s">
        <v>225</v>
      </c>
      <c r="F73" s="103" t="s">
        <v>226</v>
      </c>
      <c r="G73" s="103"/>
      <c r="H73" s="222" t="s">
        <v>76</v>
      </c>
      <c r="I73" s="223"/>
      <c r="J73" s="222"/>
      <c r="K73" s="222"/>
      <c r="L73" s="222"/>
    </row>
    <row r="74" spans="1:12" customFormat="1" ht="99.95" hidden="1" customHeight="1" thickBot="1" x14ac:dyDescent="0.3">
      <c r="A74" s="151">
        <v>1677155</v>
      </c>
      <c r="B74" s="171">
        <v>43250</v>
      </c>
      <c r="C74" s="98" t="s">
        <v>208</v>
      </c>
      <c r="D74" s="153" t="s">
        <v>334</v>
      </c>
      <c r="E74" s="98" t="s">
        <v>393</v>
      </c>
      <c r="F74" s="154" t="s">
        <v>691</v>
      </c>
      <c r="G74" s="154"/>
      <c r="H74" s="222" t="s">
        <v>288</v>
      </c>
      <c r="I74" s="223"/>
      <c r="J74" s="222"/>
      <c r="K74" s="222"/>
      <c r="L74" s="222"/>
    </row>
    <row r="75" spans="1:12" customFormat="1" ht="99.95" hidden="1" customHeight="1" thickBot="1" x14ac:dyDescent="0.3">
      <c r="A75" s="151">
        <v>1678289</v>
      </c>
      <c r="B75" s="171">
        <v>43251</v>
      </c>
      <c r="C75" s="98" t="s">
        <v>197</v>
      </c>
      <c r="D75" s="153" t="s">
        <v>116</v>
      </c>
      <c r="E75" s="98" t="s">
        <v>394</v>
      </c>
      <c r="F75" s="154" t="s">
        <v>692</v>
      </c>
      <c r="G75" s="154"/>
      <c r="H75" s="222" t="s">
        <v>288</v>
      </c>
      <c r="I75" s="223"/>
      <c r="J75" s="222"/>
      <c r="K75" s="222"/>
      <c r="L75" s="222"/>
    </row>
    <row r="76" spans="1:12" customFormat="1" ht="99.95" hidden="1" customHeight="1" thickBot="1" x14ac:dyDescent="0.3">
      <c r="A76" s="102">
        <v>1682562</v>
      </c>
      <c r="B76" s="170">
        <v>43260</v>
      </c>
      <c r="C76" s="103" t="s">
        <v>227</v>
      </c>
      <c r="D76" s="150" t="s">
        <v>116</v>
      </c>
      <c r="E76" s="103" t="s">
        <v>228</v>
      </c>
      <c r="F76" s="103" t="s">
        <v>229</v>
      </c>
      <c r="G76" s="103"/>
      <c r="H76" s="222" t="s">
        <v>76</v>
      </c>
      <c r="I76" s="223"/>
      <c r="J76" s="222"/>
      <c r="K76" s="222"/>
      <c r="L76" s="222"/>
    </row>
    <row r="77" spans="1:12" customFormat="1" ht="99.95" hidden="1" customHeight="1" thickBot="1" x14ac:dyDescent="0.3">
      <c r="A77" s="151">
        <v>1682691</v>
      </c>
      <c r="B77" s="171">
        <v>43260</v>
      </c>
      <c r="C77" s="98" t="s">
        <v>306</v>
      </c>
      <c r="D77" s="153" t="s">
        <v>337</v>
      </c>
      <c r="E77" s="98" t="s">
        <v>395</v>
      </c>
      <c r="F77" s="154" t="s">
        <v>693</v>
      </c>
      <c r="G77" s="154"/>
      <c r="H77" s="222" t="s">
        <v>288</v>
      </c>
      <c r="I77" s="223"/>
      <c r="J77" s="222"/>
      <c r="K77" s="222"/>
      <c r="L77" s="222"/>
    </row>
    <row r="78" spans="1:12" customFormat="1" ht="99.95" hidden="1" customHeight="1" thickBot="1" x14ac:dyDescent="0.3">
      <c r="A78" s="151">
        <v>1683605</v>
      </c>
      <c r="B78" s="171">
        <v>43262</v>
      </c>
      <c r="C78" s="98" t="s">
        <v>307</v>
      </c>
      <c r="D78" s="153" t="s">
        <v>116</v>
      </c>
      <c r="E78" s="98" t="s">
        <v>396</v>
      </c>
      <c r="F78" s="154" t="s">
        <v>694</v>
      </c>
      <c r="G78" s="154"/>
      <c r="H78" s="222" t="s">
        <v>288</v>
      </c>
      <c r="I78" s="223"/>
      <c r="J78" s="222"/>
      <c r="K78" s="222"/>
      <c r="L78" s="222"/>
    </row>
    <row r="79" spans="1:12" customFormat="1" ht="99.95" hidden="1" customHeight="1" thickBot="1" x14ac:dyDescent="0.3">
      <c r="A79" s="151">
        <v>1684135</v>
      </c>
      <c r="B79" s="171">
        <v>43262</v>
      </c>
      <c r="C79" s="98" t="s">
        <v>308</v>
      </c>
      <c r="D79" s="153" t="s">
        <v>246</v>
      </c>
      <c r="E79" s="98" t="s">
        <v>397</v>
      </c>
      <c r="F79" s="154" t="s">
        <v>695</v>
      </c>
      <c r="G79" s="154"/>
      <c r="H79" s="222" t="s">
        <v>288</v>
      </c>
      <c r="I79" s="223"/>
      <c r="J79" s="222"/>
      <c r="K79" s="222"/>
      <c r="L79" s="222"/>
    </row>
    <row r="80" spans="1:12" customFormat="1" ht="99.95" hidden="1" customHeight="1" thickBot="1" x14ac:dyDescent="0.3">
      <c r="A80" s="151">
        <v>1684405</v>
      </c>
      <c r="B80" s="171">
        <v>43263</v>
      </c>
      <c r="C80" s="98" t="s">
        <v>308</v>
      </c>
      <c r="D80" s="153" t="s">
        <v>326</v>
      </c>
      <c r="E80" s="98" t="s">
        <v>398</v>
      </c>
      <c r="F80" s="154" t="s">
        <v>696</v>
      </c>
      <c r="G80" s="154"/>
      <c r="H80" s="222" t="s">
        <v>288</v>
      </c>
      <c r="I80" s="223"/>
      <c r="J80" s="222"/>
      <c r="K80" s="222"/>
      <c r="L80" s="222"/>
    </row>
    <row r="81" spans="1:12" customFormat="1" ht="99.95" hidden="1" customHeight="1" thickBot="1" x14ac:dyDescent="0.3">
      <c r="A81" s="151">
        <v>1685170</v>
      </c>
      <c r="B81" s="171">
        <v>43265</v>
      </c>
      <c r="C81" s="98" t="s">
        <v>307</v>
      </c>
      <c r="D81" s="153" t="s">
        <v>116</v>
      </c>
      <c r="E81" s="98" t="s">
        <v>399</v>
      </c>
      <c r="F81" s="154" t="s">
        <v>697</v>
      </c>
      <c r="G81" s="154"/>
      <c r="H81" s="222" t="s">
        <v>288</v>
      </c>
      <c r="I81" s="223"/>
      <c r="J81" s="222"/>
      <c r="K81" s="222"/>
      <c r="L81" s="222"/>
    </row>
    <row r="82" spans="1:12" customFormat="1" ht="99.95" hidden="1" customHeight="1" thickBot="1" x14ac:dyDescent="0.3">
      <c r="A82" s="102">
        <v>1686909</v>
      </c>
      <c r="B82" s="170">
        <v>43266</v>
      </c>
      <c r="C82" s="103" t="s">
        <v>197</v>
      </c>
      <c r="D82" s="150" t="s">
        <v>116</v>
      </c>
      <c r="E82" s="103" t="s">
        <v>87</v>
      </c>
      <c r="F82" s="103" t="s">
        <v>230</v>
      </c>
      <c r="G82" s="103"/>
      <c r="H82" s="222" t="s">
        <v>73</v>
      </c>
      <c r="I82" s="223"/>
      <c r="J82" s="222"/>
      <c r="K82" s="222"/>
      <c r="L82" s="222"/>
    </row>
    <row r="83" spans="1:12" customFormat="1" ht="99.95" hidden="1" customHeight="1" thickBot="1" x14ac:dyDescent="0.3">
      <c r="A83" s="151">
        <v>1686909</v>
      </c>
      <c r="B83" s="171">
        <v>43266</v>
      </c>
      <c r="C83" s="98" t="s">
        <v>197</v>
      </c>
      <c r="D83" s="155" t="s">
        <v>116</v>
      </c>
      <c r="E83" s="93" t="s">
        <v>87</v>
      </c>
      <c r="F83" s="154" t="s">
        <v>464</v>
      </c>
      <c r="G83" s="154"/>
      <c r="H83" s="222" t="s">
        <v>64</v>
      </c>
      <c r="I83" s="223"/>
      <c r="J83" s="222" t="s">
        <v>64</v>
      </c>
      <c r="K83" s="222" t="s">
        <v>289</v>
      </c>
      <c r="L83" s="222"/>
    </row>
    <row r="84" spans="1:12" customFormat="1" ht="99.95" hidden="1" customHeight="1" thickBot="1" x14ac:dyDescent="0.3">
      <c r="A84" s="102">
        <v>1688112</v>
      </c>
      <c r="B84" s="170">
        <v>43270</v>
      </c>
      <c r="C84" s="103" t="s">
        <v>231</v>
      </c>
      <c r="D84" s="150" t="s">
        <v>116</v>
      </c>
      <c r="E84" s="103" t="s">
        <v>232</v>
      </c>
      <c r="F84" s="103" t="s">
        <v>233</v>
      </c>
      <c r="G84" s="103"/>
      <c r="H84" s="222" t="s">
        <v>76</v>
      </c>
      <c r="I84" s="223"/>
      <c r="J84" s="222"/>
      <c r="K84" s="222"/>
      <c r="L84" s="222"/>
    </row>
    <row r="85" spans="1:12" customFormat="1" ht="99.95" hidden="1" customHeight="1" thickBot="1" x14ac:dyDescent="0.3">
      <c r="A85" s="151"/>
      <c r="B85" s="171">
        <v>43270</v>
      </c>
      <c r="C85" s="98" t="s">
        <v>197</v>
      </c>
      <c r="D85" s="153" t="s">
        <v>116</v>
      </c>
      <c r="E85" s="98" t="s">
        <v>400</v>
      </c>
      <c r="F85" s="154" t="s">
        <v>698</v>
      </c>
      <c r="G85" s="154"/>
      <c r="H85" s="222" t="s">
        <v>288</v>
      </c>
      <c r="I85" s="223"/>
      <c r="J85" s="222"/>
      <c r="K85" s="222"/>
      <c r="L85" s="222"/>
    </row>
    <row r="86" spans="1:12" customFormat="1" ht="99.95" hidden="1" customHeight="1" thickBot="1" x14ac:dyDescent="0.3">
      <c r="A86" s="151">
        <v>1689160</v>
      </c>
      <c r="B86" s="171">
        <v>43272</v>
      </c>
      <c r="C86" s="98" t="s">
        <v>197</v>
      </c>
      <c r="D86" s="153" t="s">
        <v>116</v>
      </c>
      <c r="E86" s="98" t="s">
        <v>401</v>
      </c>
      <c r="F86" s="154" t="s">
        <v>699</v>
      </c>
      <c r="G86" s="154"/>
      <c r="H86" s="222" t="s">
        <v>288</v>
      </c>
      <c r="I86" s="223"/>
      <c r="J86" s="222"/>
      <c r="K86" s="222"/>
      <c r="L86" s="222"/>
    </row>
    <row r="87" spans="1:12" customFormat="1" ht="99.95" hidden="1" customHeight="1" thickBot="1" x14ac:dyDescent="0.3">
      <c r="A87" s="102">
        <v>1689789</v>
      </c>
      <c r="B87" s="170">
        <v>43273</v>
      </c>
      <c r="C87" s="103" t="s">
        <v>234</v>
      </c>
      <c r="D87" s="103" t="s">
        <v>116</v>
      </c>
      <c r="E87" s="103" t="s">
        <v>235</v>
      </c>
      <c r="F87" s="103" t="s">
        <v>236</v>
      </c>
      <c r="G87" s="103"/>
      <c r="H87" s="222" t="s">
        <v>76</v>
      </c>
      <c r="I87" s="223"/>
      <c r="J87" s="222"/>
      <c r="K87" s="222"/>
      <c r="L87" s="222"/>
    </row>
    <row r="88" spans="1:12" customFormat="1" ht="99.95" hidden="1" customHeight="1" thickBot="1" x14ac:dyDescent="0.3">
      <c r="A88" s="151"/>
      <c r="B88" s="171">
        <v>43273</v>
      </c>
      <c r="C88" s="98" t="s">
        <v>309</v>
      </c>
      <c r="D88" s="153" t="s">
        <v>116</v>
      </c>
      <c r="E88" s="98" t="s">
        <v>402</v>
      </c>
      <c r="F88" s="154" t="s">
        <v>700</v>
      </c>
      <c r="G88" s="154"/>
      <c r="H88" s="222" t="s">
        <v>288</v>
      </c>
      <c r="I88" s="223"/>
      <c r="J88" s="222"/>
      <c r="K88" s="222"/>
      <c r="L88" s="222"/>
    </row>
    <row r="89" spans="1:12" customFormat="1" ht="99.95" hidden="1" customHeight="1" thickBot="1" x14ac:dyDescent="0.3">
      <c r="A89" s="151">
        <v>1689699</v>
      </c>
      <c r="B89" s="171">
        <v>43273</v>
      </c>
      <c r="C89" s="98" t="s">
        <v>312</v>
      </c>
      <c r="D89" s="155" t="s">
        <v>116</v>
      </c>
      <c r="E89" s="98" t="s">
        <v>450</v>
      </c>
      <c r="F89" s="154" t="s">
        <v>465</v>
      </c>
      <c r="G89" s="154"/>
      <c r="H89" s="222" t="s">
        <v>64</v>
      </c>
      <c r="I89" s="223"/>
      <c r="J89" s="222" t="s">
        <v>64</v>
      </c>
      <c r="K89" s="222"/>
      <c r="L89" s="222" t="s">
        <v>289</v>
      </c>
    </row>
    <row r="90" spans="1:12" customFormat="1" ht="99.95" hidden="1" customHeight="1" thickBot="1" x14ac:dyDescent="0.3">
      <c r="A90" s="151">
        <v>1690310</v>
      </c>
      <c r="B90" s="171">
        <v>43274</v>
      </c>
      <c r="C90" s="98" t="s">
        <v>310</v>
      </c>
      <c r="D90" s="153" t="s">
        <v>116</v>
      </c>
      <c r="E90" s="98" t="s">
        <v>403</v>
      </c>
      <c r="F90" s="154" t="s">
        <v>701</v>
      </c>
      <c r="G90" s="154"/>
      <c r="H90" s="222" t="s">
        <v>288</v>
      </c>
      <c r="I90" s="223"/>
      <c r="J90" s="222"/>
      <c r="K90" s="222"/>
      <c r="L90" s="222"/>
    </row>
    <row r="91" spans="1:12" customFormat="1" ht="99.95" hidden="1" customHeight="1" thickBot="1" x14ac:dyDescent="0.3">
      <c r="A91" s="151">
        <v>1691026</v>
      </c>
      <c r="B91" s="171">
        <v>43275</v>
      </c>
      <c r="C91" s="98" t="s">
        <v>149</v>
      </c>
      <c r="D91" s="153" t="s">
        <v>246</v>
      </c>
      <c r="E91" s="98" t="s">
        <v>404</v>
      </c>
      <c r="F91" s="154" t="s">
        <v>702</v>
      </c>
      <c r="G91" s="154"/>
      <c r="H91" s="222" t="s">
        <v>288</v>
      </c>
      <c r="I91" s="223"/>
      <c r="J91" s="222"/>
      <c r="K91" s="222"/>
      <c r="L91" s="222"/>
    </row>
    <row r="92" spans="1:12" customFormat="1" ht="99.95" hidden="1" customHeight="1" thickBot="1" x14ac:dyDescent="0.3">
      <c r="A92" s="151">
        <v>1690714</v>
      </c>
      <c r="B92" s="171">
        <v>43275</v>
      </c>
      <c r="C92" s="98" t="s">
        <v>231</v>
      </c>
      <c r="D92" s="153" t="s">
        <v>326</v>
      </c>
      <c r="E92" s="98" t="s">
        <v>405</v>
      </c>
      <c r="F92" s="154" t="s">
        <v>703</v>
      </c>
      <c r="G92" s="154"/>
      <c r="H92" s="222" t="s">
        <v>288</v>
      </c>
      <c r="I92" s="223"/>
      <c r="J92" s="222"/>
      <c r="K92" s="222"/>
      <c r="L92" s="222"/>
    </row>
    <row r="93" spans="1:12" customFormat="1" ht="99.95" hidden="1" customHeight="1" thickBot="1" x14ac:dyDescent="0.3">
      <c r="A93" s="151"/>
      <c r="B93" s="171">
        <v>43275</v>
      </c>
      <c r="C93" s="98" t="s">
        <v>311</v>
      </c>
      <c r="D93" s="153" t="s">
        <v>116</v>
      </c>
      <c r="E93" s="98" t="s">
        <v>406</v>
      </c>
      <c r="F93" s="154" t="s">
        <v>704</v>
      </c>
      <c r="G93" s="154"/>
      <c r="H93" s="222" t="s">
        <v>288</v>
      </c>
      <c r="I93" s="223"/>
      <c r="J93" s="222"/>
      <c r="K93" s="222"/>
      <c r="L93" s="222"/>
    </row>
    <row r="94" spans="1:12" customFormat="1" ht="99.95" hidden="1" customHeight="1" thickBot="1" x14ac:dyDescent="0.3">
      <c r="A94" s="151"/>
      <c r="B94" s="171">
        <v>43275</v>
      </c>
      <c r="C94" s="98" t="s">
        <v>312</v>
      </c>
      <c r="D94" s="153" t="s">
        <v>116</v>
      </c>
      <c r="E94" s="98" t="s">
        <v>407</v>
      </c>
      <c r="F94" s="154" t="s">
        <v>705</v>
      </c>
      <c r="G94" s="154"/>
      <c r="H94" s="222" t="s">
        <v>288</v>
      </c>
      <c r="I94" s="223"/>
      <c r="J94" s="222"/>
      <c r="K94" s="222"/>
      <c r="L94" s="222"/>
    </row>
    <row r="95" spans="1:12" customFormat="1" ht="99.95" hidden="1" customHeight="1" thickBot="1" x14ac:dyDescent="0.3">
      <c r="A95" s="151">
        <v>1691783</v>
      </c>
      <c r="B95" s="171">
        <v>43276</v>
      </c>
      <c r="C95" s="98" t="s">
        <v>197</v>
      </c>
      <c r="D95" s="153" t="s">
        <v>116</v>
      </c>
      <c r="E95" s="98" t="s">
        <v>408</v>
      </c>
      <c r="F95" s="154" t="s">
        <v>706</v>
      </c>
      <c r="G95" s="154"/>
      <c r="H95" s="222" t="s">
        <v>288</v>
      </c>
      <c r="I95" s="223"/>
      <c r="J95" s="222"/>
      <c r="K95" s="222"/>
      <c r="L95" s="222"/>
    </row>
    <row r="96" spans="1:12" customFormat="1" ht="99.95" hidden="1" customHeight="1" thickBot="1" x14ac:dyDescent="0.3">
      <c r="A96" s="151">
        <v>1695436</v>
      </c>
      <c r="B96" s="171">
        <v>43281</v>
      </c>
      <c r="C96" s="98" t="s">
        <v>231</v>
      </c>
      <c r="D96" s="153" t="s">
        <v>338</v>
      </c>
      <c r="E96" s="98" t="s">
        <v>409</v>
      </c>
      <c r="F96" s="154" t="s">
        <v>707</v>
      </c>
      <c r="G96" s="154"/>
      <c r="H96" s="222" t="s">
        <v>288</v>
      </c>
      <c r="I96" s="223"/>
      <c r="J96" s="222"/>
      <c r="K96" s="222"/>
      <c r="L96" s="222"/>
    </row>
    <row r="97" spans="1:12" customFormat="1" ht="99.95" hidden="1" customHeight="1" thickBot="1" x14ac:dyDescent="0.3">
      <c r="A97" s="151">
        <v>1695893</v>
      </c>
      <c r="B97" s="176">
        <v>43282</v>
      </c>
      <c r="C97" s="95" t="s">
        <v>197</v>
      </c>
      <c r="D97" s="156" t="s">
        <v>116</v>
      </c>
      <c r="E97" s="95" t="s">
        <v>410</v>
      </c>
      <c r="F97" s="96" t="s">
        <v>708</v>
      </c>
      <c r="G97" s="96"/>
      <c r="H97" s="222" t="s">
        <v>288</v>
      </c>
      <c r="I97" s="223"/>
      <c r="J97" s="222"/>
      <c r="K97" s="222"/>
      <c r="L97" s="222"/>
    </row>
    <row r="98" spans="1:12" customFormat="1" ht="99.95" hidden="1" customHeight="1" thickBot="1" x14ac:dyDescent="0.3">
      <c r="A98" s="151">
        <v>1695893</v>
      </c>
      <c r="B98" s="171">
        <v>43282</v>
      </c>
      <c r="C98" s="98" t="s">
        <v>197</v>
      </c>
      <c r="D98" s="155" t="s">
        <v>116</v>
      </c>
      <c r="E98" s="93" t="s">
        <v>451</v>
      </c>
      <c r="F98" s="154" t="s">
        <v>465</v>
      </c>
      <c r="G98" s="154"/>
      <c r="H98" s="222" t="s">
        <v>64</v>
      </c>
      <c r="I98" s="223"/>
      <c r="J98" s="222" t="s">
        <v>64</v>
      </c>
      <c r="K98" s="222" t="s">
        <v>289</v>
      </c>
      <c r="L98" s="222"/>
    </row>
    <row r="99" spans="1:12" customFormat="1" ht="99.95" hidden="1" customHeight="1" thickBot="1" x14ac:dyDescent="0.3">
      <c r="A99" s="151">
        <v>169725</v>
      </c>
      <c r="B99" s="171">
        <v>43285</v>
      </c>
      <c r="C99" s="98" t="s">
        <v>310</v>
      </c>
      <c r="D99" s="153" t="s">
        <v>116</v>
      </c>
      <c r="E99" s="98" t="s">
        <v>411</v>
      </c>
      <c r="F99" s="154" t="s">
        <v>709</v>
      </c>
      <c r="G99" s="154"/>
      <c r="H99" s="222" t="s">
        <v>288</v>
      </c>
      <c r="I99" s="223"/>
      <c r="J99" s="222"/>
      <c r="K99" s="222"/>
      <c r="L99" s="222"/>
    </row>
    <row r="100" spans="1:12" customFormat="1" ht="99.95" hidden="1" customHeight="1" thickBot="1" x14ac:dyDescent="0.3">
      <c r="A100" s="151">
        <v>1698126</v>
      </c>
      <c r="B100" s="171">
        <v>43287</v>
      </c>
      <c r="C100" s="98" t="s">
        <v>227</v>
      </c>
      <c r="D100" s="153" t="s">
        <v>116</v>
      </c>
      <c r="E100" s="98" t="s">
        <v>412</v>
      </c>
      <c r="F100" s="154" t="s">
        <v>710</v>
      </c>
      <c r="G100" s="154"/>
      <c r="H100" s="222" t="s">
        <v>288</v>
      </c>
      <c r="I100" s="223"/>
      <c r="J100" s="222"/>
      <c r="K100" s="222"/>
      <c r="L100" s="222"/>
    </row>
    <row r="101" spans="1:12" customFormat="1" ht="99.95" hidden="1" customHeight="1" thickBot="1" x14ac:dyDescent="0.3">
      <c r="A101" s="102">
        <v>1701953</v>
      </c>
      <c r="B101" s="170">
        <v>43293</v>
      </c>
      <c r="C101" s="103" t="s">
        <v>237</v>
      </c>
      <c r="D101" s="150" t="s">
        <v>238</v>
      </c>
      <c r="E101" s="103" t="s">
        <v>239</v>
      </c>
      <c r="F101" s="103" t="s">
        <v>240</v>
      </c>
      <c r="G101" s="103"/>
      <c r="H101" s="222" t="s">
        <v>76</v>
      </c>
      <c r="I101" s="223"/>
      <c r="J101" s="222"/>
      <c r="K101" s="222"/>
      <c r="L101" s="222"/>
    </row>
    <row r="102" spans="1:12" customFormat="1" ht="99.95" hidden="1" customHeight="1" thickBot="1" x14ac:dyDescent="0.3">
      <c r="A102" s="151">
        <v>1709767</v>
      </c>
      <c r="B102" s="171">
        <v>43307</v>
      </c>
      <c r="C102" s="98" t="s">
        <v>231</v>
      </c>
      <c r="D102" s="153" t="s">
        <v>452</v>
      </c>
      <c r="E102" s="98" t="s">
        <v>453</v>
      </c>
      <c r="F102" s="154" t="s">
        <v>711</v>
      </c>
      <c r="G102" s="154"/>
      <c r="H102" s="222" t="s">
        <v>64</v>
      </c>
      <c r="I102" s="223"/>
      <c r="J102" s="222" t="s">
        <v>64</v>
      </c>
      <c r="K102" s="222"/>
      <c r="L102" s="222" t="s">
        <v>289</v>
      </c>
    </row>
    <row r="103" spans="1:12" customFormat="1" ht="99.95" hidden="1" customHeight="1" thickBot="1" x14ac:dyDescent="0.3">
      <c r="A103" s="151">
        <v>1711542</v>
      </c>
      <c r="B103" s="171">
        <v>43310</v>
      </c>
      <c r="C103" s="98" t="s">
        <v>298</v>
      </c>
      <c r="D103" s="153" t="s">
        <v>116</v>
      </c>
      <c r="E103" s="98" t="s">
        <v>454</v>
      </c>
      <c r="F103" s="154" t="s">
        <v>711</v>
      </c>
      <c r="G103" s="154"/>
      <c r="H103" s="222" t="s">
        <v>64</v>
      </c>
      <c r="I103" s="223"/>
      <c r="J103" s="222" t="s">
        <v>64</v>
      </c>
      <c r="K103" s="222"/>
      <c r="L103" s="222" t="s">
        <v>289</v>
      </c>
    </row>
    <row r="104" spans="1:12" customFormat="1" ht="99.95" hidden="1" customHeight="1" thickBot="1" x14ac:dyDescent="0.3">
      <c r="A104" s="151">
        <v>1726822</v>
      </c>
      <c r="B104" s="171">
        <v>43331</v>
      </c>
      <c r="C104" s="98" t="s">
        <v>208</v>
      </c>
      <c r="D104" s="153" t="s">
        <v>339</v>
      </c>
      <c r="E104" s="98" t="s">
        <v>413</v>
      </c>
      <c r="F104" s="154" t="s">
        <v>712</v>
      </c>
      <c r="G104" s="154"/>
      <c r="H104" s="222" t="s">
        <v>288</v>
      </c>
      <c r="I104" s="223"/>
      <c r="J104" s="222"/>
      <c r="K104" s="222"/>
      <c r="L104" s="222"/>
    </row>
    <row r="105" spans="1:12" customFormat="1" ht="99.95" hidden="1" customHeight="1" thickBot="1" x14ac:dyDescent="0.3">
      <c r="A105" s="92">
        <v>1726822</v>
      </c>
      <c r="B105" s="171">
        <v>43331</v>
      </c>
      <c r="C105" s="98" t="s">
        <v>180</v>
      </c>
      <c r="D105" s="153" t="s">
        <v>339</v>
      </c>
      <c r="E105" s="93" t="s">
        <v>455</v>
      </c>
      <c r="F105" s="154" t="s">
        <v>713</v>
      </c>
      <c r="G105" s="154"/>
      <c r="H105" s="222" t="s">
        <v>64</v>
      </c>
      <c r="I105" s="223"/>
      <c r="J105" s="222" t="s">
        <v>64</v>
      </c>
      <c r="K105" s="222" t="s">
        <v>289</v>
      </c>
      <c r="L105" s="222"/>
    </row>
    <row r="106" spans="1:12" customFormat="1" ht="99.95" hidden="1" customHeight="1" thickBot="1" x14ac:dyDescent="0.3">
      <c r="A106" s="151">
        <v>1726826</v>
      </c>
      <c r="B106" s="171">
        <v>43332</v>
      </c>
      <c r="C106" s="98" t="s">
        <v>197</v>
      </c>
      <c r="D106" s="153" t="s">
        <v>116</v>
      </c>
      <c r="E106" s="98" t="s">
        <v>414</v>
      </c>
      <c r="F106" s="154" t="s">
        <v>714</v>
      </c>
      <c r="G106" s="154"/>
      <c r="H106" s="222" t="s">
        <v>288</v>
      </c>
      <c r="I106" s="223"/>
      <c r="J106" s="222"/>
      <c r="K106" s="222"/>
      <c r="L106" s="222"/>
    </row>
    <row r="107" spans="1:12" customFormat="1" ht="99.95" hidden="1" customHeight="1" thickBot="1" x14ac:dyDescent="0.3">
      <c r="A107" s="151">
        <v>1727246</v>
      </c>
      <c r="B107" s="171">
        <v>43332</v>
      </c>
      <c r="C107" s="98" t="s">
        <v>149</v>
      </c>
      <c r="D107" s="153" t="s">
        <v>456</v>
      </c>
      <c r="E107" s="93" t="s">
        <v>457</v>
      </c>
      <c r="F107" s="154" t="s">
        <v>715</v>
      </c>
      <c r="G107" s="154"/>
      <c r="H107" s="222" t="s">
        <v>64</v>
      </c>
      <c r="I107" s="223"/>
      <c r="J107" s="222" t="s">
        <v>64</v>
      </c>
      <c r="K107" s="222" t="s">
        <v>289</v>
      </c>
      <c r="L107" s="222"/>
    </row>
    <row r="108" spans="1:12" customFormat="1" ht="99.95" hidden="1" customHeight="1" thickBot="1" x14ac:dyDescent="0.3">
      <c r="A108" s="157">
        <v>1728099</v>
      </c>
      <c r="B108" s="171">
        <v>43333</v>
      </c>
      <c r="C108" s="98" t="s">
        <v>298</v>
      </c>
      <c r="D108" s="153" t="s">
        <v>116</v>
      </c>
      <c r="E108" s="98" t="s">
        <v>458</v>
      </c>
      <c r="F108" s="154" t="s">
        <v>711</v>
      </c>
      <c r="G108" s="154"/>
      <c r="H108" s="222" t="s">
        <v>64</v>
      </c>
      <c r="I108" s="223"/>
      <c r="J108" s="222" t="s">
        <v>64</v>
      </c>
      <c r="K108" s="222"/>
      <c r="L108" s="222" t="s">
        <v>289</v>
      </c>
    </row>
    <row r="109" spans="1:12" customFormat="1" ht="99.95" hidden="1" customHeight="1" thickBot="1" x14ac:dyDescent="0.3">
      <c r="A109" s="151"/>
      <c r="B109" s="171">
        <v>43338</v>
      </c>
      <c r="C109" s="98" t="s">
        <v>197</v>
      </c>
      <c r="D109" s="153" t="s">
        <v>116</v>
      </c>
      <c r="E109" s="98" t="s">
        <v>415</v>
      </c>
      <c r="F109" s="154" t="s">
        <v>716</v>
      </c>
      <c r="G109" s="154"/>
      <c r="H109" s="222" t="s">
        <v>288</v>
      </c>
      <c r="I109" s="223"/>
      <c r="J109" s="222"/>
      <c r="K109" s="222"/>
      <c r="L109" s="222"/>
    </row>
    <row r="110" spans="1:12" customFormat="1" ht="99.95" hidden="1" customHeight="1" thickBot="1" x14ac:dyDescent="0.3">
      <c r="A110" s="102">
        <v>1735052</v>
      </c>
      <c r="B110" s="170">
        <v>43342</v>
      </c>
      <c r="C110" s="103" t="s">
        <v>234</v>
      </c>
      <c r="D110" s="150" t="s">
        <v>241</v>
      </c>
      <c r="E110" s="103" t="s">
        <v>242</v>
      </c>
      <c r="F110" s="103" t="s">
        <v>243</v>
      </c>
      <c r="G110" s="103"/>
      <c r="H110" s="222" t="s">
        <v>76</v>
      </c>
      <c r="I110" s="223"/>
      <c r="J110" s="222"/>
      <c r="K110" s="222"/>
      <c r="L110" s="222"/>
    </row>
    <row r="111" spans="1:12" customFormat="1" ht="99.95" hidden="1" customHeight="1" thickBot="1" x14ac:dyDescent="0.3">
      <c r="A111" s="102">
        <v>1736124</v>
      </c>
      <c r="B111" s="170">
        <v>43343</v>
      </c>
      <c r="C111" s="103" t="s">
        <v>180</v>
      </c>
      <c r="D111" s="150" t="s">
        <v>116</v>
      </c>
      <c r="E111" s="103" t="s">
        <v>244</v>
      </c>
      <c r="F111" s="103" t="s">
        <v>245</v>
      </c>
      <c r="G111" s="103"/>
      <c r="H111" s="222" t="s">
        <v>76</v>
      </c>
      <c r="I111" s="223"/>
      <c r="J111" s="222"/>
      <c r="K111" s="222"/>
      <c r="L111" s="222"/>
    </row>
    <row r="112" spans="1:12" customFormat="1" ht="99.95" hidden="1" customHeight="1" thickBot="1" x14ac:dyDescent="0.3">
      <c r="A112" s="151"/>
      <c r="B112" s="171">
        <v>43343</v>
      </c>
      <c r="C112" s="98" t="s">
        <v>298</v>
      </c>
      <c r="D112" s="153" t="s">
        <v>116</v>
      </c>
      <c r="E112" s="98" t="s">
        <v>416</v>
      </c>
      <c r="F112" s="154" t="s">
        <v>717</v>
      </c>
      <c r="G112" s="154"/>
      <c r="H112" s="222" t="s">
        <v>288</v>
      </c>
      <c r="I112" s="223"/>
      <c r="J112" s="222"/>
      <c r="K112" s="222"/>
      <c r="L112" s="222"/>
    </row>
    <row r="113" spans="1:12" customFormat="1" ht="99.95" hidden="1" customHeight="1" thickBot="1" x14ac:dyDescent="0.3">
      <c r="A113" s="102">
        <v>1742508</v>
      </c>
      <c r="B113" s="170">
        <v>43350</v>
      </c>
      <c r="C113" s="103" t="s">
        <v>135</v>
      </c>
      <c r="D113" s="150" t="s">
        <v>246</v>
      </c>
      <c r="E113" s="103" t="s">
        <v>247</v>
      </c>
      <c r="F113" s="104" t="s">
        <v>248</v>
      </c>
      <c r="G113" s="104"/>
      <c r="H113" s="222" t="s">
        <v>76</v>
      </c>
      <c r="I113" s="223"/>
      <c r="J113" s="222"/>
      <c r="K113" s="222"/>
      <c r="L113" s="222"/>
    </row>
    <row r="114" spans="1:12" customFormat="1" ht="99.95" hidden="1" customHeight="1" thickBot="1" x14ac:dyDescent="0.3">
      <c r="A114" s="151">
        <v>1742872</v>
      </c>
      <c r="B114" s="171">
        <v>43351</v>
      </c>
      <c r="C114" s="98" t="s">
        <v>252</v>
      </c>
      <c r="D114" s="153" t="s">
        <v>116</v>
      </c>
      <c r="E114" s="98" t="s">
        <v>417</v>
      </c>
      <c r="F114" s="154" t="s">
        <v>718</v>
      </c>
      <c r="G114" s="154"/>
      <c r="H114" s="222" t="s">
        <v>288</v>
      </c>
      <c r="I114" s="223"/>
      <c r="J114" s="222"/>
      <c r="K114" s="222"/>
      <c r="L114" s="222"/>
    </row>
    <row r="115" spans="1:12" customFormat="1" ht="99.95" hidden="1" customHeight="1" thickBot="1" x14ac:dyDescent="0.3">
      <c r="A115" s="158">
        <v>1744344</v>
      </c>
      <c r="B115" s="171">
        <v>43352</v>
      </c>
      <c r="C115" s="98" t="s">
        <v>252</v>
      </c>
      <c r="D115" s="153" t="s">
        <v>116</v>
      </c>
      <c r="E115" s="93" t="s">
        <v>459</v>
      </c>
      <c r="F115" s="154" t="s">
        <v>719</v>
      </c>
      <c r="G115" s="154"/>
      <c r="H115" s="222" t="s">
        <v>64</v>
      </c>
      <c r="I115" s="223"/>
      <c r="J115" s="222" t="s">
        <v>64</v>
      </c>
      <c r="K115" s="222" t="s">
        <v>289</v>
      </c>
      <c r="L115" s="222"/>
    </row>
    <row r="116" spans="1:12" customFormat="1" ht="99.95" hidden="1" customHeight="1" thickBot="1" x14ac:dyDescent="0.3">
      <c r="A116" s="151"/>
      <c r="B116" s="171">
        <v>43355</v>
      </c>
      <c r="C116" s="98" t="s">
        <v>252</v>
      </c>
      <c r="D116" s="153" t="s">
        <v>116</v>
      </c>
      <c r="E116" s="98" t="s">
        <v>418</v>
      </c>
      <c r="F116" s="154" t="s">
        <v>720</v>
      </c>
      <c r="G116" s="154"/>
      <c r="H116" s="222" t="s">
        <v>288</v>
      </c>
      <c r="I116" s="223"/>
      <c r="J116" s="222"/>
      <c r="K116" s="222"/>
      <c r="L116" s="222"/>
    </row>
    <row r="117" spans="1:12" customFormat="1" ht="99.95" hidden="1" customHeight="1" thickBot="1" x14ac:dyDescent="0.3">
      <c r="A117" s="102">
        <v>1746842</v>
      </c>
      <c r="B117" s="170">
        <v>43356</v>
      </c>
      <c r="C117" s="103" t="s">
        <v>180</v>
      </c>
      <c r="D117" s="150" t="s">
        <v>249</v>
      </c>
      <c r="E117" s="103" t="s">
        <v>250</v>
      </c>
      <c r="F117" s="103" t="s">
        <v>251</v>
      </c>
      <c r="G117" s="103"/>
      <c r="H117" s="222" t="s">
        <v>76</v>
      </c>
      <c r="I117" s="223"/>
      <c r="J117" s="222"/>
      <c r="K117" s="222"/>
      <c r="L117" s="222"/>
    </row>
    <row r="118" spans="1:12" customFormat="1" ht="99.95" hidden="1" customHeight="1" thickBot="1" x14ac:dyDescent="0.3">
      <c r="A118" s="151">
        <v>1750433</v>
      </c>
      <c r="B118" s="171">
        <v>43360</v>
      </c>
      <c r="C118" s="98" t="s">
        <v>290</v>
      </c>
      <c r="D118" s="153" t="s">
        <v>340</v>
      </c>
      <c r="E118" s="98" t="s">
        <v>419</v>
      </c>
      <c r="F118" s="154" t="s">
        <v>721</v>
      </c>
      <c r="G118" s="154"/>
      <c r="H118" s="222" t="s">
        <v>288</v>
      </c>
      <c r="I118" s="223"/>
      <c r="J118" s="222"/>
      <c r="K118" s="222"/>
      <c r="L118" s="222"/>
    </row>
    <row r="119" spans="1:12" customFormat="1" ht="99.95" hidden="1" customHeight="1" thickBot="1" x14ac:dyDescent="0.3">
      <c r="A119" s="102">
        <v>1751398</v>
      </c>
      <c r="B119" s="170">
        <v>43361</v>
      </c>
      <c r="C119" s="103" t="s">
        <v>252</v>
      </c>
      <c r="D119" s="150" t="s">
        <v>253</v>
      </c>
      <c r="E119" s="103" t="s">
        <v>254</v>
      </c>
      <c r="F119" s="103" t="s">
        <v>255</v>
      </c>
      <c r="G119" s="103"/>
      <c r="H119" s="222" t="s">
        <v>75</v>
      </c>
      <c r="I119" s="223"/>
      <c r="J119" s="222"/>
      <c r="K119" s="222"/>
      <c r="L119" s="222"/>
    </row>
    <row r="120" spans="1:12" customFormat="1" ht="99.95" hidden="1" customHeight="1" thickBot="1" x14ac:dyDescent="0.3">
      <c r="A120" s="102">
        <v>1759488</v>
      </c>
      <c r="B120" s="170">
        <v>43369</v>
      </c>
      <c r="C120" s="103" t="s">
        <v>135</v>
      </c>
      <c r="D120" s="150" t="s">
        <v>256</v>
      </c>
      <c r="E120" s="103" t="s">
        <v>257</v>
      </c>
      <c r="F120" s="103" t="s">
        <v>258</v>
      </c>
      <c r="G120" s="103"/>
      <c r="H120" s="222" t="s">
        <v>76</v>
      </c>
      <c r="I120" s="223"/>
      <c r="J120" s="222"/>
      <c r="K120" s="222"/>
      <c r="L120" s="222"/>
    </row>
    <row r="121" spans="1:12" customFormat="1" ht="99.95" hidden="1" customHeight="1" thickBot="1" x14ac:dyDescent="0.3">
      <c r="A121" s="151">
        <v>1761657</v>
      </c>
      <c r="B121" s="171">
        <v>43373</v>
      </c>
      <c r="C121" s="98" t="s">
        <v>149</v>
      </c>
      <c r="D121" s="153" t="s">
        <v>341</v>
      </c>
      <c r="E121" s="98" t="s">
        <v>420</v>
      </c>
      <c r="F121" s="154" t="s">
        <v>722</v>
      </c>
      <c r="G121" s="154"/>
      <c r="H121" s="222" t="s">
        <v>288</v>
      </c>
      <c r="I121" s="223"/>
      <c r="J121" s="222"/>
      <c r="K121" s="222"/>
      <c r="L121" s="222"/>
    </row>
    <row r="122" spans="1:12" customFormat="1" ht="99.95" hidden="1" customHeight="1" thickBot="1" x14ac:dyDescent="0.3">
      <c r="A122" s="151"/>
      <c r="B122" s="171">
        <v>43379</v>
      </c>
      <c r="C122" s="98" t="s">
        <v>313</v>
      </c>
      <c r="D122" s="153" t="s">
        <v>116</v>
      </c>
      <c r="E122" s="159" t="s">
        <v>421</v>
      </c>
      <c r="F122" s="154" t="s">
        <v>723</v>
      </c>
      <c r="G122" s="154"/>
      <c r="H122" s="222" t="s">
        <v>288</v>
      </c>
      <c r="I122" s="223"/>
      <c r="J122" s="222"/>
      <c r="K122" s="222"/>
      <c r="L122" s="222"/>
    </row>
    <row r="123" spans="1:12" customFormat="1" ht="99.95" hidden="1" customHeight="1" thickBot="1" x14ac:dyDescent="0.3">
      <c r="A123" s="151">
        <v>1766892</v>
      </c>
      <c r="B123" s="171">
        <v>43379</v>
      </c>
      <c r="C123" s="98" t="s">
        <v>314</v>
      </c>
      <c r="D123" s="153" t="s">
        <v>253</v>
      </c>
      <c r="E123" s="98" t="s">
        <v>422</v>
      </c>
      <c r="F123" s="154" t="s">
        <v>724</v>
      </c>
      <c r="G123" s="154"/>
      <c r="H123" s="222" t="s">
        <v>288</v>
      </c>
      <c r="I123" s="223"/>
      <c r="J123" s="222"/>
      <c r="K123" s="222"/>
      <c r="L123" s="222"/>
    </row>
    <row r="124" spans="1:12" customFormat="1" ht="99.95" hidden="1" customHeight="1" thickBot="1" x14ac:dyDescent="0.3">
      <c r="A124" s="102">
        <v>1767740</v>
      </c>
      <c r="B124" s="170">
        <v>43380</v>
      </c>
      <c r="C124" s="103" t="s">
        <v>208</v>
      </c>
      <c r="D124" s="150" t="s">
        <v>259</v>
      </c>
      <c r="E124" s="160" t="s">
        <v>260</v>
      </c>
      <c r="F124" s="104" t="s">
        <v>261</v>
      </c>
      <c r="G124" s="104"/>
      <c r="H124" s="222" t="s">
        <v>75</v>
      </c>
      <c r="I124" s="223"/>
      <c r="J124" s="222"/>
      <c r="K124" s="222"/>
      <c r="L124" s="222"/>
    </row>
    <row r="125" spans="1:12" customFormat="1" ht="99.95" hidden="1" customHeight="1" thickBot="1" x14ac:dyDescent="0.3">
      <c r="A125" s="102">
        <v>1769866</v>
      </c>
      <c r="B125" s="170">
        <v>43381</v>
      </c>
      <c r="C125" s="103" t="s">
        <v>262</v>
      </c>
      <c r="D125" s="103" t="s">
        <v>263</v>
      </c>
      <c r="E125" s="103" t="s">
        <v>725</v>
      </c>
      <c r="F125" s="103" t="s">
        <v>264</v>
      </c>
      <c r="G125" s="103"/>
      <c r="H125" s="222" t="s">
        <v>73</v>
      </c>
      <c r="I125" s="223"/>
      <c r="J125" s="222"/>
      <c r="K125" s="222"/>
      <c r="L125" s="222"/>
    </row>
    <row r="126" spans="1:12" customFormat="1" ht="99.95" hidden="1" customHeight="1" thickBot="1" x14ac:dyDescent="0.3">
      <c r="A126" s="102">
        <v>1769866</v>
      </c>
      <c r="B126" s="170">
        <v>43381</v>
      </c>
      <c r="C126" s="103" t="s">
        <v>262</v>
      </c>
      <c r="D126" s="150" t="s">
        <v>263</v>
      </c>
      <c r="E126" s="160" t="s">
        <v>265</v>
      </c>
      <c r="F126" s="104"/>
      <c r="G126" s="104"/>
      <c r="H126" s="222" t="s">
        <v>76</v>
      </c>
      <c r="I126" s="223"/>
      <c r="J126" s="222"/>
      <c r="K126" s="222"/>
      <c r="L126" s="222"/>
    </row>
    <row r="127" spans="1:12" customFormat="1" ht="99.95" hidden="1" customHeight="1" thickBot="1" x14ac:dyDescent="0.3">
      <c r="A127" s="151">
        <v>1775428</v>
      </c>
      <c r="B127" s="171">
        <v>43390</v>
      </c>
      <c r="C127" s="98" t="s">
        <v>315</v>
      </c>
      <c r="D127" s="153" t="s">
        <v>253</v>
      </c>
      <c r="E127" s="98" t="s">
        <v>423</v>
      </c>
      <c r="F127" s="98" t="s">
        <v>726</v>
      </c>
      <c r="G127" s="98"/>
      <c r="H127" s="222" t="s">
        <v>288</v>
      </c>
      <c r="I127" s="223"/>
      <c r="J127" s="222"/>
      <c r="K127" s="222"/>
      <c r="L127" s="222"/>
    </row>
    <row r="128" spans="1:12" customFormat="1" ht="99.95" hidden="1" customHeight="1" thickBot="1" x14ac:dyDescent="0.3">
      <c r="A128" s="151"/>
      <c r="B128" s="171">
        <v>43390</v>
      </c>
      <c r="C128" s="98" t="s">
        <v>305</v>
      </c>
      <c r="D128" s="153" t="s">
        <v>184</v>
      </c>
      <c r="E128" s="98" t="s">
        <v>424</v>
      </c>
      <c r="F128" s="98" t="s">
        <v>727</v>
      </c>
      <c r="G128" s="98"/>
      <c r="H128" s="222" t="s">
        <v>288</v>
      </c>
      <c r="I128" s="223"/>
      <c r="J128" s="222"/>
      <c r="K128" s="222"/>
      <c r="L128" s="222"/>
    </row>
    <row r="129" spans="1:12" customFormat="1" ht="99.95" hidden="1" customHeight="1" thickBot="1" x14ac:dyDescent="0.3">
      <c r="A129" s="151">
        <v>1774891</v>
      </c>
      <c r="B129" s="171">
        <v>43390</v>
      </c>
      <c r="C129" s="98" t="s">
        <v>305</v>
      </c>
      <c r="D129" s="153" t="s">
        <v>184</v>
      </c>
      <c r="E129" s="93" t="s">
        <v>424</v>
      </c>
      <c r="F129" s="98" t="s">
        <v>728</v>
      </c>
      <c r="G129" s="98"/>
      <c r="H129" s="222" t="s">
        <v>64</v>
      </c>
      <c r="I129" s="223"/>
      <c r="J129" s="222" t="s">
        <v>64</v>
      </c>
      <c r="K129" s="222" t="s">
        <v>289</v>
      </c>
      <c r="L129" s="222"/>
    </row>
    <row r="130" spans="1:12" customFormat="1" ht="99.95" hidden="1" customHeight="1" thickBot="1" x14ac:dyDescent="0.3">
      <c r="A130" s="151"/>
      <c r="B130" s="171">
        <v>43394</v>
      </c>
      <c r="C130" s="98" t="s">
        <v>197</v>
      </c>
      <c r="D130" s="153" t="s">
        <v>116</v>
      </c>
      <c r="E130" s="98" t="s">
        <v>425</v>
      </c>
      <c r="F130" s="154" t="s">
        <v>729</v>
      </c>
      <c r="G130" s="154"/>
      <c r="H130" s="222" t="s">
        <v>288</v>
      </c>
      <c r="I130" s="223"/>
      <c r="J130" s="222"/>
      <c r="K130" s="222"/>
      <c r="L130" s="222"/>
    </row>
    <row r="131" spans="1:12" customFormat="1" ht="99.95" hidden="1" customHeight="1" thickBot="1" x14ac:dyDescent="0.3">
      <c r="A131" s="151"/>
      <c r="B131" s="171">
        <v>43394</v>
      </c>
      <c r="C131" s="98" t="s">
        <v>316</v>
      </c>
      <c r="D131" s="153" t="s">
        <v>339</v>
      </c>
      <c r="E131" s="98" t="s">
        <v>426</v>
      </c>
      <c r="F131" s="154" t="s">
        <v>730</v>
      </c>
      <c r="G131" s="154"/>
      <c r="H131" s="222" t="s">
        <v>288</v>
      </c>
      <c r="I131" s="223"/>
      <c r="J131" s="222"/>
      <c r="K131" s="222"/>
      <c r="L131" s="222"/>
    </row>
    <row r="132" spans="1:12" customFormat="1" ht="99.95" hidden="1" customHeight="1" thickBot="1" x14ac:dyDescent="0.3">
      <c r="A132" s="151">
        <v>1777608</v>
      </c>
      <c r="B132" s="171">
        <v>43394</v>
      </c>
      <c r="C132" s="98" t="s">
        <v>197</v>
      </c>
      <c r="D132" s="153" t="s">
        <v>116</v>
      </c>
      <c r="E132" s="93" t="s">
        <v>460</v>
      </c>
      <c r="F132" s="154" t="s">
        <v>731</v>
      </c>
      <c r="G132" s="154"/>
      <c r="H132" s="222" t="s">
        <v>64</v>
      </c>
      <c r="I132" s="223"/>
      <c r="J132" s="222" t="s">
        <v>64</v>
      </c>
      <c r="K132" s="222" t="s">
        <v>289</v>
      </c>
      <c r="L132" s="222"/>
    </row>
    <row r="133" spans="1:12" customFormat="1" ht="99.95" hidden="1" customHeight="1" thickBot="1" x14ac:dyDescent="0.3">
      <c r="A133" s="151">
        <v>1778583</v>
      </c>
      <c r="B133" s="171">
        <v>43395</v>
      </c>
      <c r="C133" s="98" t="s">
        <v>197</v>
      </c>
      <c r="D133" s="153" t="s">
        <v>116</v>
      </c>
      <c r="E133" s="93" t="s">
        <v>461</v>
      </c>
      <c r="F133" s="154" t="s">
        <v>732</v>
      </c>
      <c r="G133" s="154"/>
      <c r="H133" s="222" t="s">
        <v>64</v>
      </c>
      <c r="I133" s="223"/>
      <c r="J133" s="222" t="s">
        <v>64</v>
      </c>
      <c r="K133" s="222" t="s">
        <v>289</v>
      </c>
      <c r="L133" s="222"/>
    </row>
    <row r="134" spans="1:12" customFormat="1" ht="99.95" hidden="1" customHeight="1" thickBot="1" x14ac:dyDescent="0.3">
      <c r="A134" s="102">
        <v>1785401</v>
      </c>
      <c r="B134" s="170">
        <v>43402</v>
      </c>
      <c r="C134" s="103" t="s">
        <v>266</v>
      </c>
      <c r="D134" s="150" t="s">
        <v>267</v>
      </c>
      <c r="E134" s="103" t="s">
        <v>268</v>
      </c>
      <c r="F134" s="104" t="s">
        <v>733</v>
      </c>
      <c r="G134" s="104"/>
      <c r="H134" s="222" t="s">
        <v>76</v>
      </c>
      <c r="I134" s="223"/>
      <c r="J134" s="222"/>
      <c r="K134" s="222"/>
      <c r="L134" s="222"/>
    </row>
    <row r="135" spans="1:12" customFormat="1" ht="99.95" hidden="1" customHeight="1" thickBot="1" x14ac:dyDescent="0.3">
      <c r="A135" s="102">
        <v>1785855</v>
      </c>
      <c r="B135" s="170">
        <v>43403</v>
      </c>
      <c r="C135" s="103" t="s">
        <v>208</v>
      </c>
      <c r="D135" s="150" t="s">
        <v>259</v>
      </c>
      <c r="E135" s="103" t="s">
        <v>269</v>
      </c>
      <c r="F135" s="103" t="s">
        <v>270</v>
      </c>
      <c r="G135" s="103"/>
      <c r="H135" s="222" t="s">
        <v>76</v>
      </c>
      <c r="I135" s="223"/>
      <c r="J135" s="222"/>
      <c r="K135" s="222"/>
      <c r="L135" s="222"/>
    </row>
    <row r="136" spans="1:12" customFormat="1" ht="99.95" hidden="1" customHeight="1" thickBot="1" x14ac:dyDescent="0.3">
      <c r="A136" s="151">
        <v>1794506</v>
      </c>
      <c r="B136" s="177">
        <v>43415</v>
      </c>
      <c r="C136" s="161" t="s">
        <v>317</v>
      </c>
      <c r="D136" s="162" t="s">
        <v>116</v>
      </c>
      <c r="E136" s="163" t="s">
        <v>427</v>
      </c>
      <c r="F136" s="161" t="s">
        <v>734</v>
      </c>
      <c r="G136" s="161"/>
      <c r="H136" s="222" t="s">
        <v>288</v>
      </c>
      <c r="I136" s="223"/>
      <c r="J136" s="222"/>
      <c r="K136" s="222"/>
      <c r="L136" s="222"/>
    </row>
    <row r="137" spans="1:12" customFormat="1" ht="99.95" hidden="1" customHeight="1" thickBot="1" x14ac:dyDescent="0.3">
      <c r="A137" s="151">
        <v>1797524</v>
      </c>
      <c r="B137" s="171">
        <v>43420</v>
      </c>
      <c r="C137" s="98" t="s">
        <v>443</v>
      </c>
      <c r="D137" s="153" t="s">
        <v>253</v>
      </c>
      <c r="E137" s="93" t="s">
        <v>735</v>
      </c>
      <c r="F137" s="154" t="s">
        <v>736</v>
      </c>
      <c r="G137" s="154"/>
      <c r="H137" s="222" t="s">
        <v>64</v>
      </c>
      <c r="I137" s="223"/>
      <c r="J137" s="222" t="s">
        <v>64</v>
      </c>
      <c r="K137" s="222" t="s">
        <v>289</v>
      </c>
      <c r="L137" s="222"/>
    </row>
    <row r="138" spans="1:12" customFormat="1" ht="99.95" hidden="1" customHeight="1" thickBot="1" x14ac:dyDescent="0.3">
      <c r="A138" s="151"/>
      <c r="B138" s="177">
        <v>43425</v>
      </c>
      <c r="C138" s="161" t="s">
        <v>317</v>
      </c>
      <c r="D138" s="162" t="s">
        <v>116</v>
      </c>
      <c r="E138" s="163" t="s">
        <v>428</v>
      </c>
      <c r="F138" s="163" t="s">
        <v>737</v>
      </c>
      <c r="G138" s="163"/>
      <c r="H138" s="222" t="s">
        <v>288</v>
      </c>
      <c r="I138" s="223"/>
      <c r="J138" s="222"/>
      <c r="K138" s="222"/>
      <c r="L138" s="222"/>
    </row>
    <row r="139" spans="1:12" customFormat="1" ht="99.95" hidden="1" customHeight="1" thickBot="1" x14ac:dyDescent="0.3">
      <c r="A139" s="102">
        <v>1802270</v>
      </c>
      <c r="B139" s="170">
        <v>43426</v>
      </c>
      <c r="C139" s="103" t="s">
        <v>180</v>
      </c>
      <c r="D139" s="103" t="s">
        <v>277</v>
      </c>
      <c r="E139" s="103" t="s">
        <v>278</v>
      </c>
      <c r="F139" s="103" t="s">
        <v>230</v>
      </c>
      <c r="G139" s="103"/>
      <c r="H139" s="222" t="s">
        <v>76</v>
      </c>
      <c r="I139" s="223"/>
      <c r="J139" s="222"/>
      <c r="K139" s="222"/>
      <c r="L139" s="222"/>
    </row>
    <row r="140" spans="1:12" customFormat="1" ht="99.95" hidden="1" customHeight="1" thickBot="1" x14ac:dyDescent="0.3">
      <c r="A140" s="102">
        <v>1808241</v>
      </c>
      <c r="B140" s="170">
        <v>43432</v>
      </c>
      <c r="C140" s="103" t="s">
        <v>197</v>
      </c>
      <c r="D140" s="150" t="s">
        <v>116</v>
      </c>
      <c r="E140" s="103" t="s">
        <v>279</v>
      </c>
      <c r="F140" s="103" t="s">
        <v>280</v>
      </c>
      <c r="G140" s="103"/>
      <c r="H140" s="222" t="s">
        <v>76</v>
      </c>
      <c r="I140" s="223"/>
      <c r="J140" s="222"/>
      <c r="K140" s="222"/>
      <c r="L140" s="222"/>
    </row>
    <row r="141" spans="1:12" customFormat="1" ht="99.95" hidden="1" customHeight="1" thickBot="1" x14ac:dyDescent="0.3">
      <c r="A141" s="151">
        <v>1811547</v>
      </c>
      <c r="B141" s="177">
        <v>43435</v>
      </c>
      <c r="C141" s="161" t="s">
        <v>317</v>
      </c>
      <c r="D141" s="162" t="s">
        <v>116</v>
      </c>
      <c r="E141" s="163" t="s">
        <v>429</v>
      </c>
      <c r="F141" s="163" t="s">
        <v>738</v>
      </c>
      <c r="G141" s="163"/>
      <c r="H141" s="222" t="s">
        <v>288</v>
      </c>
      <c r="I141" s="223"/>
      <c r="J141" s="222"/>
      <c r="K141" s="222"/>
      <c r="L141" s="222"/>
    </row>
    <row r="142" spans="1:12" customFormat="1" ht="99.95" hidden="1" customHeight="1" thickBot="1" x14ac:dyDescent="0.3">
      <c r="A142" s="151">
        <v>1813424</v>
      </c>
      <c r="B142" s="177">
        <v>43437</v>
      </c>
      <c r="C142" s="161" t="s">
        <v>318</v>
      </c>
      <c r="D142" s="162" t="s">
        <v>326</v>
      </c>
      <c r="E142" s="163" t="s">
        <v>430</v>
      </c>
      <c r="F142" s="163" t="s">
        <v>739</v>
      </c>
      <c r="G142" s="163"/>
      <c r="H142" s="222" t="s">
        <v>288</v>
      </c>
      <c r="I142" s="223"/>
      <c r="J142" s="222"/>
      <c r="K142" s="222"/>
      <c r="L142" s="222"/>
    </row>
    <row r="143" spans="1:12" customFormat="1" ht="99.95" hidden="1" customHeight="1" thickBot="1" x14ac:dyDescent="0.3">
      <c r="A143" s="102">
        <v>1815771</v>
      </c>
      <c r="B143" s="170">
        <v>43439</v>
      </c>
      <c r="C143" s="103" t="s">
        <v>237</v>
      </c>
      <c r="D143" s="150" t="s">
        <v>154</v>
      </c>
      <c r="E143" s="103" t="s">
        <v>281</v>
      </c>
      <c r="F143" s="103" t="s">
        <v>282</v>
      </c>
      <c r="G143" s="103"/>
      <c r="H143" s="222" t="s">
        <v>76</v>
      </c>
      <c r="I143" s="223"/>
      <c r="J143" s="222"/>
      <c r="K143" s="222"/>
      <c r="L143" s="222"/>
    </row>
    <row r="144" spans="1:12" customFormat="1" ht="99.95" hidden="1" customHeight="1" thickBot="1" x14ac:dyDescent="0.3">
      <c r="A144" s="105">
        <v>1819290</v>
      </c>
      <c r="B144" s="170">
        <v>43442</v>
      </c>
      <c r="C144" s="103" t="s">
        <v>237</v>
      </c>
      <c r="D144" s="150" t="s">
        <v>154</v>
      </c>
      <c r="E144" s="103" t="s">
        <v>283</v>
      </c>
      <c r="F144" s="103" t="s">
        <v>284</v>
      </c>
      <c r="G144" s="103"/>
      <c r="H144" s="222" t="s">
        <v>76</v>
      </c>
      <c r="I144" s="223"/>
      <c r="J144" s="222"/>
      <c r="K144" s="222"/>
      <c r="L144" s="222"/>
    </row>
    <row r="145" spans="1:12" customFormat="1" ht="99.95" hidden="1" customHeight="1" thickBot="1" x14ac:dyDescent="0.3">
      <c r="A145" s="151">
        <v>1821728</v>
      </c>
      <c r="B145" s="177">
        <v>43448</v>
      </c>
      <c r="C145" s="161" t="s">
        <v>149</v>
      </c>
      <c r="D145" s="162" t="s">
        <v>116</v>
      </c>
      <c r="E145" s="163" t="s">
        <v>431</v>
      </c>
      <c r="F145" s="163" t="s">
        <v>740</v>
      </c>
      <c r="G145" s="163"/>
      <c r="H145" s="222" t="s">
        <v>288</v>
      </c>
      <c r="I145" s="223"/>
      <c r="J145" s="222"/>
      <c r="K145" s="222"/>
      <c r="L145" s="222"/>
    </row>
    <row r="146" spans="1:12" customFormat="1" ht="99.95" hidden="1" customHeight="1" thickBot="1" x14ac:dyDescent="0.3">
      <c r="A146" s="151">
        <v>1821714</v>
      </c>
      <c r="B146" s="177">
        <v>43448</v>
      </c>
      <c r="C146" s="161" t="s">
        <v>319</v>
      </c>
      <c r="D146" s="162" t="s">
        <v>325</v>
      </c>
      <c r="E146" s="163" t="s">
        <v>432</v>
      </c>
      <c r="F146" s="163" t="s">
        <v>741</v>
      </c>
      <c r="G146" s="163"/>
      <c r="H146" s="222" t="s">
        <v>288</v>
      </c>
      <c r="I146" s="223"/>
      <c r="J146" s="222"/>
      <c r="K146" s="222"/>
      <c r="L146" s="222"/>
    </row>
    <row r="147" spans="1:12" customFormat="1" ht="99.95" hidden="1" customHeight="1" thickBot="1" x14ac:dyDescent="0.3">
      <c r="A147" s="151">
        <v>1823883</v>
      </c>
      <c r="B147" s="177">
        <v>43451</v>
      </c>
      <c r="C147" s="161" t="s">
        <v>320</v>
      </c>
      <c r="D147" s="162" t="s">
        <v>116</v>
      </c>
      <c r="E147" s="163" t="s">
        <v>433</v>
      </c>
      <c r="F147" s="163" t="s">
        <v>742</v>
      </c>
      <c r="G147" s="163"/>
      <c r="H147" s="222" t="s">
        <v>288</v>
      </c>
      <c r="I147" s="223"/>
      <c r="J147" s="222"/>
      <c r="K147" s="222"/>
      <c r="L147" s="222"/>
    </row>
    <row r="148" spans="1:12" customFormat="1" ht="99.95" hidden="1" customHeight="1" thickBot="1" x14ac:dyDescent="0.3">
      <c r="A148" s="151">
        <v>1824482</v>
      </c>
      <c r="B148" s="177">
        <v>43451</v>
      </c>
      <c r="C148" s="161" t="s">
        <v>319</v>
      </c>
      <c r="D148" s="162" t="s">
        <v>116</v>
      </c>
      <c r="E148" s="163" t="s">
        <v>434</v>
      </c>
      <c r="F148" s="163" t="s">
        <v>743</v>
      </c>
      <c r="G148" s="163"/>
      <c r="H148" s="222" t="s">
        <v>288</v>
      </c>
      <c r="I148" s="223"/>
      <c r="J148" s="222"/>
      <c r="K148" s="222"/>
      <c r="L148" s="222"/>
    </row>
    <row r="149" spans="1:12" customFormat="1" ht="99.95" hidden="1" customHeight="1" thickBot="1" x14ac:dyDescent="0.3">
      <c r="A149" s="105">
        <v>1830440</v>
      </c>
      <c r="B149" s="170">
        <v>43455</v>
      </c>
      <c r="C149" s="103" t="s">
        <v>285</v>
      </c>
      <c r="D149" s="150" t="s">
        <v>286</v>
      </c>
      <c r="E149" s="103" t="s">
        <v>287</v>
      </c>
      <c r="F149" s="104" t="s">
        <v>233</v>
      </c>
      <c r="G149" s="104"/>
      <c r="H149" s="222" t="s">
        <v>76</v>
      </c>
      <c r="I149" s="223"/>
      <c r="J149" s="222"/>
      <c r="K149" s="222"/>
      <c r="L149" s="222"/>
    </row>
    <row r="150" spans="1:12" customFormat="1" ht="99.95" hidden="1" customHeight="1" thickBot="1" x14ac:dyDescent="0.3">
      <c r="A150" s="151">
        <v>1830440</v>
      </c>
      <c r="B150" s="177">
        <v>43458</v>
      </c>
      <c r="C150" s="161" t="s">
        <v>135</v>
      </c>
      <c r="D150" s="162" t="s">
        <v>341</v>
      </c>
      <c r="E150" s="163" t="s">
        <v>435</v>
      </c>
      <c r="F150" s="163" t="s">
        <v>744</v>
      </c>
      <c r="G150" s="163"/>
      <c r="H150" s="222" t="s">
        <v>288</v>
      </c>
      <c r="I150" s="223"/>
      <c r="J150" s="222"/>
      <c r="K150" s="222"/>
      <c r="L150" s="222"/>
    </row>
    <row r="151" spans="1:12" customFormat="1" ht="99.95" hidden="1" customHeight="1" thickBot="1" x14ac:dyDescent="0.3">
      <c r="A151" s="151">
        <v>1834395</v>
      </c>
      <c r="B151" s="177">
        <v>43462</v>
      </c>
      <c r="C151" s="161" t="s">
        <v>321</v>
      </c>
      <c r="D151" s="162" t="s">
        <v>116</v>
      </c>
      <c r="E151" s="163" t="s">
        <v>436</v>
      </c>
      <c r="F151" s="163" t="s">
        <v>745</v>
      </c>
      <c r="G151" s="163"/>
      <c r="H151" s="222" t="s">
        <v>288</v>
      </c>
      <c r="I151" s="223"/>
      <c r="J151" s="222"/>
      <c r="K151" s="222"/>
      <c r="L151" s="222"/>
    </row>
    <row r="152" spans="1:12" customFormat="1" ht="99.95" hidden="1" customHeight="1" thickBot="1" x14ac:dyDescent="0.3">
      <c r="A152" s="151">
        <v>1835491</v>
      </c>
      <c r="B152" s="177">
        <v>43462</v>
      </c>
      <c r="C152" s="161" t="s">
        <v>135</v>
      </c>
      <c r="D152" s="162" t="s">
        <v>341</v>
      </c>
      <c r="E152" s="163" t="s">
        <v>437</v>
      </c>
      <c r="F152" s="163" t="s">
        <v>746</v>
      </c>
      <c r="G152" s="163"/>
      <c r="H152" s="222" t="s">
        <v>288</v>
      </c>
      <c r="I152" s="223"/>
      <c r="J152" s="222"/>
      <c r="K152" s="222"/>
      <c r="L152" s="222"/>
    </row>
    <row r="153" spans="1:12" customFormat="1" ht="99.95" hidden="1" customHeight="1" thickBot="1" x14ac:dyDescent="0.3">
      <c r="A153" s="151">
        <v>1837617</v>
      </c>
      <c r="B153" s="177">
        <v>43462</v>
      </c>
      <c r="C153" s="161" t="s">
        <v>322</v>
      </c>
      <c r="D153" s="162" t="s">
        <v>116</v>
      </c>
      <c r="E153" s="163" t="s">
        <v>438</v>
      </c>
      <c r="F153" s="163" t="s">
        <v>441</v>
      </c>
      <c r="G153" s="163"/>
      <c r="H153" s="222" t="s">
        <v>288</v>
      </c>
      <c r="I153" s="223"/>
      <c r="J153" s="222"/>
      <c r="K153" s="222"/>
      <c r="L153" s="222"/>
    </row>
    <row r="154" spans="1:12" customFormat="1" ht="99.95" hidden="1" customHeight="1" thickBot="1" x14ac:dyDescent="0.3">
      <c r="A154" s="151">
        <v>1834394</v>
      </c>
      <c r="B154" s="177">
        <v>43463</v>
      </c>
      <c r="C154" s="161" t="s">
        <v>320</v>
      </c>
      <c r="D154" s="162" t="s">
        <v>116</v>
      </c>
      <c r="E154" s="163" t="s">
        <v>439</v>
      </c>
      <c r="F154" s="163" t="s">
        <v>747</v>
      </c>
      <c r="G154" s="163"/>
      <c r="H154" s="222" t="s">
        <v>288</v>
      </c>
      <c r="I154" s="223"/>
      <c r="J154" s="222"/>
      <c r="K154" s="222"/>
      <c r="L154" s="222"/>
    </row>
    <row r="155" spans="1:12" customFormat="1" ht="99.95" hidden="1" customHeight="1" thickBot="1" x14ac:dyDescent="0.3">
      <c r="A155" s="151">
        <v>1834397</v>
      </c>
      <c r="B155" s="177">
        <v>43463</v>
      </c>
      <c r="C155" s="161" t="s">
        <v>320</v>
      </c>
      <c r="D155" s="162" t="s">
        <v>116</v>
      </c>
      <c r="E155" s="163" t="s">
        <v>440</v>
      </c>
      <c r="F155" s="163" t="s">
        <v>748</v>
      </c>
      <c r="G155" s="163"/>
      <c r="H155" s="222" t="s">
        <v>288</v>
      </c>
      <c r="I155" s="223"/>
      <c r="J155" s="222"/>
      <c r="K155" s="222"/>
      <c r="L155" s="222"/>
    </row>
    <row r="156" spans="1:12" customFormat="1" ht="99.95" hidden="1" customHeight="1" thickBot="1" x14ac:dyDescent="0.3">
      <c r="A156" s="92">
        <v>1838225</v>
      </c>
      <c r="B156" s="176">
        <v>43466</v>
      </c>
      <c r="C156" s="95" t="s">
        <v>19</v>
      </c>
      <c r="D156" s="156" t="s">
        <v>116</v>
      </c>
      <c r="E156" s="100" t="s">
        <v>121</v>
      </c>
      <c r="F156" s="95" t="s">
        <v>816</v>
      </c>
      <c r="G156" s="95" t="s">
        <v>504</v>
      </c>
      <c r="H156" s="222" t="s">
        <v>74</v>
      </c>
      <c r="I156" s="223"/>
      <c r="J156" s="222"/>
      <c r="K156" s="222"/>
      <c r="L156" s="222"/>
    </row>
    <row r="157" spans="1:12" customFormat="1" ht="99.95" hidden="1" customHeight="1" thickBot="1" x14ac:dyDescent="0.3">
      <c r="A157" s="92">
        <v>1839800</v>
      </c>
      <c r="B157" s="176">
        <v>43469</v>
      </c>
      <c r="C157" s="95" t="s">
        <v>20</v>
      </c>
      <c r="D157" s="156" t="s">
        <v>136</v>
      </c>
      <c r="E157" s="95" t="s">
        <v>819</v>
      </c>
      <c r="F157" s="96" t="s">
        <v>820</v>
      </c>
      <c r="G157" s="96"/>
      <c r="H157" s="222" t="s">
        <v>288</v>
      </c>
      <c r="I157" s="223"/>
      <c r="J157" s="222"/>
      <c r="K157" s="222"/>
      <c r="L157" s="222"/>
    </row>
    <row r="158" spans="1:12" customFormat="1" ht="99.95" hidden="1" customHeight="1" thickBot="1" x14ac:dyDescent="0.3">
      <c r="A158" s="151">
        <v>1840147</v>
      </c>
      <c r="B158" s="171">
        <v>43469</v>
      </c>
      <c r="C158" s="98" t="s">
        <v>115</v>
      </c>
      <c r="D158" s="153" t="s">
        <v>134</v>
      </c>
      <c r="E158" s="98" t="s">
        <v>821</v>
      </c>
      <c r="F158" s="154" t="s">
        <v>822</v>
      </c>
      <c r="G158" s="154"/>
      <c r="H158" s="222" t="s">
        <v>288</v>
      </c>
      <c r="I158" s="223"/>
      <c r="J158" s="222"/>
      <c r="K158" s="222"/>
      <c r="L158" s="222"/>
    </row>
    <row r="159" spans="1:12" customFormat="1" ht="99.95" hidden="1" customHeight="1" thickBot="1" x14ac:dyDescent="0.3">
      <c r="A159" s="151">
        <v>1844914</v>
      </c>
      <c r="B159" s="171">
        <v>43474</v>
      </c>
      <c r="C159" s="98" t="s">
        <v>115</v>
      </c>
      <c r="D159" s="153" t="s">
        <v>116</v>
      </c>
      <c r="E159" s="98" t="s">
        <v>137</v>
      </c>
      <c r="F159" s="154" t="s">
        <v>749</v>
      </c>
      <c r="G159" s="154"/>
      <c r="H159" s="222" t="s">
        <v>288</v>
      </c>
      <c r="I159" s="223"/>
      <c r="J159" s="222"/>
      <c r="K159" s="222"/>
      <c r="L159" s="222"/>
    </row>
    <row r="160" spans="1:12" customFormat="1" ht="99.95" hidden="1" customHeight="1" thickBot="1" x14ac:dyDescent="0.3">
      <c r="A160" s="151">
        <v>1845188</v>
      </c>
      <c r="B160" s="171">
        <v>43476</v>
      </c>
      <c r="C160" s="98" t="s">
        <v>41</v>
      </c>
      <c r="D160" s="153" t="s">
        <v>138</v>
      </c>
      <c r="E160" s="98" t="s">
        <v>139</v>
      </c>
      <c r="F160" s="154" t="s">
        <v>750</v>
      </c>
      <c r="G160" s="154"/>
      <c r="H160" s="222" t="s">
        <v>288</v>
      </c>
      <c r="I160" s="223"/>
      <c r="J160" s="222"/>
      <c r="K160" s="222"/>
      <c r="L160" s="222"/>
    </row>
    <row r="161" spans="1:12" customFormat="1" ht="99.95" hidden="1" customHeight="1" thickBot="1" x14ac:dyDescent="0.3">
      <c r="A161" s="151">
        <v>1850887</v>
      </c>
      <c r="B161" s="171">
        <v>43484</v>
      </c>
      <c r="C161" s="98" t="s">
        <v>18</v>
      </c>
      <c r="D161" s="153" t="s">
        <v>140</v>
      </c>
      <c r="E161" s="98" t="s">
        <v>823</v>
      </c>
      <c r="F161" s="154" t="s">
        <v>751</v>
      </c>
      <c r="G161" s="154"/>
      <c r="H161" s="222" t="s">
        <v>288</v>
      </c>
      <c r="I161" s="223"/>
      <c r="J161" s="222"/>
      <c r="K161" s="222"/>
      <c r="L161" s="222"/>
    </row>
    <row r="162" spans="1:12" customFormat="1" ht="99.95" hidden="1" customHeight="1" thickBot="1" x14ac:dyDescent="0.3">
      <c r="A162" s="151">
        <v>1852238</v>
      </c>
      <c r="B162" s="171">
        <v>43486</v>
      </c>
      <c r="C162" s="98" t="s">
        <v>19</v>
      </c>
      <c r="D162" s="153" t="s">
        <v>141</v>
      </c>
      <c r="E162" s="98" t="s">
        <v>824</v>
      </c>
      <c r="F162" s="154" t="s">
        <v>752</v>
      </c>
      <c r="G162" s="154"/>
      <c r="H162" s="222" t="s">
        <v>288</v>
      </c>
      <c r="I162" s="223"/>
      <c r="J162" s="222"/>
      <c r="K162" s="222"/>
      <c r="L162" s="222"/>
    </row>
    <row r="163" spans="1:12" customFormat="1" ht="99.95" hidden="1" customHeight="1" thickBot="1" x14ac:dyDescent="0.3">
      <c r="A163" s="92">
        <v>1856427</v>
      </c>
      <c r="B163" s="176">
        <v>43488</v>
      </c>
      <c r="C163" s="95" t="s">
        <v>20</v>
      </c>
      <c r="D163" s="156" t="s">
        <v>136</v>
      </c>
      <c r="E163" s="95" t="s">
        <v>144</v>
      </c>
      <c r="F163" s="96" t="s">
        <v>753</v>
      </c>
      <c r="G163" s="96"/>
      <c r="H163" s="222" t="s">
        <v>288</v>
      </c>
      <c r="I163" s="223"/>
      <c r="J163" s="222"/>
      <c r="K163" s="222"/>
      <c r="L163" s="222"/>
    </row>
    <row r="164" spans="1:12" customFormat="1" ht="99.95" hidden="1" customHeight="1" thickBot="1" x14ac:dyDescent="0.3">
      <c r="A164" s="151"/>
      <c r="B164" s="171">
        <v>43488</v>
      </c>
      <c r="C164" s="98" t="s">
        <v>26</v>
      </c>
      <c r="D164" s="153" t="s">
        <v>116</v>
      </c>
      <c r="E164" s="98" t="s">
        <v>145</v>
      </c>
      <c r="F164" s="154" t="s">
        <v>146</v>
      </c>
      <c r="G164" s="154"/>
      <c r="H164" s="222" t="s">
        <v>288</v>
      </c>
      <c r="I164" s="223"/>
      <c r="J164" s="222"/>
      <c r="K164" s="222"/>
      <c r="L164" s="222"/>
    </row>
    <row r="165" spans="1:12" customFormat="1" ht="99.95" hidden="1" customHeight="1" thickBot="1" x14ac:dyDescent="0.3">
      <c r="A165" s="151">
        <v>1854169</v>
      </c>
      <c r="B165" s="171">
        <v>43488</v>
      </c>
      <c r="C165" s="98" t="s">
        <v>41</v>
      </c>
      <c r="D165" s="153" t="s">
        <v>142</v>
      </c>
      <c r="E165" s="98" t="s">
        <v>143</v>
      </c>
      <c r="F165" s="154" t="s">
        <v>754</v>
      </c>
      <c r="G165" s="154"/>
      <c r="H165" s="222" t="s">
        <v>288</v>
      </c>
      <c r="I165" s="223"/>
      <c r="J165" s="222"/>
      <c r="K165" s="222"/>
      <c r="L165" s="222"/>
    </row>
    <row r="166" spans="1:12" customFormat="1" ht="99.95" hidden="1" customHeight="1" thickBot="1" x14ac:dyDescent="0.3">
      <c r="A166" s="92">
        <v>1858757</v>
      </c>
      <c r="B166" s="176">
        <v>43490</v>
      </c>
      <c r="C166" s="95" t="s">
        <v>20</v>
      </c>
      <c r="D166" s="156" t="s">
        <v>136</v>
      </c>
      <c r="E166" s="95" t="s">
        <v>150</v>
      </c>
      <c r="F166" s="96" t="s">
        <v>755</v>
      </c>
      <c r="G166" s="96"/>
      <c r="H166" s="222" t="s">
        <v>288</v>
      </c>
      <c r="I166" s="223"/>
      <c r="J166" s="222"/>
      <c r="K166" s="222"/>
      <c r="L166" s="222"/>
    </row>
    <row r="167" spans="1:12" customFormat="1" ht="99.95" hidden="1" customHeight="1" thickBot="1" x14ac:dyDescent="0.3">
      <c r="A167" s="151">
        <v>1856385</v>
      </c>
      <c r="B167" s="171">
        <v>43490</v>
      </c>
      <c r="C167" s="98" t="s">
        <v>115</v>
      </c>
      <c r="D167" s="153" t="s">
        <v>116</v>
      </c>
      <c r="E167" s="98" t="s">
        <v>148</v>
      </c>
      <c r="F167" s="154" t="s">
        <v>756</v>
      </c>
      <c r="G167" s="154"/>
      <c r="H167" s="222" t="s">
        <v>288</v>
      </c>
      <c r="I167" s="223"/>
      <c r="J167" s="222"/>
      <c r="K167" s="222"/>
      <c r="L167" s="222"/>
    </row>
    <row r="168" spans="1:12" customFormat="1" ht="99.95" hidden="1" customHeight="1" thickBot="1" x14ac:dyDescent="0.3">
      <c r="A168" s="151">
        <v>1856491</v>
      </c>
      <c r="B168" s="171">
        <v>43490</v>
      </c>
      <c r="C168" s="98" t="s">
        <v>17</v>
      </c>
      <c r="D168" s="153" t="s">
        <v>116</v>
      </c>
      <c r="E168" s="98" t="s">
        <v>825</v>
      </c>
      <c r="F168" s="154" t="s">
        <v>757</v>
      </c>
      <c r="G168" s="154"/>
      <c r="H168" s="222" t="s">
        <v>288</v>
      </c>
      <c r="I168" s="223"/>
      <c r="J168" s="222"/>
      <c r="K168" s="222"/>
      <c r="L168" s="222"/>
    </row>
    <row r="169" spans="1:12" customFormat="1" ht="99.95" hidden="1" customHeight="1" thickBot="1" x14ac:dyDescent="0.3">
      <c r="A169" s="151">
        <v>1856269</v>
      </c>
      <c r="B169" s="171">
        <v>43490</v>
      </c>
      <c r="C169" s="98" t="s">
        <v>41</v>
      </c>
      <c r="D169" s="153" t="s">
        <v>147</v>
      </c>
      <c r="E169" s="98" t="s">
        <v>826</v>
      </c>
      <c r="F169" s="154" t="s">
        <v>758</v>
      </c>
      <c r="G169" s="154"/>
      <c r="H169" s="222" t="s">
        <v>288</v>
      </c>
      <c r="I169" s="223"/>
      <c r="J169" s="222"/>
      <c r="K169" s="222"/>
      <c r="L169" s="222"/>
    </row>
    <row r="170" spans="1:12" customFormat="1" ht="99.95" hidden="1" customHeight="1" thickBot="1" x14ac:dyDescent="0.3">
      <c r="A170" s="92">
        <v>1858627</v>
      </c>
      <c r="B170" s="176">
        <v>43491</v>
      </c>
      <c r="C170" s="95" t="s">
        <v>46</v>
      </c>
      <c r="D170" s="156" t="s">
        <v>122</v>
      </c>
      <c r="E170" s="100" t="s">
        <v>123</v>
      </c>
      <c r="F170" s="95" t="s">
        <v>124</v>
      </c>
      <c r="G170" s="95" t="s">
        <v>505</v>
      </c>
      <c r="H170" s="222" t="s">
        <v>76</v>
      </c>
      <c r="I170" s="223"/>
      <c r="J170" s="222"/>
      <c r="K170" s="222"/>
      <c r="L170" s="222"/>
    </row>
    <row r="171" spans="1:12" customFormat="1" ht="99.95" hidden="1" customHeight="1" thickBot="1" x14ac:dyDescent="0.3">
      <c r="A171" s="92">
        <v>1860724</v>
      </c>
      <c r="B171" s="176">
        <v>43494</v>
      </c>
      <c r="C171" s="95" t="s">
        <v>20</v>
      </c>
      <c r="D171" s="156" t="s">
        <v>136</v>
      </c>
      <c r="E171" s="95" t="s">
        <v>151</v>
      </c>
      <c r="F171" s="96" t="s">
        <v>759</v>
      </c>
      <c r="G171" s="96"/>
      <c r="H171" s="222" t="s">
        <v>288</v>
      </c>
      <c r="I171" s="223"/>
      <c r="J171" s="222"/>
      <c r="K171" s="222"/>
      <c r="L171" s="222"/>
    </row>
    <row r="172" spans="1:12" customFormat="1" ht="99.95" hidden="1" customHeight="1" thickBot="1" x14ac:dyDescent="0.3">
      <c r="A172" s="151">
        <v>1862113</v>
      </c>
      <c r="B172" s="176">
        <v>43495</v>
      </c>
      <c r="C172" s="98" t="s">
        <v>41</v>
      </c>
      <c r="D172" s="153" t="s">
        <v>154</v>
      </c>
      <c r="E172" s="98" t="s">
        <v>155</v>
      </c>
      <c r="F172" s="154" t="s">
        <v>760</v>
      </c>
      <c r="G172" s="154"/>
      <c r="H172" s="222" t="s">
        <v>288</v>
      </c>
      <c r="I172" s="223"/>
      <c r="J172" s="222"/>
      <c r="K172" s="222"/>
      <c r="L172" s="222"/>
    </row>
    <row r="173" spans="1:12" customFormat="1" ht="99.95" hidden="1" customHeight="1" thickBot="1" x14ac:dyDescent="0.3">
      <c r="A173" s="151">
        <v>1860777</v>
      </c>
      <c r="B173" s="176">
        <v>43495</v>
      </c>
      <c r="C173" s="98" t="s">
        <v>31</v>
      </c>
      <c r="D173" s="153" t="s">
        <v>152</v>
      </c>
      <c r="E173" s="98" t="s">
        <v>153</v>
      </c>
      <c r="F173" s="154" t="s">
        <v>761</v>
      </c>
      <c r="G173" s="154"/>
      <c r="H173" s="222" t="s">
        <v>288</v>
      </c>
      <c r="I173" s="223"/>
      <c r="J173" s="222"/>
      <c r="K173" s="222"/>
      <c r="L173" s="222"/>
    </row>
    <row r="174" spans="1:12" customFormat="1" ht="99.95" hidden="1" customHeight="1" thickBot="1" x14ac:dyDescent="0.3">
      <c r="A174" s="92">
        <v>1865838</v>
      </c>
      <c r="B174" s="178">
        <v>43497</v>
      </c>
      <c r="C174" s="95" t="s">
        <v>115</v>
      </c>
      <c r="D174" s="164" t="s">
        <v>116</v>
      </c>
      <c r="E174" s="95" t="s">
        <v>198</v>
      </c>
      <c r="F174" s="95" t="s">
        <v>199</v>
      </c>
      <c r="G174" s="95"/>
      <c r="H174" s="222" t="s">
        <v>288</v>
      </c>
      <c r="I174" s="223"/>
      <c r="J174" s="222" t="s">
        <v>64</v>
      </c>
      <c r="K174" s="222" t="s">
        <v>289</v>
      </c>
      <c r="L174" s="222"/>
    </row>
    <row r="175" spans="1:12" customFormat="1" ht="99.95" hidden="1" customHeight="1" thickBot="1" x14ac:dyDescent="0.3">
      <c r="A175" s="151">
        <v>1866516</v>
      </c>
      <c r="B175" s="176">
        <v>43502</v>
      </c>
      <c r="C175" s="98" t="s">
        <v>115</v>
      </c>
      <c r="D175" s="153" t="s">
        <v>116</v>
      </c>
      <c r="E175" s="98" t="s">
        <v>156</v>
      </c>
      <c r="F175" s="154" t="s">
        <v>827</v>
      </c>
      <c r="G175" s="154"/>
      <c r="H175" s="222" t="s">
        <v>288</v>
      </c>
      <c r="I175" s="223"/>
      <c r="J175" s="222"/>
      <c r="K175" s="222"/>
      <c r="L175" s="222"/>
    </row>
    <row r="176" spans="1:12" customFormat="1" ht="99.95" hidden="1" customHeight="1" thickBot="1" x14ac:dyDescent="0.3">
      <c r="A176" s="151">
        <v>1867854</v>
      </c>
      <c r="B176" s="176">
        <v>43503</v>
      </c>
      <c r="C176" s="98" t="s">
        <v>17</v>
      </c>
      <c r="D176" s="153" t="s">
        <v>116</v>
      </c>
      <c r="E176" s="98" t="s">
        <v>828</v>
      </c>
      <c r="F176" s="154" t="s">
        <v>762</v>
      </c>
      <c r="G176" s="154"/>
      <c r="H176" s="222" t="s">
        <v>288</v>
      </c>
      <c r="I176" s="223"/>
      <c r="J176" s="222"/>
      <c r="K176" s="222"/>
      <c r="L176" s="222"/>
    </row>
    <row r="177" spans="1:12" customFormat="1" ht="99.95" hidden="1" customHeight="1" thickBot="1" x14ac:dyDescent="0.3">
      <c r="A177" s="92">
        <v>1868878</v>
      </c>
      <c r="B177" s="176">
        <v>43504</v>
      </c>
      <c r="C177" s="95" t="s">
        <v>20</v>
      </c>
      <c r="D177" s="156" t="s">
        <v>136</v>
      </c>
      <c r="E177" s="95" t="s">
        <v>157</v>
      </c>
      <c r="F177" s="96" t="s">
        <v>763</v>
      </c>
      <c r="G177" s="96"/>
      <c r="H177" s="222" t="s">
        <v>288</v>
      </c>
      <c r="I177" s="223"/>
      <c r="J177" s="222"/>
      <c r="K177" s="222"/>
      <c r="L177" s="222"/>
    </row>
    <row r="178" spans="1:12" customFormat="1" ht="99.95" hidden="1" customHeight="1" thickBot="1" x14ac:dyDescent="0.3">
      <c r="A178" s="151">
        <v>1871112</v>
      </c>
      <c r="B178" s="171">
        <v>43508</v>
      </c>
      <c r="C178" s="98" t="s">
        <v>115</v>
      </c>
      <c r="D178" s="153" t="s">
        <v>158</v>
      </c>
      <c r="E178" s="98" t="s">
        <v>159</v>
      </c>
      <c r="F178" s="154" t="s">
        <v>764</v>
      </c>
      <c r="G178" s="154"/>
      <c r="H178" s="222" t="s">
        <v>288</v>
      </c>
      <c r="I178" s="223"/>
      <c r="J178" s="222"/>
      <c r="K178" s="222"/>
      <c r="L178" s="222"/>
    </row>
    <row r="179" spans="1:12" customFormat="1" ht="99.95" hidden="1" customHeight="1" thickBot="1" x14ac:dyDescent="0.3">
      <c r="A179" s="151">
        <v>1874565</v>
      </c>
      <c r="B179" s="171">
        <v>43511</v>
      </c>
      <c r="C179" s="98" t="s">
        <v>19</v>
      </c>
      <c r="D179" s="153" t="s">
        <v>116</v>
      </c>
      <c r="E179" s="98" t="s">
        <v>160</v>
      </c>
      <c r="F179" s="154" t="s">
        <v>765</v>
      </c>
      <c r="G179" s="154"/>
      <c r="H179" s="222" t="s">
        <v>288</v>
      </c>
      <c r="I179" s="223"/>
      <c r="J179" s="222"/>
      <c r="K179" s="222"/>
      <c r="L179" s="222"/>
    </row>
    <row r="180" spans="1:12" customFormat="1" ht="99.95" hidden="1" customHeight="1" thickBot="1" x14ac:dyDescent="0.3">
      <c r="A180" s="92">
        <v>1875540</v>
      </c>
      <c r="B180" s="176">
        <v>43513</v>
      </c>
      <c r="C180" s="95" t="s">
        <v>180</v>
      </c>
      <c r="D180" s="156" t="s">
        <v>116</v>
      </c>
      <c r="E180" s="100" t="s">
        <v>125</v>
      </c>
      <c r="F180" s="95" t="s">
        <v>817</v>
      </c>
      <c r="G180" s="95" t="s">
        <v>504</v>
      </c>
      <c r="H180" s="222" t="s">
        <v>75</v>
      </c>
      <c r="I180" s="223"/>
      <c r="J180" s="222"/>
      <c r="K180" s="222"/>
      <c r="L180" s="222"/>
    </row>
    <row r="181" spans="1:12" customFormat="1" ht="99.95" hidden="1" customHeight="1" thickBot="1" x14ac:dyDescent="0.3">
      <c r="A181" s="92">
        <v>1876524</v>
      </c>
      <c r="B181" s="176">
        <v>43514</v>
      </c>
      <c r="C181" s="95" t="s">
        <v>20</v>
      </c>
      <c r="D181" s="156" t="s">
        <v>161</v>
      </c>
      <c r="E181" s="95" t="s">
        <v>162</v>
      </c>
      <c r="F181" s="96" t="s">
        <v>829</v>
      </c>
      <c r="G181" s="96"/>
      <c r="H181" s="222" t="s">
        <v>288</v>
      </c>
      <c r="I181" s="223"/>
      <c r="J181" s="222"/>
      <c r="K181" s="222"/>
      <c r="L181" s="222"/>
    </row>
    <row r="182" spans="1:12" customFormat="1" ht="99.95" hidden="1" customHeight="1" thickBot="1" x14ac:dyDescent="0.3">
      <c r="A182" s="151">
        <v>1878892</v>
      </c>
      <c r="B182" s="171">
        <v>43516</v>
      </c>
      <c r="C182" s="98" t="s">
        <v>115</v>
      </c>
      <c r="D182" s="153" t="s">
        <v>116</v>
      </c>
      <c r="E182" s="98" t="s">
        <v>163</v>
      </c>
      <c r="F182" s="154" t="s">
        <v>766</v>
      </c>
      <c r="G182" s="154"/>
      <c r="H182" s="222" t="s">
        <v>288</v>
      </c>
      <c r="I182" s="223"/>
      <c r="J182" s="222"/>
      <c r="K182" s="222"/>
      <c r="L182" s="222"/>
    </row>
    <row r="183" spans="1:12" customFormat="1" ht="99.95" hidden="1" customHeight="1" thickBot="1" x14ac:dyDescent="0.3">
      <c r="A183" s="92">
        <v>1881030</v>
      </c>
      <c r="B183" s="176">
        <v>43519</v>
      </c>
      <c r="C183" s="95" t="s">
        <v>20</v>
      </c>
      <c r="D183" s="156" t="s">
        <v>126</v>
      </c>
      <c r="E183" s="100" t="s">
        <v>127</v>
      </c>
      <c r="F183" s="95" t="s">
        <v>767</v>
      </c>
      <c r="G183" s="95" t="s">
        <v>504</v>
      </c>
      <c r="H183" s="222" t="s">
        <v>76</v>
      </c>
      <c r="I183" s="223"/>
      <c r="J183" s="222"/>
      <c r="K183" s="222"/>
      <c r="L183" s="222"/>
    </row>
    <row r="184" spans="1:12" customFormat="1" ht="99.95" hidden="1" customHeight="1" thickBot="1" x14ac:dyDescent="0.3">
      <c r="A184" s="92">
        <v>1883840</v>
      </c>
      <c r="B184" s="176">
        <v>43522</v>
      </c>
      <c r="C184" s="95" t="s">
        <v>18</v>
      </c>
      <c r="D184" s="156" t="s">
        <v>128</v>
      </c>
      <c r="E184" s="100" t="s">
        <v>129</v>
      </c>
      <c r="F184" s="95" t="s">
        <v>130</v>
      </c>
      <c r="G184" s="95" t="s">
        <v>505</v>
      </c>
      <c r="H184" s="222" t="s">
        <v>76</v>
      </c>
      <c r="I184" s="223"/>
      <c r="J184" s="222"/>
      <c r="K184" s="222"/>
      <c r="L184" s="222"/>
    </row>
    <row r="185" spans="1:12" customFormat="1" ht="99.95" hidden="1" customHeight="1" thickBot="1" x14ac:dyDescent="0.3">
      <c r="A185" s="92">
        <v>1885499</v>
      </c>
      <c r="B185" s="177">
        <v>43524</v>
      </c>
      <c r="C185" s="98" t="s">
        <v>115</v>
      </c>
      <c r="D185" s="162" t="s">
        <v>116</v>
      </c>
      <c r="E185" s="95" t="s">
        <v>168</v>
      </c>
      <c r="F185" s="163" t="s">
        <v>768</v>
      </c>
      <c r="G185" s="163"/>
      <c r="H185" s="222" t="s">
        <v>288</v>
      </c>
      <c r="I185" s="223"/>
      <c r="J185" s="222"/>
      <c r="K185" s="222"/>
      <c r="L185" s="222"/>
    </row>
    <row r="186" spans="1:12" customFormat="1" ht="99.95" hidden="1" customHeight="1" thickBot="1" x14ac:dyDescent="0.3">
      <c r="A186" s="92">
        <v>1887173</v>
      </c>
      <c r="B186" s="176">
        <v>43525</v>
      </c>
      <c r="C186" s="95" t="s">
        <v>41</v>
      </c>
      <c r="D186" s="99" t="s">
        <v>169</v>
      </c>
      <c r="E186" s="95" t="s">
        <v>830</v>
      </c>
      <c r="F186" s="96" t="s">
        <v>831</v>
      </c>
      <c r="G186" s="96"/>
      <c r="H186" s="222" t="s">
        <v>288</v>
      </c>
      <c r="I186" s="223"/>
      <c r="J186" s="222"/>
      <c r="K186" s="222"/>
      <c r="L186" s="222"/>
    </row>
    <row r="187" spans="1:12" customFormat="1" ht="99.95" hidden="1" customHeight="1" thickBot="1" x14ac:dyDescent="0.3">
      <c r="A187" s="92">
        <v>1887587</v>
      </c>
      <c r="B187" s="176">
        <v>43526</v>
      </c>
      <c r="C187" s="100" t="s">
        <v>20</v>
      </c>
      <c r="D187" s="100" t="s">
        <v>136</v>
      </c>
      <c r="E187" s="100" t="s">
        <v>170</v>
      </c>
      <c r="F187" s="100" t="s">
        <v>832</v>
      </c>
      <c r="G187" s="95"/>
      <c r="H187" s="222" t="s">
        <v>288</v>
      </c>
      <c r="I187" s="223"/>
      <c r="J187" s="222"/>
      <c r="K187" s="222"/>
      <c r="L187" s="222"/>
    </row>
    <row r="188" spans="1:12" customFormat="1" ht="99.95" hidden="1" customHeight="1" thickBot="1" x14ac:dyDescent="0.3">
      <c r="A188" s="92">
        <v>1889782</v>
      </c>
      <c r="B188" s="179">
        <v>43526</v>
      </c>
      <c r="C188" s="95" t="s">
        <v>41</v>
      </c>
      <c r="D188" s="99" t="s">
        <v>171</v>
      </c>
      <c r="E188" s="95" t="s">
        <v>172</v>
      </c>
      <c r="F188" s="96" t="s">
        <v>769</v>
      </c>
      <c r="G188" s="96"/>
      <c r="H188" s="222" t="s">
        <v>288</v>
      </c>
      <c r="I188" s="223"/>
      <c r="J188" s="222"/>
      <c r="K188" s="222"/>
      <c r="L188" s="222"/>
    </row>
    <row r="189" spans="1:12" customFormat="1" ht="99.95" hidden="1" customHeight="1" thickBot="1" x14ac:dyDescent="0.3">
      <c r="A189" s="92">
        <v>1889823</v>
      </c>
      <c r="B189" s="176">
        <v>43528</v>
      </c>
      <c r="C189" s="95" t="s">
        <v>19</v>
      </c>
      <c r="D189" s="99" t="s">
        <v>116</v>
      </c>
      <c r="E189" s="95" t="s">
        <v>173</v>
      </c>
      <c r="F189" s="96" t="s">
        <v>770</v>
      </c>
      <c r="G189" s="96"/>
      <c r="H189" s="222" t="s">
        <v>288</v>
      </c>
      <c r="I189" s="223"/>
      <c r="J189" s="222"/>
      <c r="K189" s="222"/>
      <c r="L189" s="222"/>
    </row>
    <row r="190" spans="1:12" customFormat="1" ht="99.95" hidden="1" customHeight="1" thickBot="1" x14ac:dyDescent="0.3">
      <c r="A190" s="92">
        <v>1889782</v>
      </c>
      <c r="B190" s="176">
        <v>43528</v>
      </c>
      <c r="C190" s="95" t="s">
        <v>41</v>
      </c>
      <c r="D190" s="99" t="s">
        <v>116</v>
      </c>
      <c r="E190" s="95" t="s">
        <v>174</v>
      </c>
      <c r="F190" s="95" t="s">
        <v>771</v>
      </c>
      <c r="G190" s="95"/>
      <c r="H190" s="222" t="s">
        <v>288</v>
      </c>
      <c r="I190" s="223"/>
      <c r="J190" s="222"/>
      <c r="K190" s="222"/>
      <c r="L190" s="222"/>
    </row>
    <row r="191" spans="1:12" customFormat="1" ht="99.95" hidden="1" customHeight="1" thickBot="1" x14ac:dyDescent="0.3">
      <c r="A191" s="151">
        <v>1894252</v>
      </c>
      <c r="B191" s="177">
        <v>43533</v>
      </c>
      <c r="C191" s="95" t="s">
        <v>186</v>
      </c>
      <c r="D191" s="162" t="s">
        <v>116</v>
      </c>
      <c r="E191" s="163" t="s">
        <v>175</v>
      </c>
      <c r="F191" s="163" t="s">
        <v>772</v>
      </c>
      <c r="G191" s="163"/>
      <c r="H191" s="222" t="s">
        <v>288</v>
      </c>
      <c r="I191" s="223"/>
      <c r="J191" s="222"/>
      <c r="K191" s="222"/>
      <c r="L191" s="222"/>
    </row>
    <row r="192" spans="1:12" customFormat="1" ht="99.95" hidden="1" customHeight="1" thickBot="1" x14ac:dyDescent="0.3">
      <c r="A192" s="151">
        <v>1893363</v>
      </c>
      <c r="B192" s="177">
        <v>43533</v>
      </c>
      <c r="C192" s="163" t="s">
        <v>17</v>
      </c>
      <c r="D192" s="162" t="s">
        <v>134</v>
      </c>
      <c r="E192" s="163" t="s">
        <v>176</v>
      </c>
      <c r="F192" s="163" t="s">
        <v>773</v>
      </c>
      <c r="G192" s="163"/>
      <c r="H192" s="222" t="s">
        <v>288</v>
      </c>
      <c r="I192" s="223"/>
      <c r="J192" s="222"/>
      <c r="K192" s="222"/>
      <c r="L192" s="222"/>
    </row>
    <row r="193" spans="1:12" customFormat="1" ht="99.95" hidden="1" customHeight="1" thickBot="1" x14ac:dyDescent="0.3">
      <c r="A193" s="165"/>
      <c r="B193" s="179">
        <v>43536</v>
      </c>
      <c r="C193" s="93" t="s">
        <v>115</v>
      </c>
      <c r="D193" s="94" t="s">
        <v>116</v>
      </c>
      <c r="E193" s="93" t="s">
        <v>177</v>
      </c>
      <c r="F193" s="166" t="s">
        <v>774</v>
      </c>
      <c r="G193" s="166"/>
      <c r="H193" s="222" t="s">
        <v>288</v>
      </c>
      <c r="I193" s="223"/>
      <c r="J193" s="222"/>
      <c r="K193" s="222"/>
      <c r="L193" s="222"/>
    </row>
    <row r="194" spans="1:12" customFormat="1" ht="99.95" hidden="1" customHeight="1" thickBot="1" x14ac:dyDescent="0.3">
      <c r="A194" s="92">
        <v>1899239</v>
      </c>
      <c r="B194" s="176">
        <v>43538</v>
      </c>
      <c r="C194" s="100" t="s">
        <v>20</v>
      </c>
      <c r="D194" s="100" t="s">
        <v>182</v>
      </c>
      <c r="E194" s="100" t="s">
        <v>183</v>
      </c>
      <c r="F194" s="100" t="s">
        <v>775</v>
      </c>
      <c r="G194" s="95"/>
      <c r="H194" s="222" t="s">
        <v>288</v>
      </c>
      <c r="I194" s="223"/>
      <c r="J194" s="222"/>
      <c r="K194" s="222"/>
      <c r="L194" s="222"/>
    </row>
    <row r="195" spans="1:12" customFormat="1" ht="99.95" hidden="1" customHeight="1" thickBot="1" x14ac:dyDescent="0.3">
      <c r="A195" s="92">
        <v>1898840</v>
      </c>
      <c r="B195" s="176">
        <v>43538</v>
      </c>
      <c r="C195" s="95" t="s">
        <v>178</v>
      </c>
      <c r="D195" s="99" t="s">
        <v>116</v>
      </c>
      <c r="E195" s="95" t="s">
        <v>179</v>
      </c>
      <c r="F195" s="95" t="s">
        <v>776</v>
      </c>
      <c r="G195" s="95"/>
      <c r="H195" s="222" t="s">
        <v>288</v>
      </c>
      <c r="I195" s="223"/>
      <c r="J195" s="222"/>
      <c r="K195" s="222"/>
      <c r="L195" s="222"/>
    </row>
    <row r="196" spans="1:12" customFormat="1" ht="99.95" hidden="1" customHeight="1" thickBot="1" x14ac:dyDescent="0.3">
      <c r="A196" s="92">
        <v>1898948</v>
      </c>
      <c r="B196" s="176">
        <v>43538</v>
      </c>
      <c r="C196" s="95" t="s">
        <v>18</v>
      </c>
      <c r="D196" s="99" t="s">
        <v>126</v>
      </c>
      <c r="E196" s="95" t="s">
        <v>181</v>
      </c>
      <c r="F196" s="95" t="s">
        <v>777</v>
      </c>
      <c r="G196" s="95"/>
      <c r="H196" s="222" t="s">
        <v>288</v>
      </c>
      <c r="I196" s="223"/>
      <c r="J196" s="222"/>
      <c r="K196" s="222"/>
      <c r="L196" s="222"/>
    </row>
    <row r="197" spans="1:12" customFormat="1" ht="99.95" hidden="1" customHeight="1" thickBot="1" x14ac:dyDescent="0.3">
      <c r="A197" s="92">
        <v>1900304</v>
      </c>
      <c r="B197" s="176">
        <v>43539</v>
      </c>
      <c r="C197" s="95" t="s">
        <v>186</v>
      </c>
      <c r="D197" s="99" t="s">
        <v>184</v>
      </c>
      <c r="E197" s="95" t="s">
        <v>185</v>
      </c>
      <c r="F197" s="95" t="s">
        <v>778</v>
      </c>
      <c r="G197" s="95"/>
      <c r="H197" s="222" t="s">
        <v>288</v>
      </c>
      <c r="I197" s="223"/>
      <c r="J197" s="222"/>
      <c r="K197" s="222"/>
      <c r="L197" s="222"/>
    </row>
    <row r="198" spans="1:12" customFormat="1" ht="99.95" hidden="1" customHeight="1" thickBot="1" x14ac:dyDescent="0.3">
      <c r="A198" s="92">
        <v>1900658</v>
      </c>
      <c r="B198" s="176">
        <v>43540</v>
      </c>
      <c r="C198" s="95" t="s">
        <v>31</v>
      </c>
      <c r="D198" s="99" t="s">
        <v>116</v>
      </c>
      <c r="E198" s="95" t="s">
        <v>833</v>
      </c>
      <c r="F198" s="96" t="s">
        <v>779</v>
      </c>
      <c r="G198" s="96"/>
      <c r="H198" s="222" t="s">
        <v>288</v>
      </c>
      <c r="I198" s="223"/>
      <c r="J198" s="222"/>
      <c r="K198" s="222"/>
      <c r="L198" s="222"/>
    </row>
    <row r="199" spans="1:12" customFormat="1" ht="99.95" hidden="1" customHeight="1" thickBot="1" x14ac:dyDescent="0.3">
      <c r="A199" s="92">
        <v>1903250</v>
      </c>
      <c r="B199" s="176">
        <v>43543</v>
      </c>
      <c r="C199" s="95" t="s">
        <v>186</v>
      </c>
      <c r="D199" s="99" t="s">
        <v>116</v>
      </c>
      <c r="E199" s="95" t="s">
        <v>187</v>
      </c>
      <c r="F199" s="96" t="s">
        <v>780</v>
      </c>
      <c r="G199" s="96"/>
      <c r="H199" s="222" t="s">
        <v>288</v>
      </c>
      <c r="I199" s="223"/>
      <c r="J199" s="222"/>
      <c r="K199" s="222"/>
      <c r="L199" s="222"/>
    </row>
    <row r="200" spans="1:12" customFormat="1" ht="99.95" hidden="1" customHeight="1" thickBot="1" x14ac:dyDescent="0.3">
      <c r="A200" s="92">
        <v>1906109</v>
      </c>
      <c r="B200" s="176">
        <v>43547</v>
      </c>
      <c r="C200" s="95" t="s">
        <v>115</v>
      </c>
      <c r="D200" s="99" t="s">
        <v>116</v>
      </c>
      <c r="E200" s="95" t="s">
        <v>188</v>
      </c>
      <c r="F200" s="96" t="s">
        <v>781</v>
      </c>
      <c r="G200" s="96"/>
      <c r="H200" s="222" t="s">
        <v>288</v>
      </c>
      <c r="I200" s="223"/>
      <c r="J200" s="222"/>
      <c r="K200" s="222"/>
      <c r="L200" s="222"/>
    </row>
    <row r="201" spans="1:12" customFormat="1" ht="99.95" hidden="1" customHeight="1" thickBot="1" x14ac:dyDescent="0.3">
      <c r="A201" s="92">
        <v>1907716</v>
      </c>
      <c r="B201" s="176">
        <v>43549</v>
      </c>
      <c r="C201" s="95" t="s">
        <v>115</v>
      </c>
      <c r="D201" s="99" t="s">
        <v>116</v>
      </c>
      <c r="E201" s="95" t="s">
        <v>189</v>
      </c>
      <c r="F201" s="96" t="s">
        <v>782</v>
      </c>
      <c r="G201" s="96"/>
      <c r="H201" s="222" t="s">
        <v>288</v>
      </c>
      <c r="I201" s="223"/>
      <c r="J201" s="222"/>
      <c r="K201" s="222"/>
      <c r="L201" s="222"/>
    </row>
    <row r="202" spans="1:12" customFormat="1" ht="99.95" hidden="1" customHeight="1" thickBot="1" x14ac:dyDescent="0.3">
      <c r="A202" s="92">
        <v>1908195</v>
      </c>
      <c r="B202" s="176">
        <v>43550</v>
      </c>
      <c r="C202" s="95" t="s">
        <v>115</v>
      </c>
      <c r="D202" s="99" t="s">
        <v>116</v>
      </c>
      <c r="E202" s="95" t="s">
        <v>575</v>
      </c>
      <c r="F202" s="96" t="s">
        <v>576</v>
      </c>
      <c r="G202" s="96"/>
      <c r="H202" s="222" t="s">
        <v>288</v>
      </c>
      <c r="I202" s="223"/>
      <c r="J202" s="222"/>
      <c r="K202" s="222"/>
      <c r="L202" s="222"/>
    </row>
    <row r="203" spans="1:12" customFormat="1" ht="99.95" hidden="1" customHeight="1" thickBot="1" x14ac:dyDescent="0.3">
      <c r="A203" s="165">
        <v>1924772</v>
      </c>
      <c r="B203" s="176">
        <v>43572</v>
      </c>
      <c r="C203" s="95" t="s">
        <v>115</v>
      </c>
      <c r="D203" s="99" t="s">
        <v>253</v>
      </c>
      <c r="E203" s="95" t="s">
        <v>472</v>
      </c>
      <c r="F203" s="96" t="s">
        <v>473</v>
      </c>
      <c r="G203" s="96"/>
      <c r="H203" s="222" t="s">
        <v>288</v>
      </c>
      <c r="I203" s="223"/>
      <c r="J203" s="222"/>
      <c r="K203" s="222"/>
      <c r="L203" s="222"/>
    </row>
    <row r="204" spans="1:12" customFormat="1" ht="99.95" hidden="1" customHeight="1" thickBot="1" x14ac:dyDescent="0.3">
      <c r="A204" s="92">
        <v>1916764</v>
      </c>
      <c r="B204" s="176">
        <v>43575</v>
      </c>
      <c r="C204" s="95" t="s">
        <v>115</v>
      </c>
      <c r="D204" s="99" t="s">
        <v>116</v>
      </c>
      <c r="E204" s="95" t="s">
        <v>190</v>
      </c>
      <c r="F204" s="96" t="s">
        <v>783</v>
      </c>
      <c r="G204" s="96"/>
      <c r="H204" s="222" t="s">
        <v>288</v>
      </c>
      <c r="I204" s="223"/>
      <c r="J204" s="222"/>
      <c r="K204" s="222"/>
      <c r="L204" s="222"/>
    </row>
    <row r="205" spans="1:12" customFormat="1" ht="99.95" hidden="1" customHeight="1" thickBot="1" x14ac:dyDescent="0.3">
      <c r="A205" s="92">
        <v>1919682</v>
      </c>
      <c r="B205" s="176">
        <v>43580</v>
      </c>
      <c r="C205" s="95" t="s">
        <v>31</v>
      </c>
      <c r="D205" s="99" t="s">
        <v>116</v>
      </c>
      <c r="E205" s="95" t="s">
        <v>191</v>
      </c>
      <c r="F205" s="96" t="s">
        <v>784</v>
      </c>
      <c r="G205" s="96"/>
      <c r="H205" s="222" t="s">
        <v>288</v>
      </c>
      <c r="I205" s="223">
        <v>42000</v>
      </c>
      <c r="J205" s="222"/>
      <c r="K205" s="222"/>
      <c r="L205" s="222"/>
    </row>
    <row r="206" spans="1:12" customFormat="1" ht="99.95" hidden="1" customHeight="1" thickBot="1" x14ac:dyDescent="0.3">
      <c r="A206" s="158">
        <v>1922217</v>
      </c>
      <c r="B206" s="176">
        <v>43583</v>
      </c>
      <c r="C206" s="95" t="s">
        <v>17</v>
      </c>
      <c r="D206" s="167" t="s">
        <v>334</v>
      </c>
      <c r="E206" s="95" t="s">
        <v>192</v>
      </c>
      <c r="F206" s="96" t="s">
        <v>785</v>
      </c>
      <c r="G206" s="96"/>
      <c r="H206" s="222" t="s">
        <v>288</v>
      </c>
      <c r="I206" s="223">
        <v>650</v>
      </c>
      <c r="J206" s="222"/>
      <c r="K206" s="222"/>
      <c r="L206" s="222"/>
    </row>
    <row r="207" spans="1:12" customFormat="1" ht="99.95" hidden="1" customHeight="1" thickBot="1" x14ac:dyDescent="0.3">
      <c r="A207" s="92">
        <v>1924022</v>
      </c>
      <c r="B207" s="176">
        <v>43584</v>
      </c>
      <c r="C207" s="95" t="s">
        <v>208</v>
      </c>
      <c r="D207" s="156" t="s">
        <v>131</v>
      </c>
      <c r="E207" s="100" t="s">
        <v>132</v>
      </c>
      <c r="F207" s="95" t="s">
        <v>818</v>
      </c>
      <c r="G207" s="95" t="s">
        <v>504</v>
      </c>
      <c r="H207" s="222" t="s">
        <v>73</v>
      </c>
      <c r="I207" s="223"/>
      <c r="J207" s="222"/>
      <c r="K207" s="222"/>
      <c r="L207" s="222"/>
    </row>
    <row r="208" spans="1:12" customFormat="1" ht="99.95" hidden="1" customHeight="1" thickBot="1" x14ac:dyDescent="0.3">
      <c r="A208" s="102">
        <v>1926136</v>
      </c>
      <c r="B208" s="170">
        <v>43586</v>
      </c>
      <c r="C208" s="103" t="s">
        <v>115</v>
      </c>
      <c r="D208" s="150" t="s">
        <v>116</v>
      </c>
      <c r="E208" s="100" t="s">
        <v>133</v>
      </c>
      <c r="F208" s="103" t="s">
        <v>848</v>
      </c>
      <c r="G208" s="103" t="s">
        <v>506</v>
      </c>
      <c r="H208" s="222" t="s">
        <v>76</v>
      </c>
      <c r="I208" s="223"/>
      <c r="J208" s="222"/>
      <c r="K208" s="222"/>
      <c r="L208" s="222"/>
    </row>
    <row r="209" spans="1:12" customFormat="1" ht="99.95" hidden="1" customHeight="1" thickBot="1" x14ac:dyDescent="0.3">
      <c r="A209" s="92">
        <v>1927234</v>
      </c>
      <c r="B209" s="176">
        <v>43587</v>
      </c>
      <c r="C209" s="98" t="s">
        <v>41</v>
      </c>
      <c r="D209" s="99" t="s">
        <v>116</v>
      </c>
      <c r="E209" s="95" t="s">
        <v>193</v>
      </c>
      <c r="F209" s="96" t="s">
        <v>786</v>
      </c>
      <c r="G209" s="96"/>
      <c r="H209" s="222" t="s">
        <v>288</v>
      </c>
      <c r="I209" s="223">
        <v>556</v>
      </c>
      <c r="J209" s="222"/>
      <c r="K209" s="222"/>
      <c r="L209" s="222"/>
    </row>
    <row r="210" spans="1:12" customFormat="1" ht="99.95" hidden="1" customHeight="1" thickBot="1" x14ac:dyDescent="0.3">
      <c r="A210" s="102">
        <v>1931428</v>
      </c>
      <c r="B210" s="180">
        <v>43592</v>
      </c>
      <c r="C210" s="98" t="s">
        <v>115</v>
      </c>
      <c r="D210" s="164" t="s">
        <v>116</v>
      </c>
      <c r="E210" s="95" t="s">
        <v>117</v>
      </c>
      <c r="F210" s="95" t="s">
        <v>466</v>
      </c>
      <c r="G210" s="95"/>
      <c r="H210" s="222" t="s">
        <v>288</v>
      </c>
      <c r="I210" s="223"/>
      <c r="J210" s="222" t="s">
        <v>64</v>
      </c>
      <c r="K210" s="222" t="s">
        <v>289</v>
      </c>
      <c r="L210" s="222"/>
    </row>
    <row r="211" spans="1:12" customFormat="1" ht="99.95" hidden="1" customHeight="1" thickBot="1" x14ac:dyDescent="0.3">
      <c r="A211" s="92">
        <v>1935277</v>
      </c>
      <c r="B211" s="176">
        <v>43596</v>
      </c>
      <c r="C211" s="98" t="s">
        <v>41</v>
      </c>
      <c r="D211" s="99" t="s">
        <v>194</v>
      </c>
      <c r="E211" s="95" t="s">
        <v>195</v>
      </c>
      <c r="F211" s="96" t="s">
        <v>787</v>
      </c>
      <c r="G211" s="96"/>
      <c r="H211" s="222" t="s">
        <v>288</v>
      </c>
      <c r="I211" s="223"/>
      <c r="J211" s="222"/>
      <c r="K211" s="222"/>
      <c r="L211" s="222"/>
    </row>
    <row r="212" spans="1:12" customFormat="1" ht="99.95" hidden="1" customHeight="1" thickBot="1" x14ac:dyDescent="0.3">
      <c r="A212" s="92">
        <v>1934898</v>
      </c>
      <c r="B212" s="176">
        <v>43597</v>
      </c>
      <c r="C212" s="98" t="s">
        <v>31</v>
      </c>
      <c r="D212" s="99" t="s">
        <v>161</v>
      </c>
      <c r="E212" s="95" t="s">
        <v>196</v>
      </c>
      <c r="F212" s="96" t="s">
        <v>788</v>
      </c>
      <c r="G212" s="96"/>
      <c r="H212" s="222" t="s">
        <v>288</v>
      </c>
      <c r="I212" s="223"/>
      <c r="J212" s="222"/>
      <c r="K212" s="222"/>
      <c r="L212" s="222"/>
    </row>
    <row r="213" spans="1:12" customFormat="1" ht="99.95" hidden="1" customHeight="1" thickBot="1" x14ac:dyDescent="0.3">
      <c r="A213" s="151">
        <v>1945696</v>
      </c>
      <c r="B213" s="171">
        <v>43602</v>
      </c>
      <c r="C213" s="152" t="s">
        <v>41</v>
      </c>
      <c r="D213" s="168" t="s">
        <v>116</v>
      </c>
      <c r="E213" s="98" t="s">
        <v>477</v>
      </c>
      <c r="F213" s="154" t="s">
        <v>789</v>
      </c>
      <c r="G213" s="154"/>
      <c r="H213" s="222" t="s">
        <v>288</v>
      </c>
      <c r="I213" s="223"/>
      <c r="J213" s="222"/>
      <c r="K213" s="222"/>
      <c r="L213" s="222"/>
    </row>
    <row r="214" spans="1:12" customFormat="1" ht="99.95" hidden="1" customHeight="1" thickBot="1" x14ac:dyDescent="0.3">
      <c r="A214" s="92">
        <v>1940840</v>
      </c>
      <c r="B214" s="176">
        <v>43603</v>
      </c>
      <c r="C214" s="98" t="s">
        <v>178</v>
      </c>
      <c r="D214" s="99" t="s">
        <v>116</v>
      </c>
      <c r="E214" s="95" t="s">
        <v>476</v>
      </c>
      <c r="F214" s="96" t="s">
        <v>790</v>
      </c>
      <c r="G214" s="96"/>
      <c r="H214" s="222" t="s">
        <v>288</v>
      </c>
      <c r="I214" s="223"/>
      <c r="J214" s="222"/>
      <c r="K214" s="222"/>
      <c r="L214" s="222"/>
    </row>
    <row r="215" spans="1:12" customFormat="1" ht="99.95" hidden="1" customHeight="1" thickBot="1" x14ac:dyDescent="0.3">
      <c r="A215" s="92">
        <v>1943827</v>
      </c>
      <c r="B215" s="176">
        <v>43606</v>
      </c>
      <c r="C215" s="98" t="s">
        <v>20</v>
      </c>
      <c r="D215" s="99" t="s">
        <v>474</v>
      </c>
      <c r="E215" s="100" t="s">
        <v>475</v>
      </c>
      <c r="F215" s="96" t="s">
        <v>789</v>
      </c>
      <c r="G215" s="96"/>
      <c r="H215" s="222" t="s">
        <v>288</v>
      </c>
      <c r="I215" s="223"/>
      <c r="J215" s="222"/>
      <c r="K215" s="222"/>
      <c r="L215" s="222"/>
    </row>
    <row r="216" spans="1:12" s="90" customFormat="1" ht="99.95" hidden="1" customHeight="1" thickBot="1" x14ac:dyDescent="0.35">
      <c r="A216" s="92">
        <v>1958947</v>
      </c>
      <c r="B216" s="176">
        <v>43619</v>
      </c>
      <c r="C216" s="93" t="s">
        <v>115</v>
      </c>
      <c r="D216" s="94" t="s">
        <v>116</v>
      </c>
      <c r="E216" s="95" t="s">
        <v>495</v>
      </c>
      <c r="F216" s="96" t="s">
        <v>494</v>
      </c>
      <c r="G216" s="96"/>
      <c r="H216" s="222" t="s">
        <v>288</v>
      </c>
      <c r="I216" s="223">
        <v>22000</v>
      </c>
      <c r="J216" s="222"/>
      <c r="K216" s="222"/>
      <c r="L216" s="222"/>
    </row>
    <row r="217" spans="1:12" s="90" customFormat="1" ht="99.95" hidden="1" customHeight="1" thickBot="1" x14ac:dyDescent="0.35">
      <c r="A217" s="92">
        <v>1956367</v>
      </c>
      <c r="B217" s="176">
        <v>43619</v>
      </c>
      <c r="C217" s="98" t="s">
        <v>20</v>
      </c>
      <c r="D217" s="99" t="s">
        <v>161</v>
      </c>
      <c r="E217" s="100" t="s">
        <v>492</v>
      </c>
      <c r="F217" s="96" t="s">
        <v>493</v>
      </c>
      <c r="G217" s="96" t="s">
        <v>508</v>
      </c>
      <c r="H217" s="222" t="s">
        <v>76</v>
      </c>
      <c r="I217" s="223"/>
      <c r="J217" s="222"/>
      <c r="K217" s="222"/>
      <c r="L217" s="222"/>
    </row>
    <row r="218" spans="1:12" s="90" customFormat="1" ht="99.95" hidden="1" customHeight="1" thickBot="1" x14ac:dyDescent="0.35">
      <c r="A218" s="92">
        <v>1958193</v>
      </c>
      <c r="B218" s="176">
        <v>43621</v>
      </c>
      <c r="C218" s="93" t="s">
        <v>45</v>
      </c>
      <c r="D218" s="94" t="s">
        <v>116</v>
      </c>
      <c r="E218" s="101" t="s">
        <v>496</v>
      </c>
      <c r="F218" s="96" t="s">
        <v>497</v>
      </c>
      <c r="G218" s="96"/>
      <c r="H218" s="222" t="s">
        <v>288</v>
      </c>
      <c r="I218" s="223">
        <v>200</v>
      </c>
      <c r="J218" s="222"/>
      <c r="K218" s="222"/>
      <c r="L218" s="222"/>
    </row>
    <row r="219" spans="1:12" s="90" customFormat="1" ht="99.95" hidden="1" customHeight="1" thickBot="1" x14ac:dyDescent="0.35">
      <c r="A219" s="92">
        <v>1961242</v>
      </c>
      <c r="B219" s="176">
        <v>43625</v>
      </c>
      <c r="C219" s="93" t="s">
        <v>20</v>
      </c>
      <c r="D219" s="94" t="s">
        <v>577</v>
      </c>
      <c r="E219" s="95" t="s">
        <v>572</v>
      </c>
      <c r="F219" s="96" t="s">
        <v>573</v>
      </c>
      <c r="G219" s="96"/>
      <c r="H219" s="222" t="s">
        <v>288</v>
      </c>
      <c r="I219" s="223">
        <v>50</v>
      </c>
      <c r="J219" s="222"/>
      <c r="K219" s="222"/>
      <c r="L219" s="222"/>
    </row>
    <row r="220" spans="1:12" s="90" customFormat="1" ht="99.95" hidden="1" customHeight="1" thickBot="1" x14ac:dyDescent="0.35">
      <c r="A220" s="92">
        <v>1964012</v>
      </c>
      <c r="B220" s="176">
        <v>43628</v>
      </c>
      <c r="C220" s="95" t="s">
        <v>499</v>
      </c>
      <c r="D220" s="99" t="s">
        <v>116</v>
      </c>
      <c r="E220" s="95" t="s">
        <v>500</v>
      </c>
      <c r="F220" s="96" t="s">
        <v>507</v>
      </c>
      <c r="G220" s="95" t="s">
        <v>504</v>
      </c>
      <c r="H220" s="222" t="s">
        <v>73</v>
      </c>
      <c r="I220" s="223"/>
      <c r="J220" s="222"/>
      <c r="K220" s="222"/>
      <c r="L220" s="222"/>
    </row>
    <row r="221" spans="1:12" s="106" customFormat="1" ht="99.95" hidden="1" customHeight="1" thickBot="1" x14ac:dyDescent="0.35">
      <c r="A221" s="102">
        <v>2000192</v>
      </c>
      <c r="B221" s="225">
        <v>43632</v>
      </c>
      <c r="C221" s="103" t="s">
        <v>20</v>
      </c>
      <c r="D221" s="42" t="s">
        <v>326</v>
      </c>
      <c r="E221" s="103" t="s">
        <v>589</v>
      </c>
      <c r="F221" s="104" t="s">
        <v>590</v>
      </c>
      <c r="G221" s="103" t="s">
        <v>504</v>
      </c>
      <c r="H221" s="222" t="s">
        <v>73</v>
      </c>
      <c r="I221" s="223"/>
      <c r="J221" s="222"/>
      <c r="K221" s="222"/>
      <c r="L221" s="222"/>
    </row>
    <row r="222" spans="1:12" s="90" customFormat="1" ht="99.95" hidden="1" customHeight="1" thickBot="1" x14ac:dyDescent="0.35">
      <c r="A222" s="92">
        <v>1970817</v>
      </c>
      <c r="B222" s="176">
        <v>43636</v>
      </c>
      <c r="C222" s="93" t="s">
        <v>19</v>
      </c>
      <c r="D222" s="94" t="s">
        <v>116</v>
      </c>
      <c r="E222" s="95" t="s">
        <v>501</v>
      </c>
      <c r="F222" s="96" t="s">
        <v>502</v>
      </c>
      <c r="G222" s="96"/>
      <c r="H222" s="222" t="s">
        <v>288</v>
      </c>
      <c r="I222" s="223">
        <v>100000</v>
      </c>
      <c r="J222" s="222"/>
      <c r="K222" s="222"/>
      <c r="L222" s="222"/>
    </row>
    <row r="223" spans="1:12" s="90" customFormat="1" ht="99.95" hidden="1" customHeight="1" thickBot="1" x14ac:dyDescent="0.35">
      <c r="A223" s="92">
        <v>1972460</v>
      </c>
      <c r="B223" s="176">
        <v>43637</v>
      </c>
      <c r="C223" s="93" t="s">
        <v>115</v>
      </c>
      <c r="D223" s="94" t="s">
        <v>116</v>
      </c>
      <c r="E223" s="95" t="s">
        <v>511</v>
      </c>
      <c r="F223" s="96" t="s">
        <v>512</v>
      </c>
      <c r="G223" s="95"/>
      <c r="H223" s="222" t="s">
        <v>288</v>
      </c>
      <c r="I223" s="223">
        <v>80000</v>
      </c>
      <c r="J223" s="222"/>
      <c r="K223" s="222"/>
      <c r="L223" s="222"/>
    </row>
    <row r="224" spans="1:12" s="90" customFormat="1" ht="99.95" hidden="1" customHeight="1" thickBot="1" x14ac:dyDescent="0.35">
      <c r="A224" s="92">
        <v>1971897</v>
      </c>
      <c r="B224" s="176">
        <v>43637</v>
      </c>
      <c r="C224" s="95" t="s">
        <v>20</v>
      </c>
      <c r="D224" s="99" t="s">
        <v>509</v>
      </c>
      <c r="E224" s="95" t="s">
        <v>510</v>
      </c>
      <c r="F224" s="96" t="s">
        <v>849</v>
      </c>
      <c r="G224" s="95" t="s">
        <v>504</v>
      </c>
      <c r="H224" s="222" t="s">
        <v>73</v>
      </c>
      <c r="I224" s="223"/>
      <c r="J224" s="222"/>
      <c r="K224" s="222"/>
      <c r="L224" s="222"/>
    </row>
    <row r="225" spans="1:12" s="90" customFormat="1" ht="99.95" hidden="1" customHeight="1" thickBot="1" x14ac:dyDescent="0.35">
      <c r="A225" s="92">
        <v>1974887</v>
      </c>
      <c r="B225" s="176">
        <v>43638</v>
      </c>
      <c r="C225" s="93" t="s">
        <v>31</v>
      </c>
      <c r="D225" s="94" t="s">
        <v>524</v>
      </c>
      <c r="E225" s="103" t="s">
        <v>525</v>
      </c>
      <c r="F225" s="96" t="s">
        <v>526</v>
      </c>
      <c r="G225" s="95" t="s">
        <v>504</v>
      </c>
      <c r="H225" s="222" t="s">
        <v>76</v>
      </c>
      <c r="I225" s="223"/>
      <c r="J225" s="222"/>
      <c r="K225" s="222"/>
      <c r="L225" s="222"/>
    </row>
    <row r="226" spans="1:12" s="90" customFormat="1" ht="99.95" hidden="1" customHeight="1" thickBot="1" x14ac:dyDescent="0.35">
      <c r="A226" s="92">
        <v>1973467</v>
      </c>
      <c r="B226" s="176">
        <v>43639</v>
      </c>
      <c r="C226" s="93" t="s">
        <v>41</v>
      </c>
      <c r="D226" s="94" t="s">
        <v>516</v>
      </c>
      <c r="E226" s="103" t="s">
        <v>517</v>
      </c>
      <c r="F226" s="96" t="s">
        <v>518</v>
      </c>
      <c r="G226" s="95"/>
      <c r="H226" s="222" t="s">
        <v>288</v>
      </c>
      <c r="I226" s="223">
        <v>50</v>
      </c>
      <c r="J226" s="222"/>
      <c r="K226" s="222"/>
      <c r="L226" s="222"/>
    </row>
    <row r="227" spans="1:12" s="90" customFormat="1" ht="99.95" hidden="1" customHeight="1" thickBot="1" x14ac:dyDescent="0.35">
      <c r="A227" s="92">
        <v>19775708</v>
      </c>
      <c r="B227" s="176">
        <v>43640</v>
      </c>
      <c r="C227" s="95" t="s">
        <v>20</v>
      </c>
      <c r="D227" s="99" t="s">
        <v>519</v>
      </c>
      <c r="E227" s="95" t="s">
        <v>520</v>
      </c>
      <c r="F227" s="96" t="s">
        <v>521</v>
      </c>
      <c r="G227" s="95"/>
      <c r="H227" s="222" t="s">
        <v>288</v>
      </c>
      <c r="I227" s="223">
        <v>200</v>
      </c>
      <c r="J227" s="222"/>
      <c r="K227" s="222"/>
      <c r="L227" s="222"/>
    </row>
    <row r="228" spans="1:12" s="90" customFormat="1" ht="99.95" hidden="1" customHeight="1" thickBot="1" x14ac:dyDescent="0.35">
      <c r="A228" s="92">
        <v>1975716</v>
      </c>
      <c r="B228" s="176">
        <v>43640</v>
      </c>
      <c r="C228" s="95" t="s">
        <v>20</v>
      </c>
      <c r="D228" s="99" t="s">
        <v>519</v>
      </c>
      <c r="E228" s="95" t="s">
        <v>522</v>
      </c>
      <c r="F228" s="96" t="s">
        <v>523</v>
      </c>
      <c r="G228" s="95"/>
      <c r="H228" s="222" t="s">
        <v>288</v>
      </c>
      <c r="I228" s="223">
        <v>3000</v>
      </c>
      <c r="J228" s="222"/>
      <c r="K228" s="222"/>
      <c r="L228" s="222"/>
    </row>
    <row r="229" spans="1:12" s="90" customFormat="1" ht="99.95" hidden="1" customHeight="1" thickBot="1" x14ac:dyDescent="0.35">
      <c r="A229" s="92">
        <v>1978647</v>
      </c>
      <c r="B229" s="176">
        <v>43644</v>
      </c>
      <c r="C229" s="93" t="s">
        <v>18</v>
      </c>
      <c r="D229" s="94" t="s">
        <v>540</v>
      </c>
      <c r="E229" s="103" t="s">
        <v>541</v>
      </c>
      <c r="F229" s="96" t="s">
        <v>542</v>
      </c>
      <c r="G229" s="95"/>
      <c r="H229" s="222" t="s">
        <v>288</v>
      </c>
      <c r="I229" s="223">
        <v>2000</v>
      </c>
      <c r="J229" s="222"/>
      <c r="K229" s="222"/>
      <c r="L229" s="222"/>
    </row>
    <row r="230" spans="1:12" s="90" customFormat="1" ht="99.95" hidden="1" customHeight="1" thickBot="1" x14ac:dyDescent="0.35">
      <c r="A230" s="92">
        <v>1982024</v>
      </c>
      <c r="B230" s="176">
        <v>43646</v>
      </c>
      <c r="C230" s="95" t="s">
        <v>115</v>
      </c>
      <c r="D230" s="94" t="s">
        <v>519</v>
      </c>
      <c r="E230" s="103" t="s">
        <v>543</v>
      </c>
      <c r="F230" s="107" t="s">
        <v>544</v>
      </c>
      <c r="G230" s="95"/>
      <c r="H230" s="222" t="s">
        <v>288</v>
      </c>
      <c r="I230" s="223">
        <v>150</v>
      </c>
      <c r="J230" s="222"/>
      <c r="K230" s="222"/>
      <c r="L230" s="222"/>
    </row>
    <row r="231" spans="1:12" s="90" customFormat="1" ht="99.95" hidden="1" customHeight="1" thickBot="1" x14ac:dyDescent="0.35">
      <c r="A231" s="92">
        <v>1981356</v>
      </c>
      <c r="B231" s="176">
        <v>43646</v>
      </c>
      <c r="C231" s="95" t="s">
        <v>20</v>
      </c>
      <c r="D231" s="99" t="s">
        <v>326</v>
      </c>
      <c r="E231" s="103" t="s">
        <v>631</v>
      </c>
      <c r="F231" s="96" t="s">
        <v>838</v>
      </c>
      <c r="G231" s="95" t="s">
        <v>504</v>
      </c>
      <c r="H231" s="222" t="s">
        <v>73</v>
      </c>
      <c r="I231" s="223"/>
      <c r="J231" s="222" t="s">
        <v>64</v>
      </c>
      <c r="K231" s="222" t="s">
        <v>289</v>
      </c>
      <c r="L231" s="222"/>
    </row>
    <row r="232" spans="1:12" customFormat="1" ht="99.95" hidden="1" customHeight="1" thickBot="1" x14ac:dyDescent="0.3">
      <c r="A232" s="92">
        <v>1985143</v>
      </c>
      <c r="B232" s="176">
        <v>43647</v>
      </c>
      <c r="C232" s="103" t="s">
        <v>19</v>
      </c>
      <c r="D232" s="42" t="s">
        <v>326</v>
      </c>
      <c r="E232" s="103" t="s">
        <v>545</v>
      </c>
      <c r="F232" s="96" t="s">
        <v>546</v>
      </c>
      <c r="G232" s="95"/>
      <c r="H232" s="222" t="s">
        <v>288</v>
      </c>
      <c r="I232" s="223">
        <v>200</v>
      </c>
      <c r="J232" s="222"/>
      <c r="K232" s="222"/>
      <c r="L232" s="222"/>
    </row>
    <row r="233" spans="1:12" customFormat="1" ht="99.95" hidden="1" customHeight="1" thickBot="1" x14ac:dyDescent="0.3">
      <c r="A233" s="92">
        <v>1985445</v>
      </c>
      <c r="B233" s="176">
        <v>43648</v>
      </c>
      <c r="C233" s="103" t="s">
        <v>186</v>
      </c>
      <c r="D233" s="42" t="s">
        <v>547</v>
      </c>
      <c r="E233" s="103" t="s">
        <v>548</v>
      </c>
      <c r="F233" s="96" t="s">
        <v>549</v>
      </c>
      <c r="G233" s="95"/>
      <c r="H233" s="222" t="s">
        <v>288</v>
      </c>
      <c r="I233" s="223">
        <v>500</v>
      </c>
      <c r="J233" s="222"/>
      <c r="K233" s="222"/>
      <c r="L233" s="222"/>
    </row>
    <row r="234" spans="1:12" customFormat="1" ht="99.95" hidden="1" customHeight="1" thickBot="1" x14ac:dyDescent="0.3">
      <c r="A234" s="92">
        <v>1986666</v>
      </c>
      <c r="B234" s="176">
        <v>43652</v>
      </c>
      <c r="C234" s="103" t="s">
        <v>17</v>
      </c>
      <c r="D234" s="42" t="s">
        <v>116</v>
      </c>
      <c r="E234" s="103" t="s">
        <v>550</v>
      </c>
      <c r="F234" s="96" t="s">
        <v>574</v>
      </c>
      <c r="G234" s="95"/>
      <c r="H234" s="222" t="s">
        <v>288</v>
      </c>
      <c r="I234" s="223">
        <v>800</v>
      </c>
      <c r="J234" s="222"/>
      <c r="K234" s="222"/>
      <c r="L234" s="222"/>
    </row>
    <row r="235" spans="1:12" customFormat="1" ht="99.95" hidden="1" customHeight="1" thickBot="1" x14ac:dyDescent="0.3">
      <c r="A235" s="169">
        <v>1992602</v>
      </c>
      <c r="B235" s="176">
        <v>43657</v>
      </c>
      <c r="C235" s="103" t="s">
        <v>20</v>
      </c>
      <c r="D235" s="42" t="s">
        <v>519</v>
      </c>
      <c r="E235" s="95" t="s">
        <v>551</v>
      </c>
      <c r="F235" s="96" t="s">
        <v>552</v>
      </c>
      <c r="G235" s="95"/>
      <c r="H235" s="222" t="s">
        <v>288</v>
      </c>
      <c r="I235" s="223">
        <v>50</v>
      </c>
      <c r="J235" s="222"/>
      <c r="K235" s="222"/>
      <c r="L235" s="222"/>
    </row>
    <row r="236" spans="1:12" customFormat="1" ht="99.95" hidden="1" customHeight="1" thickBot="1" x14ac:dyDescent="0.3">
      <c r="A236" s="92">
        <v>1992329</v>
      </c>
      <c r="B236" s="176">
        <v>43658</v>
      </c>
      <c r="C236" s="103" t="s">
        <v>513</v>
      </c>
      <c r="D236" s="42" t="s">
        <v>201</v>
      </c>
      <c r="E236" s="103" t="s">
        <v>553</v>
      </c>
      <c r="F236" s="96" t="s">
        <v>561</v>
      </c>
      <c r="G236" s="95"/>
      <c r="H236" s="222" t="s">
        <v>288</v>
      </c>
      <c r="I236" s="223">
        <v>210</v>
      </c>
      <c r="J236" s="222"/>
      <c r="K236" s="222"/>
      <c r="L236" s="222"/>
    </row>
    <row r="237" spans="1:12" customFormat="1" ht="99.95" hidden="1" customHeight="1" thickBot="1" x14ac:dyDescent="0.3">
      <c r="A237" s="169">
        <v>1995695</v>
      </c>
      <c r="B237" s="225">
        <v>43662</v>
      </c>
      <c r="C237" s="103" t="s">
        <v>180</v>
      </c>
      <c r="D237" s="42" t="s">
        <v>116</v>
      </c>
      <c r="E237" s="103" t="s">
        <v>563</v>
      </c>
      <c r="F237" s="96" t="s">
        <v>566</v>
      </c>
      <c r="G237" s="95" t="s">
        <v>554</v>
      </c>
      <c r="H237" s="222" t="s">
        <v>75</v>
      </c>
      <c r="I237" s="223"/>
      <c r="J237" s="222"/>
      <c r="K237" s="222"/>
      <c r="L237" s="222"/>
    </row>
    <row r="238" spans="1:12" customFormat="1" ht="99.95" hidden="1" customHeight="1" thickBot="1" x14ac:dyDescent="0.3">
      <c r="A238" s="169">
        <v>1999067</v>
      </c>
      <c r="B238" s="176">
        <v>43664</v>
      </c>
      <c r="C238" s="103" t="s">
        <v>46</v>
      </c>
      <c r="D238" s="42" t="s">
        <v>562</v>
      </c>
      <c r="E238" s="103" t="s">
        <v>791</v>
      </c>
      <c r="F238" s="96" t="s">
        <v>570</v>
      </c>
      <c r="G238" s="95"/>
      <c r="H238" s="222" t="s">
        <v>288</v>
      </c>
      <c r="I238" s="223">
        <v>250</v>
      </c>
      <c r="J238" s="222"/>
      <c r="K238" s="222"/>
      <c r="L238" s="222"/>
    </row>
    <row r="239" spans="1:12" customFormat="1" ht="99.95" hidden="1" customHeight="1" thickBot="1" x14ac:dyDescent="0.3">
      <c r="A239" s="92">
        <v>1999370</v>
      </c>
      <c r="B239" s="176">
        <v>43665</v>
      </c>
      <c r="C239" s="103" t="s">
        <v>20</v>
      </c>
      <c r="D239" s="42" t="s">
        <v>326</v>
      </c>
      <c r="E239" s="103" t="s">
        <v>792</v>
      </c>
      <c r="F239" s="96" t="s">
        <v>567</v>
      </c>
      <c r="G239" s="95"/>
      <c r="H239" s="222" t="s">
        <v>288</v>
      </c>
      <c r="I239" s="223">
        <v>76</v>
      </c>
      <c r="J239" s="222"/>
      <c r="K239" s="222"/>
      <c r="L239" s="222"/>
    </row>
    <row r="240" spans="1:12" customFormat="1" ht="99.95" hidden="1" customHeight="1" thickBot="1" x14ac:dyDescent="0.3">
      <c r="A240" s="92">
        <v>1999544</v>
      </c>
      <c r="B240" s="176">
        <v>43666</v>
      </c>
      <c r="C240" s="103" t="s">
        <v>115</v>
      </c>
      <c r="D240" s="42" t="s">
        <v>116</v>
      </c>
      <c r="E240" s="103" t="s">
        <v>564</v>
      </c>
      <c r="F240" s="96" t="s">
        <v>571</v>
      </c>
      <c r="G240" s="95"/>
      <c r="H240" s="222" t="s">
        <v>288</v>
      </c>
      <c r="I240" s="223"/>
      <c r="J240" s="222"/>
      <c r="K240" s="222"/>
      <c r="L240" s="222"/>
    </row>
    <row r="241" spans="1:14" customFormat="1" ht="99.95" hidden="1" customHeight="1" thickBot="1" x14ac:dyDescent="0.3">
      <c r="A241" s="92">
        <v>2005659</v>
      </c>
      <c r="B241" s="176">
        <v>43671</v>
      </c>
      <c r="C241" s="103" t="s">
        <v>20</v>
      </c>
      <c r="D241" s="42" t="s">
        <v>116</v>
      </c>
      <c r="E241" s="103" t="s">
        <v>578</v>
      </c>
      <c r="F241" s="96" t="s">
        <v>579</v>
      </c>
      <c r="G241" s="95"/>
      <c r="H241" s="222" t="s">
        <v>288</v>
      </c>
      <c r="I241" s="223">
        <v>61</v>
      </c>
      <c r="J241" s="222"/>
      <c r="K241" s="222"/>
      <c r="L241" s="222"/>
    </row>
    <row r="242" spans="1:14" customFormat="1" ht="99.95" hidden="1" customHeight="1" thickBot="1" x14ac:dyDescent="0.3">
      <c r="A242" s="92">
        <v>2006871</v>
      </c>
      <c r="B242" s="176">
        <v>43673</v>
      </c>
      <c r="C242" s="103" t="s">
        <v>31</v>
      </c>
      <c r="D242" s="42" t="s">
        <v>116</v>
      </c>
      <c r="E242" s="103" t="s">
        <v>797</v>
      </c>
      <c r="F242" s="96"/>
      <c r="G242" s="95"/>
      <c r="H242" s="222" t="s">
        <v>796</v>
      </c>
      <c r="I242" s="223"/>
      <c r="J242" s="222"/>
      <c r="K242" s="222"/>
      <c r="L242" s="222"/>
    </row>
    <row r="243" spans="1:14" customFormat="1" ht="99.95" hidden="1" customHeight="1" thickBot="1" x14ac:dyDescent="0.3">
      <c r="A243" s="92">
        <v>2007628</v>
      </c>
      <c r="B243" s="176">
        <v>43674</v>
      </c>
      <c r="C243" s="103" t="s">
        <v>565</v>
      </c>
      <c r="D243" s="42" t="s">
        <v>795</v>
      </c>
      <c r="E243" s="103" t="s">
        <v>798</v>
      </c>
      <c r="F243" s="96"/>
      <c r="G243" s="95"/>
      <c r="H243" s="222" t="s">
        <v>796</v>
      </c>
      <c r="I243" s="223"/>
      <c r="J243" s="222"/>
      <c r="K243" s="222"/>
      <c r="L243" s="222"/>
    </row>
    <row r="244" spans="1:14" customFormat="1" ht="99.95" hidden="1" customHeight="1" thickBot="1" x14ac:dyDescent="0.3">
      <c r="A244" s="92">
        <v>2007611</v>
      </c>
      <c r="B244" s="176">
        <v>43674</v>
      </c>
      <c r="C244" s="103" t="s">
        <v>178</v>
      </c>
      <c r="D244" s="42" t="s">
        <v>799</v>
      </c>
      <c r="E244" s="103" t="s">
        <v>581</v>
      </c>
      <c r="F244" s="96" t="s">
        <v>580</v>
      </c>
      <c r="G244" s="95"/>
      <c r="H244" s="222" t="s">
        <v>288</v>
      </c>
      <c r="I244" s="223"/>
      <c r="J244" s="222"/>
      <c r="K244" s="222"/>
      <c r="L244" s="222"/>
    </row>
    <row r="245" spans="1:14" customFormat="1" ht="99.95" hidden="1" customHeight="1" thickBot="1" x14ac:dyDescent="0.3">
      <c r="A245" s="92">
        <v>2010194</v>
      </c>
      <c r="B245" s="176">
        <v>43676</v>
      </c>
      <c r="C245" s="103" t="s">
        <v>20</v>
      </c>
      <c r="D245" s="42" t="s">
        <v>519</v>
      </c>
      <c r="E245" s="103" t="s">
        <v>806</v>
      </c>
      <c r="F245" s="96" t="s">
        <v>803</v>
      </c>
      <c r="G245" s="95"/>
      <c r="H245" s="222" t="s">
        <v>288</v>
      </c>
      <c r="I245" s="223">
        <v>20</v>
      </c>
      <c r="J245" s="222"/>
      <c r="K245" s="222"/>
      <c r="L245" s="222"/>
    </row>
    <row r="246" spans="1:14" customFormat="1" ht="126.75" hidden="1" customHeight="1" thickBot="1" x14ac:dyDescent="0.3">
      <c r="A246" s="102">
        <v>2011327</v>
      </c>
      <c r="B246" s="170">
        <v>43677</v>
      </c>
      <c r="C246" s="103" t="s">
        <v>20</v>
      </c>
      <c r="D246" s="42" t="s">
        <v>509</v>
      </c>
      <c r="E246" s="103" t="s">
        <v>807</v>
      </c>
      <c r="F246" s="104" t="s">
        <v>801</v>
      </c>
      <c r="G246" s="103"/>
      <c r="H246" s="222" t="s">
        <v>288</v>
      </c>
      <c r="I246" s="223">
        <v>30</v>
      </c>
      <c r="J246" s="222"/>
      <c r="K246" s="222"/>
      <c r="L246" s="222"/>
    </row>
    <row r="247" spans="1:14" customFormat="1" ht="99.95" hidden="1" customHeight="1" thickBot="1" x14ac:dyDescent="0.3">
      <c r="A247" s="102">
        <v>2010992</v>
      </c>
      <c r="B247" s="170">
        <v>43677</v>
      </c>
      <c r="C247" s="103" t="s">
        <v>513</v>
      </c>
      <c r="D247" s="42" t="s">
        <v>134</v>
      </c>
      <c r="E247" s="103" t="s">
        <v>800</v>
      </c>
      <c r="F247" s="104" t="s">
        <v>805</v>
      </c>
      <c r="G247" s="103" t="s">
        <v>554</v>
      </c>
      <c r="H247" s="222" t="s">
        <v>73</v>
      </c>
      <c r="I247" s="223"/>
      <c r="J247" s="222" t="s">
        <v>64</v>
      </c>
      <c r="K247" s="222" t="s">
        <v>289</v>
      </c>
      <c r="L247" s="222"/>
    </row>
    <row r="248" spans="1:14" customFormat="1" ht="99.95" hidden="1" customHeight="1" thickBot="1" x14ac:dyDescent="0.3">
      <c r="A248" s="102">
        <v>2010897</v>
      </c>
      <c r="B248" s="170">
        <v>43678</v>
      </c>
      <c r="C248" s="103" t="s">
        <v>41</v>
      </c>
      <c r="D248" s="42" t="s">
        <v>802</v>
      </c>
      <c r="E248" s="103" t="s">
        <v>808</v>
      </c>
      <c r="F248" s="104" t="s">
        <v>809</v>
      </c>
      <c r="G248" s="103"/>
      <c r="H248" s="222" t="s">
        <v>288</v>
      </c>
      <c r="I248" s="223"/>
      <c r="J248" s="222"/>
      <c r="K248" s="222"/>
      <c r="L248" s="222"/>
    </row>
    <row r="249" spans="1:14" customFormat="1" ht="89.25" hidden="1" customHeight="1" thickBot="1" x14ac:dyDescent="0.3">
      <c r="A249" s="102">
        <v>2013432</v>
      </c>
      <c r="B249" s="170">
        <v>43681</v>
      </c>
      <c r="C249" s="103" t="s">
        <v>20</v>
      </c>
      <c r="D249" s="42" t="s">
        <v>509</v>
      </c>
      <c r="E249" s="103" t="s">
        <v>810</v>
      </c>
      <c r="F249" s="104" t="s">
        <v>804</v>
      </c>
      <c r="G249" s="103"/>
      <c r="H249" s="222" t="s">
        <v>288</v>
      </c>
      <c r="I249" s="223"/>
      <c r="J249" s="222"/>
      <c r="K249" s="222"/>
      <c r="L249" s="222"/>
    </row>
    <row r="250" spans="1:14" s="90" customFormat="1" ht="99.95" hidden="1" customHeight="1" thickBot="1" x14ac:dyDescent="0.35">
      <c r="A250" s="102">
        <v>2015974</v>
      </c>
      <c r="B250" s="170">
        <v>43684</v>
      </c>
      <c r="C250" s="103" t="s">
        <v>862</v>
      </c>
      <c r="D250" s="42" t="s">
        <v>814</v>
      </c>
      <c r="E250" s="103" t="s">
        <v>813</v>
      </c>
      <c r="F250" s="104" t="s">
        <v>815</v>
      </c>
      <c r="G250" s="103"/>
      <c r="H250" s="222" t="s">
        <v>76</v>
      </c>
      <c r="I250" s="223"/>
      <c r="J250" s="222"/>
      <c r="K250" s="222"/>
      <c r="L250" s="222"/>
      <c r="N250" s="90" t="s">
        <v>863</v>
      </c>
    </row>
    <row r="251" spans="1:14" s="90" customFormat="1" ht="127.5" hidden="1" customHeight="1" thickBot="1" x14ac:dyDescent="0.35">
      <c r="A251" s="102">
        <v>2018478</v>
      </c>
      <c r="B251" s="170">
        <v>43685</v>
      </c>
      <c r="C251" s="103" t="s">
        <v>31</v>
      </c>
      <c r="D251" s="42" t="s">
        <v>161</v>
      </c>
      <c r="E251" s="103" t="s">
        <v>850</v>
      </c>
      <c r="F251" s="104" t="s">
        <v>839</v>
      </c>
      <c r="G251" s="103" t="s">
        <v>504</v>
      </c>
      <c r="H251" s="222" t="s">
        <v>73</v>
      </c>
      <c r="I251" s="223"/>
      <c r="J251" s="222"/>
      <c r="K251" s="222"/>
      <c r="L251" s="222"/>
    </row>
    <row r="252" spans="1:14" s="90" customFormat="1" ht="99.95" hidden="1" customHeight="1" thickBot="1" x14ac:dyDescent="0.35">
      <c r="A252" s="102">
        <v>2022407</v>
      </c>
      <c r="B252" s="170">
        <v>43691</v>
      </c>
      <c r="C252" s="103" t="s">
        <v>19</v>
      </c>
      <c r="D252" s="42" t="s">
        <v>116</v>
      </c>
      <c r="E252" s="103" t="s">
        <v>840</v>
      </c>
      <c r="F252" s="104"/>
      <c r="G252" s="103"/>
      <c r="H252" s="222" t="s">
        <v>841</v>
      </c>
      <c r="I252" s="223"/>
      <c r="J252" s="222"/>
      <c r="K252" s="222"/>
      <c r="L252" s="222"/>
    </row>
    <row r="253" spans="1:14" s="90" customFormat="1" ht="99.95" hidden="1" customHeight="1" thickBot="1" x14ac:dyDescent="0.35">
      <c r="A253" s="102">
        <v>2023559</v>
      </c>
      <c r="B253" s="170">
        <v>43692</v>
      </c>
      <c r="C253" s="103" t="s">
        <v>186</v>
      </c>
      <c r="D253" s="42" t="s">
        <v>837</v>
      </c>
      <c r="E253" s="103" t="s">
        <v>843</v>
      </c>
      <c r="F253" s="104" t="s">
        <v>845</v>
      </c>
      <c r="G253" s="103"/>
      <c r="H253" s="222" t="s">
        <v>76</v>
      </c>
      <c r="I253" s="223"/>
      <c r="J253" s="222"/>
      <c r="K253" s="222"/>
      <c r="L253" s="222"/>
    </row>
    <row r="254" spans="1:14" s="90" customFormat="1" ht="99.95" hidden="1" customHeight="1" thickBot="1" x14ac:dyDescent="0.35">
      <c r="A254" s="102">
        <v>2026574</v>
      </c>
      <c r="B254" s="170">
        <v>43693</v>
      </c>
      <c r="C254" s="103" t="s">
        <v>31</v>
      </c>
      <c r="D254" s="42" t="s">
        <v>116</v>
      </c>
      <c r="E254" s="103" t="s">
        <v>844</v>
      </c>
      <c r="F254" s="104" t="s">
        <v>842</v>
      </c>
      <c r="G254" s="103"/>
      <c r="H254" s="222" t="s">
        <v>288</v>
      </c>
      <c r="I254" s="223"/>
      <c r="J254" s="222"/>
      <c r="K254" s="222"/>
      <c r="L254" s="222"/>
    </row>
    <row r="255" spans="1:14" s="90" customFormat="1" ht="99.95" hidden="1" customHeight="1" thickBot="1" x14ac:dyDescent="0.35">
      <c r="A255" s="102"/>
      <c r="B255" s="170">
        <v>43702</v>
      </c>
      <c r="C255" s="103" t="s">
        <v>41</v>
      </c>
      <c r="D255" s="42" t="s">
        <v>169</v>
      </c>
      <c r="E255" s="103" t="s">
        <v>858</v>
      </c>
      <c r="F255" s="104" t="s">
        <v>870</v>
      </c>
      <c r="G255" s="103"/>
      <c r="H255" s="222" t="s">
        <v>288</v>
      </c>
      <c r="I255" s="223"/>
      <c r="J255" s="222"/>
      <c r="K255" s="222"/>
      <c r="L255" s="222"/>
    </row>
    <row r="256" spans="1:14" s="90" customFormat="1" ht="99.95" hidden="1" customHeight="1" thickBot="1" x14ac:dyDescent="0.35">
      <c r="A256" s="102">
        <v>2033249</v>
      </c>
      <c r="B256" s="170">
        <v>43703</v>
      </c>
      <c r="C256" s="103" t="s">
        <v>31</v>
      </c>
      <c r="D256" s="42" t="s">
        <v>166</v>
      </c>
      <c r="E256" s="103" t="s">
        <v>857</v>
      </c>
      <c r="F256" s="104" t="s">
        <v>869</v>
      </c>
      <c r="G256" s="103"/>
      <c r="H256" s="222" t="s">
        <v>288</v>
      </c>
      <c r="I256" s="223"/>
      <c r="J256" s="222"/>
      <c r="K256" s="222"/>
      <c r="L256" s="222"/>
    </row>
    <row r="257" spans="1:12" s="90" customFormat="1" ht="99.95" hidden="1" customHeight="1" thickBot="1" x14ac:dyDescent="0.35">
      <c r="A257" s="102">
        <v>2038135</v>
      </c>
      <c r="B257" s="170">
        <v>43706</v>
      </c>
      <c r="C257" s="103" t="s">
        <v>115</v>
      </c>
      <c r="D257" s="42" t="s">
        <v>116</v>
      </c>
      <c r="E257" s="103" t="s">
        <v>859</v>
      </c>
      <c r="F257" s="104" t="s">
        <v>860</v>
      </c>
      <c r="G257" s="103"/>
      <c r="H257" s="222" t="s">
        <v>861</v>
      </c>
      <c r="I257" s="223"/>
      <c r="J257" s="222"/>
      <c r="K257" s="222"/>
      <c r="L257" s="222"/>
    </row>
    <row r="258" spans="1:12" s="90" customFormat="1" ht="99.95" hidden="1" customHeight="1" thickBot="1" x14ac:dyDescent="0.35">
      <c r="A258" s="102">
        <v>2038313</v>
      </c>
      <c r="B258" s="170">
        <v>43707</v>
      </c>
      <c r="C258" s="103" t="s">
        <v>186</v>
      </c>
      <c r="D258" s="42" t="s">
        <v>547</v>
      </c>
      <c r="E258" s="103" t="s">
        <v>864</v>
      </c>
      <c r="F258" s="104" t="s">
        <v>868</v>
      </c>
      <c r="G258" s="103"/>
      <c r="H258" s="222" t="s">
        <v>288</v>
      </c>
      <c r="I258" s="223"/>
      <c r="J258" s="222"/>
      <c r="K258" s="222"/>
      <c r="L258" s="222"/>
    </row>
    <row r="259" spans="1:12" s="90" customFormat="1" ht="99.95" hidden="1" customHeight="1" thickBot="1" x14ac:dyDescent="0.35">
      <c r="A259" s="102">
        <v>2042793</v>
      </c>
      <c r="B259" s="170">
        <v>43712</v>
      </c>
      <c r="C259" s="103" t="s">
        <v>19</v>
      </c>
      <c r="D259" s="42" t="s">
        <v>116</v>
      </c>
      <c r="E259" s="103" t="s">
        <v>878</v>
      </c>
      <c r="F259" s="104" t="s">
        <v>871</v>
      </c>
      <c r="G259" s="103"/>
      <c r="H259" s="222" t="s">
        <v>288</v>
      </c>
      <c r="I259" s="223"/>
      <c r="J259" s="222"/>
      <c r="K259" s="222"/>
      <c r="L259" s="222"/>
    </row>
    <row r="260" spans="1:12" s="90" customFormat="1" ht="99.95" hidden="1" customHeight="1" thickBot="1" x14ac:dyDescent="0.35">
      <c r="A260" s="102">
        <v>2047929</v>
      </c>
      <c r="B260" s="170">
        <v>43716</v>
      </c>
      <c r="C260" s="103" t="s">
        <v>46</v>
      </c>
      <c r="D260" s="42" t="s">
        <v>562</v>
      </c>
      <c r="E260" s="103" t="s">
        <v>872</v>
      </c>
      <c r="F260" s="104" t="s">
        <v>873</v>
      </c>
      <c r="G260" s="103"/>
      <c r="H260" s="222" t="s">
        <v>288</v>
      </c>
      <c r="I260" s="223"/>
      <c r="J260" s="222"/>
      <c r="K260" s="222"/>
      <c r="L260" s="222"/>
    </row>
    <row r="261" spans="1:12" s="90" customFormat="1" ht="186.75" hidden="1" customHeight="1" thickBot="1" x14ac:dyDescent="0.35">
      <c r="A261" s="102">
        <v>2047332</v>
      </c>
      <c r="B261" s="170">
        <v>43716</v>
      </c>
      <c r="C261" s="103" t="s">
        <v>902</v>
      </c>
      <c r="D261" s="42" t="s">
        <v>799</v>
      </c>
      <c r="E261" s="103" t="s">
        <v>876</v>
      </c>
      <c r="F261" s="104" t="s">
        <v>877</v>
      </c>
      <c r="G261" s="103"/>
      <c r="H261" s="222" t="s">
        <v>73</v>
      </c>
      <c r="I261" s="223"/>
      <c r="J261" s="222" t="s">
        <v>64</v>
      </c>
      <c r="K261" s="222" t="s">
        <v>289</v>
      </c>
      <c r="L261" s="222"/>
    </row>
    <row r="262" spans="1:12" s="90" customFormat="1" ht="99.95" hidden="1" customHeight="1" thickBot="1" x14ac:dyDescent="0.35">
      <c r="A262" s="102">
        <v>2047039</v>
      </c>
      <c r="B262" s="170">
        <v>43717</v>
      </c>
      <c r="C262" s="103" t="s">
        <v>874</v>
      </c>
      <c r="D262" s="42" t="s">
        <v>116</v>
      </c>
      <c r="E262" s="103" t="s">
        <v>892</v>
      </c>
      <c r="F262" s="104" t="s">
        <v>875</v>
      </c>
      <c r="G262" s="103"/>
      <c r="H262" s="222" t="s">
        <v>288</v>
      </c>
      <c r="I262" s="223"/>
      <c r="J262" s="222"/>
      <c r="K262" s="222"/>
      <c r="L262" s="222"/>
    </row>
    <row r="263" spans="1:12" s="90" customFormat="1" ht="99.95" hidden="1" customHeight="1" thickBot="1" x14ac:dyDescent="0.35">
      <c r="A263" s="102"/>
      <c r="B263" s="170">
        <v>43718</v>
      </c>
      <c r="C263" s="103" t="s">
        <v>20</v>
      </c>
      <c r="D263" s="42" t="s">
        <v>326</v>
      </c>
      <c r="E263" s="103" t="s">
        <v>879</v>
      </c>
      <c r="F263" s="104" t="s">
        <v>880</v>
      </c>
      <c r="G263" s="103"/>
      <c r="H263" s="222" t="s">
        <v>288</v>
      </c>
      <c r="I263" s="223"/>
      <c r="J263" s="222"/>
      <c r="K263" s="222"/>
      <c r="L263" s="222"/>
    </row>
    <row r="264" spans="1:12" s="90" customFormat="1" ht="99.95" hidden="1" customHeight="1" thickBot="1" x14ac:dyDescent="0.35">
      <c r="A264" s="102"/>
      <c r="B264" s="170">
        <v>43720</v>
      </c>
      <c r="C264" s="103" t="s">
        <v>20</v>
      </c>
      <c r="D264" s="42" t="s">
        <v>326</v>
      </c>
      <c r="E264" s="103" t="s">
        <v>881</v>
      </c>
      <c r="F264" s="104" t="s">
        <v>882</v>
      </c>
      <c r="G264" s="103"/>
      <c r="H264" s="222" t="s">
        <v>288</v>
      </c>
      <c r="I264" s="223"/>
      <c r="J264" s="222"/>
      <c r="K264" s="222"/>
      <c r="L264" s="222"/>
    </row>
    <row r="265" spans="1:12" s="90" customFormat="1" ht="99.95" hidden="1" customHeight="1" thickBot="1" x14ac:dyDescent="0.35">
      <c r="A265" s="102"/>
      <c r="B265" s="170">
        <v>43722</v>
      </c>
      <c r="C265" s="103" t="s">
        <v>20</v>
      </c>
      <c r="D265" s="42" t="s">
        <v>883</v>
      </c>
      <c r="E265" s="103" t="s">
        <v>1081</v>
      </c>
      <c r="F265" s="104" t="s">
        <v>1082</v>
      </c>
      <c r="G265" s="103"/>
      <c r="H265" s="222" t="s">
        <v>288</v>
      </c>
      <c r="I265" s="223"/>
      <c r="J265" s="222"/>
      <c r="K265" s="222"/>
      <c r="L265" s="222"/>
    </row>
    <row r="266" spans="1:12" s="90" customFormat="1" ht="99.95" hidden="1" customHeight="1" thickBot="1" x14ac:dyDescent="0.35">
      <c r="A266" s="102">
        <v>2066800</v>
      </c>
      <c r="B266" s="170">
        <v>43722</v>
      </c>
      <c r="C266" s="103" t="s">
        <v>19</v>
      </c>
      <c r="D266" s="42" t="s">
        <v>116</v>
      </c>
      <c r="E266" s="103" t="s">
        <v>885</v>
      </c>
      <c r="F266" s="104" t="s">
        <v>884</v>
      </c>
      <c r="G266" s="103"/>
      <c r="H266" s="222" t="s">
        <v>288</v>
      </c>
      <c r="I266" s="223"/>
      <c r="J266" s="222"/>
      <c r="K266" s="222"/>
      <c r="L266" s="222"/>
    </row>
    <row r="267" spans="1:12" s="90" customFormat="1" ht="99.95" hidden="1" customHeight="1" thickBot="1" x14ac:dyDescent="0.35">
      <c r="A267" s="102">
        <v>2052655</v>
      </c>
      <c r="B267" s="170">
        <v>43723</v>
      </c>
      <c r="C267" s="103" t="s">
        <v>115</v>
      </c>
      <c r="D267" s="42" t="s">
        <v>116</v>
      </c>
      <c r="E267" s="103" t="s">
        <v>893</v>
      </c>
      <c r="F267" s="104" t="s">
        <v>886</v>
      </c>
      <c r="G267" s="103"/>
      <c r="H267" s="222" t="s">
        <v>76</v>
      </c>
      <c r="I267" s="223"/>
      <c r="J267" s="222"/>
      <c r="K267" s="222"/>
      <c r="L267" s="222"/>
    </row>
    <row r="268" spans="1:12" s="90" customFormat="1" ht="99.95" hidden="1" customHeight="1" thickBot="1" x14ac:dyDescent="0.35">
      <c r="A268" s="102">
        <v>2053116</v>
      </c>
      <c r="B268" s="170">
        <v>43723</v>
      </c>
      <c r="C268" s="103" t="s">
        <v>20</v>
      </c>
      <c r="D268" s="42" t="s">
        <v>326</v>
      </c>
      <c r="E268" s="103" t="s">
        <v>888</v>
      </c>
      <c r="F268" s="104" t="s">
        <v>887</v>
      </c>
      <c r="G268" s="103"/>
      <c r="H268" s="222" t="s">
        <v>288</v>
      </c>
      <c r="I268" s="223"/>
      <c r="J268" s="222"/>
      <c r="K268" s="222"/>
      <c r="L268" s="222"/>
    </row>
    <row r="269" spans="1:12" s="90" customFormat="1" ht="99.95" hidden="1" customHeight="1" thickBot="1" x14ac:dyDescent="0.35">
      <c r="A269" s="102">
        <v>2053659</v>
      </c>
      <c r="B269" s="170">
        <v>43723</v>
      </c>
      <c r="C269" s="103" t="s">
        <v>41</v>
      </c>
      <c r="D269" s="42" t="s">
        <v>154</v>
      </c>
      <c r="E269" s="103" t="s">
        <v>889</v>
      </c>
      <c r="F269" s="104" t="s">
        <v>890</v>
      </c>
      <c r="G269" s="103"/>
      <c r="H269" s="222" t="s">
        <v>288</v>
      </c>
      <c r="I269" s="223"/>
      <c r="J269" s="222"/>
      <c r="K269" s="222"/>
      <c r="L269" s="222"/>
    </row>
    <row r="270" spans="1:12" s="90" customFormat="1" ht="99.95" hidden="1" customHeight="1" thickBot="1" x14ac:dyDescent="0.35">
      <c r="A270" s="102">
        <v>2053550</v>
      </c>
      <c r="B270" s="170">
        <v>43723</v>
      </c>
      <c r="C270" s="103" t="s">
        <v>20</v>
      </c>
      <c r="D270" s="42" t="s">
        <v>519</v>
      </c>
      <c r="E270" s="103" t="s">
        <v>894</v>
      </c>
      <c r="F270" s="104" t="s">
        <v>891</v>
      </c>
      <c r="G270" s="103"/>
      <c r="H270" s="222" t="s">
        <v>75</v>
      </c>
      <c r="I270" s="223"/>
      <c r="J270" s="222"/>
      <c r="K270" s="222"/>
      <c r="L270" s="222"/>
    </row>
    <row r="271" spans="1:12" s="90" customFormat="1" ht="99.95" hidden="1" customHeight="1" thickBot="1" x14ac:dyDescent="0.35">
      <c r="A271" s="102">
        <v>2057701</v>
      </c>
      <c r="B271" s="170">
        <v>43726</v>
      </c>
      <c r="C271" s="103" t="s">
        <v>874</v>
      </c>
      <c r="D271" s="42" t="s">
        <v>116</v>
      </c>
      <c r="E271" s="103" t="s">
        <v>898</v>
      </c>
      <c r="F271" s="104" t="s">
        <v>899</v>
      </c>
      <c r="G271" s="103"/>
      <c r="H271" s="222" t="s">
        <v>288</v>
      </c>
      <c r="I271" s="223"/>
      <c r="J271" s="222" t="s">
        <v>64</v>
      </c>
      <c r="K271" s="222" t="s">
        <v>289</v>
      </c>
      <c r="L271" s="222"/>
    </row>
    <row r="272" spans="1:12" s="90" customFormat="1" ht="99.95" hidden="1" customHeight="1" thickBot="1" x14ac:dyDescent="0.35">
      <c r="A272" s="102"/>
      <c r="B272" s="170">
        <v>43726</v>
      </c>
      <c r="C272" s="103" t="s">
        <v>874</v>
      </c>
      <c r="D272" s="42" t="s">
        <v>116</v>
      </c>
      <c r="E272" s="103" t="s">
        <v>900</v>
      </c>
      <c r="F272" s="104" t="s">
        <v>901</v>
      </c>
      <c r="G272" s="103"/>
      <c r="H272" s="222" t="s">
        <v>288</v>
      </c>
      <c r="I272" s="223"/>
      <c r="J272" s="222"/>
      <c r="K272" s="222"/>
      <c r="L272" s="222"/>
    </row>
    <row r="273" spans="1:13" s="90" customFormat="1" ht="99.95" hidden="1" customHeight="1" thickBot="1" x14ac:dyDescent="0.35">
      <c r="A273" s="102">
        <v>2059973</v>
      </c>
      <c r="B273" s="170">
        <v>43729</v>
      </c>
      <c r="C273" s="103" t="s">
        <v>115</v>
      </c>
      <c r="D273" s="42" t="s">
        <v>519</v>
      </c>
      <c r="E273" s="103" t="s">
        <v>904</v>
      </c>
      <c r="F273" s="104" t="s">
        <v>903</v>
      </c>
      <c r="G273" s="103"/>
      <c r="H273" s="222" t="s">
        <v>76</v>
      </c>
      <c r="I273" s="223"/>
      <c r="J273" s="222"/>
      <c r="K273" s="222"/>
      <c r="L273" s="222"/>
    </row>
    <row r="274" spans="1:13" s="90" customFormat="1" ht="99.95" hidden="1" customHeight="1" thickBot="1" x14ac:dyDescent="0.35">
      <c r="A274" s="102">
        <v>2060586</v>
      </c>
      <c r="B274" s="170">
        <v>43730</v>
      </c>
      <c r="C274" s="103" t="s">
        <v>874</v>
      </c>
      <c r="D274" s="42" t="s">
        <v>116</v>
      </c>
      <c r="E274" s="103" t="s">
        <v>906</v>
      </c>
      <c r="F274" s="104" t="s">
        <v>905</v>
      </c>
      <c r="G274" s="103"/>
      <c r="H274" s="222" t="s">
        <v>288</v>
      </c>
      <c r="I274" s="223"/>
      <c r="J274" s="222"/>
      <c r="K274" s="222"/>
      <c r="L274" s="222"/>
    </row>
    <row r="275" spans="1:13" s="90" customFormat="1" ht="99.95" hidden="1" customHeight="1" thickBot="1" x14ac:dyDescent="0.35">
      <c r="A275" s="102">
        <v>2067940</v>
      </c>
      <c r="B275" s="170">
        <v>43737</v>
      </c>
      <c r="C275" s="103" t="s">
        <v>513</v>
      </c>
      <c r="D275" s="42" t="s">
        <v>116</v>
      </c>
      <c r="E275" s="103" t="s">
        <v>908</v>
      </c>
      <c r="F275" s="104" t="s">
        <v>909</v>
      </c>
      <c r="G275" s="103"/>
      <c r="H275" s="222" t="s">
        <v>288</v>
      </c>
      <c r="I275" s="223"/>
      <c r="J275" s="222" t="s">
        <v>64</v>
      </c>
      <c r="K275" s="222" t="s">
        <v>289</v>
      </c>
      <c r="L275" s="222"/>
    </row>
    <row r="276" spans="1:13" s="90" customFormat="1" ht="99.95" hidden="1" customHeight="1" thickBot="1" x14ac:dyDescent="0.35">
      <c r="A276" s="102">
        <v>2072280</v>
      </c>
      <c r="B276" s="170">
        <v>43738</v>
      </c>
      <c r="C276" s="103" t="s">
        <v>115</v>
      </c>
      <c r="D276" s="42" t="s">
        <v>116</v>
      </c>
      <c r="E276" s="103" t="s">
        <v>912</v>
      </c>
      <c r="F276" s="104" t="s">
        <v>913</v>
      </c>
      <c r="G276" s="103"/>
      <c r="H276" s="222" t="s">
        <v>76</v>
      </c>
      <c r="I276" s="223"/>
      <c r="J276" s="222"/>
      <c r="K276" s="222"/>
      <c r="L276" s="222"/>
    </row>
    <row r="277" spans="1:13" s="90" customFormat="1" ht="99.95" hidden="1" customHeight="1" thickBot="1" x14ac:dyDescent="0.35">
      <c r="A277" s="102">
        <v>2070126</v>
      </c>
      <c r="B277" s="170">
        <v>43739</v>
      </c>
      <c r="C277" s="103" t="s">
        <v>115</v>
      </c>
      <c r="D277" s="42" t="s">
        <v>116</v>
      </c>
      <c r="E277" s="103" t="s">
        <v>916</v>
      </c>
      <c r="F277" s="104"/>
      <c r="G277" s="103"/>
      <c r="H277" s="222" t="s">
        <v>288</v>
      </c>
      <c r="I277" s="223"/>
      <c r="J277" s="222"/>
      <c r="K277" s="222"/>
      <c r="L277" s="222"/>
    </row>
    <row r="278" spans="1:13" s="90" customFormat="1" ht="99.95" hidden="1" customHeight="1" thickBot="1" x14ac:dyDescent="0.35">
      <c r="A278" s="102">
        <v>2070461</v>
      </c>
      <c r="B278" s="170">
        <v>43740</v>
      </c>
      <c r="C278" s="103" t="s">
        <v>918</v>
      </c>
      <c r="D278" s="42" t="s">
        <v>919</v>
      </c>
      <c r="E278" s="103" t="s">
        <v>917</v>
      </c>
      <c r="F278" s="104"/>
      <c r="G278" s="103"/>
      <c r="H278" s="222" t="s">
        <v>796</v>
      </c>
      <c r="I278" s="223"/>
      <c r="J278" s="222"/>
      <c r="K278" s="222"/>
      <c r="L278" s="222"/>
    </row>
    <row r="279" spans="1:13" s="90" customFormat="1" ht="99.95" hidden="1" customHeight="1" thickBot="1" x14ac:dyDescent="0.35">
      <c r="A279" s="102">
        <v>2070427</v>
      </c>
      <c r="B279" s="170">
        <v>43740</v>
      </c>
      <c r="C279" s="103" t="s">
        <v>513</v>
      </c>
      <c r="D279" s="42" t="s">
        <v>919</v>
      </c>
      <c r="E279" s="301" t="s">
        <v>920</v>
      </c>
      <c r="F279" s="104"/>
      <c r="G279" s="103"/>
      <c r="H279" s="222" t="s">
        <v>288</v>
      </c>
      <c r="I279" s="223"/>
      <c r="J279" s="222"/>
      <c r="K279" s="222"/>
      <c r="L279" s="222"/>
    </row>
    <row r="280" spans="1:13" s="90" customFormat="1" ht="92.25" hidden="1" customHeight="1" thickBot="1" x14ac:dyDescent="0.35">
      <c r="A280" s="102">
        <v>2070415</v>
      </c>
      <c r="B280" s="170">
        <v>43740</v>
      </c>
      <c r="C280" s="103" t="s">
        <v>20</v>
      </c>
      <c r="D280" s="42" t="s">
        <v>326</v>
      </c>
      <c r="E280" s="103" t="s">
        <v>910</v>
      </c>
      <c r="F280" s="104" t="s">
        <v>911</v>
      </c>
      <c r="G280" s="103"/>
      <c r="H280" s="222" t="s">
        <v>288</v>
      </c>
      <c r="I280" s="223"/>
      <c r="J280" s="222"/>
      <c r="K280" s="222"/>
      <c r="L280" s="222"/>
    </row>
    <row r="281" spans="1:13" s="90" customFormat="1" ht="99.95" hidden="1" customHeight="1" thickBot="1" x14ac:dyDescent="0.35">
      <c r="A281" s="102">
        <v>2072732</v>
      </c>
      <c r="B281" s="170">
        <v>43743</v>
      </c>
      <c r="C281" s="103" t="s">
        <v>874</v>
      </c>
      <c r="D281" s="42" t="s">
        <v>116</v>
      </c>
      <c r="E281" s="103" t="s">
        <v>914</v>
      </c>
      <c r="F281" s="104" t="s">
        <v>978</v>
      </c>
      <c r="G281" s="103"/>
      <c r="H281" s="222" t="s">
        <v>288</v>
      </c>
      <c r="I281" s="223"/>
      <c r="J281" s="222" t="s">
        <v>64</v>
      </c>
      <c r="K281" s="222" t="s">
        <v>289</v>
      </c>
      <c r="L281" s="222"/>
      <c r="M281" s="90" t="s">
        <v>915</v>
      </c>
    </row>
    <row r="282" spans="1:13" s="90" customFormat="1" ht="75" hidden="1" customHeight="1" thickBot="1" x14ac:dyDescent="0.35">
      <c r="A282" s="102"/>
      <c r="B282" s="170">
        <v>43748</v>
      </c>
      <c r="C282" s="103" t="s">
        <v>41</v>
      </c>
      <c r="D282" s="42" t="s">
        <v>837</v>
      </c>
      <c r="E282" s="103" t="s">
        <v>921</v>
      </c>
      <c r="F282" s="104" t="s">
        <v>976</v>
      </c>
      <c r="G282" s="103"/>
      <c r="H282" s="222" t="s">
        <v>288</v>
      </c>
      <c r="I282" s="223"/>
      <c r="J282" s="222"/>
      <c r="K282" s="222"/>
      <c r="L282" s="222"/>
    </row>
    <row r="283" spans="1:13" s="90" customFormat="1" ht="75" hidden="1" customHeight="1" thickBot="1" x14ac:dyDescent="0.35">
      <c r="A283" s="102"/>
      <c r="B283" s="170">
        <v>43748</v>
      </c>
      <c r="C283" s="103" t="s">
        <v>874</v>
      </c>
      <c r="D283" s="42" t="s">
        <v>116</v>
      </c>
      <c r="E283" s="103" t="s">
        <v>922</v>
      </c>
      <c r="F283" s="104" t="s">
        <v>977</v>
      </c>
      <c r="G283" s="103"/>
      <c r="H283" s="222" t="s">
        <v>288</v>
      </c>
      <c r="I283" s="223"/>
      <c r="J283" s="222"/>
      <c r="K283" s="222"/>
      <c r="L283" s="222"/>
    </row>
    <row r="284" spans="1:13" s="106" customFormat="1" ht="75" hidden="1" customHeight="1" thickBot="1" x14ac:dyDescent="0.35">
      <c r="A284" s="102"/>
      <c r="B284" s="170">
        <v>43755</v>
      </c>
      <c r="C284" s="103" t="s">
        <v>20</v>
      </c>
      <c r="D284" s="42" t="s">
        <v>883</v>
      </c>
      <c r="E284" s="103" t="s">
        <v>1079</v>
      </c>
      <c r="F284" s="104" t="s">
        <v>1080</v>
      </c>
      <c r="G284" s="103"/>
      <c r="H284" s="297" t="s">
        <v>796</v>
      </c>
      <c r="I284" s="330"/>
      <c r="J284" s="329"/>
      <c r="K284" s="329"/>
      <c r="L284" s="329"/>
    </row>
    <row r="285" spans="1:13" s="90" customFormat="1" ht="75" hidden="1" customHeight="1" thickBot="1" x14ac:dyDescent="0.35">
      <c r="A285" s="102">
        <v>2079205</v>
      </c>
      <c r="B285" s="170">
        <v>43756</v>
      </c>
      <c r="C285" s="103" t="s">
        <v>31</v>
      </c>
      <c r="D285" s="42" t="s">
        <v>923</v>
      </c>
      <c r="E285" s="103" t="s">
        <v>924</v>
      </c>
      <c r="F285" s="104" t="s">
        <v>925</v>
      </c>
      <c r="G285" s="103"/>
      <c r="H285" s="222" t="s">
        <v>288</v>
      </c>
      <c r="I285" s="223"/>
      <c r="J285" s="222"/>
      <c r="K285" s="222"/>
      <c r="L285" s="222"/>
    </row>
    <row r="286" spans="1:13" s="90" customFormat="1" ht="75" hidden="1" customHeight="1" thickBot="1" x14ac:dyDescent="0.35">
      <c r="A286" s="102">
        <v>2081580</v>
      </c>
      <c r="B286" s="170">
        <v>43759</v>
      </c>
      <c r="C286" s="103" t="s">
        <v>115</v>
      </c>
      <c r="D286" s="42" t="s">
        <v>116</v>
      </c>
      <c r="E286" s="103" t="s">
        <v>926</v>
      </c>
      <c r="F286" s="104" t="s">
        <v>927</v>
      </c>
      <c r="G286" s="103"/>
      <c r="H286" s="222" t="s">
        <v>288</v>
      </c>
      <c r="I286" s="223"/>
      <c r="J286" s="222"/>
      <c r="K286" s="222"/>
      <c r="L286" s="222"/>
    </row>
    <row r="287" spans="1:13" s="90" customFormat="1" ht="75" hidden="1" customHeight="1" thickBot="1" x14ac:dyDescent="0.35">
      <c r="A287" s="102">
        <v>2085149</v>
      </c>
      <c r="B287" s="170">
        <v>43760</v>
      </c>
      <c r="C287" s="103" t="s">
        <v>115</v>
      </c>
      <c r="D287" s="42" t="s">
        <v>116</v>
      </c>
      <c r="E287" s="103" t="s">
        <v>944</v>
      </c>
      <c r="F287" s="104" t="s">
        <v>928</v>
      </c>
      <c r="G287" s="103"/>
      <c r="H287" s="222" t="s">
        <v>288</v>
      </c>
      <c r="I287" s="223"/>
      <c r="J287" s="222"/>
      <c r="K287" s="222"/>
      <c r="L287" s="222"/>
    </row>
    <row r="288" spans="1:13" s="90" customFormat="1" ht="75" hidden="1" customHeight="1" thickBot="1" x14ac:dyDescent="0.35">
      <c r="A288" s="102">
        <v>2085127</v>
      </c>
      <c r="B288" s="170">
        <v>43761</v>
      </c>
      <c r="C288" s="103" t="s">
        <v>115</v>
      </c>
      <c r="D288" s="42" t="s">
        <v>116</v>
      </c>
      <c r="E288" s="103" t="s">
        <v>947</v>
      </c>
      <c r="F288" s="104" t="s">
        <v>942</v>
      </c>
      <c r="G288" s="103"/>
      <c r="H288" s="222" t="s">
        <v>288</v>
      </c>
      <c r="I288" s="223"/>
      <c r="J288" s="222"/>
      <c r="K288" s="222"/>
      <c r="L288" s="222"/>
    </row>
    <row r="289" spans="1:12" s="90" customFormat="1" ht="75" hidden="1" customHeight="1" thickBot="1" x14ac:dyDescent="0.35">
      <c r="A289" s="102">
        <v>2085723</v>
      </c>
      <c r="B289" s="170">
        <v>43764</v>
      </c>
      <c r="C289" s="103" t="s">
        <v>929</v>
      </c>
      <c r="D289" s="42" t="s">
        <v>883</v>
      </c>
      <c r="E289" s="103" t="s">
        <v>931</v>
      </c>
      <c r="F289" s="104" t="s">
        <v>932</v>
      </c>
      <c r="G289" s="103"/>
      <c r="H289" s="297" t="s">
        <v>76</v>
      </c>
      <c r="I289" s="223"/>
      <c r="J289" s="222"/>
      <c r="K289" s="222"/>
      <c r="L289" s="222"/>
    </row>
    <row r="290" spans="1:12" s="90" customFormat="1" ht="75" hidden="1" customHeight="1" thickBot="1" x14ac:dyDescent="0.35">
      <c r="A290" s="102">
        <v>2085672</v>
      </c>
      <c r="B290" s="170">
        <v>43764</v>
      </c>
      <c r="C290" s="103" t="s">
        <v>930</v>
      </c>
      <c r="D290" s="42" t="s">
        <v>509</v>
      </c>
      <c r="E290" s="103" t="s">
        <v>948</v>
      </c>
      <c r="F290" s="104" t="s">
        <v>933</v>
      </c>
      <c r="G290" s="103"/>
      <c r="H290" s="297" t="s">
        <v>75</v>
      </c>
      <c r="I290" s="223"/>
      <c r="J290" s="222"/>
      <c r="K290" s="222"/>
      <c r="L290" s="222"/>
    </row>
    <row r="291" spans="1:12" s="90" customFormat="1" ht="75" hidden="1" customHeight="1" thickBot="1" x14ac:dyDescent="0.35">
      <c r="A291" s="102">
        <v>2085739</v>
      </c>
      <c r="B291" s="170">
        <v>43764</v>
      </c>
      <c r="C291" s="103" t="s">
        <v>115</v>
      </c>
      <c r="D291" s="42" t="s">
        <v>116</v>
      </c>
      <c r="E291" s="103" t="s">
        <v>934</v>
      </c>
      <c r="F291" s="104" t="s">
        <v>940</v>
      </c>
      <c r="G291" s="103"/>
      <c r="H291" s="222" t="s">
        <v>288</v>
      </c>
      <c r="I291" s="223"/>
      <c r="J291" s="222"/>
      <c r="K291" s="222"/>
      <c r="L291" s="222"/>
    </row>
    <row r="292" spans="1:12" s="90" customFormat="1" ht="75" hidden="1" customHeight="1" thickBot="1" x14ac:dyDescent="0.35">
      <c r="A292" s="102">
        <v>2086509</v>
      </c>
      <c r="B292" s="170">
        <v>43765</v>
      </c>
      <c r="C292" s="103" t="s">
        <v>929</v>
      </c>
      <c r="D292" s="42" t="s">
        <v>883</v>
      </c>
      <c r="E292" s="103" t="s">
        <v>935</v>
      </c>
      <c r="F292" s="104" t="s">
        <v>941</v>
      </c>
      <c r="G292" s="103"/>
      <c r="H292" s="222" t="s">
        <v>288</v>
      </c>
      <c r="I292" s="223"/>
      <c r="J292" s="222"/>
      <c r="K292" s="222"/>
      <c r="L292" s="222"/>
    </row>
    <row r="293" spans="1:12" s="90" customFormat="1" ht="75" hidden="1" customHeight="1" thickBot="1" x14ac:dyDescent="0.35">
      <c r="A293" s="102">
        <v>2086766</v>
      </c>
      <c r="B293" s="170">
        <v>43765</v>
      </c>
      <c r="C293" s="103" t="s">
        <v>930</v>
      </c>
      <c r="D293" s="42" t="s">
        <v>509</v>
      </c>
      <c r="E293" s="103" t="s">
        <v>937</v>
      </c>
      <c r="F293" s="104" t="s">
        <v>936</v>
      </c>
      <c r="G293" s="103"/>
      <c r="H293" s="222" t="s">
        <v>288</v>
      </c>
      <c r="I293" s="223"/>
      <c r="J293" s="222"/>
      <c r="K293" s="222"/>
      <c r="L293" s="222"/>
    </row>
    <row r="294" spans="1:12" s="106" customFormat="1" ht="75" hidden="1" customHeight="1" thickBot="1" x14ac:dyDescent="0.35">
      <c r="A294" s="102">
        <v>2091885</v>
      </c>
      <c r="B294" s="170">
        <v>43765</v>
      </c>
      <c r="C294" s="103" t="s">
        <v>115</v>
      </c>
      <c r="D294" s="42" t="s">
        <v>116</v>
      </c>
      <c r="E294" s="103" t="s">
        <v>938</v>
      </c>
      <c r="F294" s="104" t="s">
        <v>939</v>
      </c>
      <c r="G294" s="103"/>
      <c r="H294" s="297" t="s">
        <v>76</v>
      </c>
      <c r="I294" s="308"/>
      <c r="J294" s="297"/>
      <c r="K294" s="297"/>
      <c r="L294" s="297"/>
    </row>
    <row r="295" spans="1:12" s="106" customFormat="1" ht="75" hidden="1" customHeight="1" thickBot="1" x14ac:dyDescent="0.35">
      <c r="A295" s="102">
        <v>2090189</v>
      </c>
      <c r="B295" s="170">
        <v>43767</v>
      </c>
      <c r="C295" s="103" t="s">
        <v>46</v>
      </c>
      <c r="D295" s="42" t="s">
        <v>562</v>
      </c>
      <c r="E295" s="103" t="s">
        <v>943</v>
      </c>
      <c r="F295" s="104" t="s">
        <v>974</v>
      </c>
      <c r="G295" s="103"/>
      <c r="H295" s="297" t="s">
        <v>76</v>
      </c>
      <c r="I295" s="308"/>
      <c r="J295" s="297"/>
      <c r="K295" s="297"/>
      <c r="L295" s="297"/>
    </row>
    <row r="296" spans="1:12" s="106" customFormat="1" ht="117" hidden="1" customHeight="1" thickBot="1" x14ac:dyDescent="0.35">
      <c r="A296" s="102">
        <v>2091385</v>
      </c>
      <c r="B296" s="170">
        <v>43769</v>
      </c>
      <c r="C296" s="103" t="s">
        <v>513</v>
      </c>
      <c r="D296" s="42" t="s">
        <v>136</v>
      </c>
      <c r="E296" s="160" t="s">
        <v>950</v>
      </c>
      <c r="F296" s="104" t="s">
        <v>951</v>
      </c>
      <c r="G296" s="103"/>
      <c r="H296" s="297" t="s">
        <v>76</v>
      </c>
      <c r="I296" s="308"/>
      <c r="J296" s="297"/>
      <c r="K296" s="297"/>
      <c r="L296" s="297"/>
    </row>
    <row r="297" spans="1:12" s="310" customFormat="1" ht="75" hidden="1" customHeight="1" thickBot="1" x14ac:dyDescent="0.3">
      <c r="A297" s="102">
        <v>2091449</v>
      </c>
      <c r="B297" s="170">
        <v>43770</v>
      </c>
      <c r="C297" s="103" t="s">
        <v>31</v>
      </c>
      <c r="D297" s="42" t="s">
        <v>116</v>
      </c>
      <c r="E297" s="103" t="s">
        <v>952</v>
      </c>
      <c r="F297" s="104" t="s">
        <v>953</v>
      </c>
      <c r="G297" s="103"/>
      <c r="H297" s="297" t="s">
        <v>288</v>
      </c>
      <c r="I297" s="308"/>
      <c r="J297" s="297"/>
      <c r="K297" s="297"/>
      <c r="L297" s="297"/>
    </row>
    <row r="298" spans="1:12" s="310" customFormat="1" ht="75" hidden="1" customHeight="1" thickBot="1" x14ac:dyDescent="0.3">
      <c r="A298" s="102">
        <v>2091720</v>
      </c>
      <c r="B298" s="170">
        <v>43770</v>
      </c>
      <c r="C298" s="103" t="s">
        <v>41</v>
      </c>
      <c r="D298" s="42" t="s">
        <v>956</v>
      </c>
      <c r="E298" s="103" t="s">
        <v>955</v>
      </c>
      <c r="F298" s="104" t="s">
        <v>954</v>
      </c>
      <c r="G298" s="103"/>
      <c r="H298" s="297" t="s">
        <v>288</v>
      </c>
      <c r="I298" s="308"/>
      <c r="J298" s="297"/>
      <c r="K298" s="297"/>
      <c r="L298" s="297"/>
    </row>
    <row r="299" spans="1:12" s="310" customFormat="1" ht="75" hidden="1" customHeight="1" thickBot="1" x14ac:dyDescent="0.3">
      <c r="A299" s="102">
        <v>2091665</v>
      </c>
      <c r="B299" s="170">
        <v>43770</v>
      </c>
      <c r="C299" s="103" t="s">
        <v>19</v>
      </c>
      <c r="D299" s="42" t="s">
        <v>452</v>
      </c>
      <c r="E299" s="103" t="s">
        <v>957</v>
      </c>
      <c r="F299" s="104" t="s">
        <v>958</v>
      </c>
      <c r="G299" s="103"/>
      <c r="H299" s="297" t="s">
        <v>288</v>
      </c>
      <c r="I299" s="308"/>
      <c r="J299" s="297"/>
      <c r="K299" s="297"/>
      <c r="L299" s="297"/>
    </row>
    <row r="300" spans="1:12" ht="78" hidden="1" customHeight="1" thickBot="1" x14ac:dyDescent="0.3">
      <c r="A300" s="102">
        <v>2093924</v>
      </c>
      <c r="B300" s="170">
        <v>43773</v>
      </c>
      <c r="C300" s="103" t="s">
        <v>961</v>
      </c>
      <c r="D300" s="42" t="s">
        <v>959</v>
      </c>
      <c r="E300" s="103" t="s">
        <v>960</v>
      </c>
      <c r="F300" s="104" t="s">
        <v>964</v>
      </c>
      <c r="G300" s="103"/>
      <c r="H300" s="297" t="s">
        <v>796</v>
      </c>
      <c r="I300" s="308"/>
      <c r="J300" s="297"/>
      <c r="K300" s="297"/>
      <c r="L300" s="297"/>
    </row>
    <row r="301" spans="1:12" ht="77.25" hidden="1" customHeight="1" thickBot="1" x14ac:dyDescent="0.3">
      <c r="A301" s="102">
        <v>2096184</v>
      </c>
      <c r="B301" s="170">
        <v>43774</v>
      </c>
      <c r="C301" s="103" t="s">
        <v>115</v>
      </c>
      <c r="D301" s="42" t="s">
        <v>962</v>
      </c>
      <c r="E301" s="103" t="s">
        <v>963</v>
      </c>
      <c r="F301" s="104" t="s">
        <v>965</v>
      </c>
      <c r="G301" s="103"/>
      <c r="H301" s="297" t="s">
        <v>288</v>
      </c>
      <c r="I301" s="308"/>
      <c r="J301" s="297"/>
      <c r="K301" s="297"/>
      <c r="L301" s="297"/>
    </row>
    <row r="302" spans="1:12" ht="77.25" hidden="1" customHeight="1" thickBot="1" x14ac:dyDescent="0.3">
      <c r="A302" s="102">
        <v>2095946</v>
      </c>
      <c r="B302" s="170">
        <v>43775</v>
      </c>
      <c r="C302" s="103" t="s">
        <v>115</v>
      </c>
      <c r="D302" s="42" t="s">
        <v>116</v>
      </c>
      <c r="E302" s="103" t="s">
        <v>966</v>
      </c>
      <c r="F302" s="104" t="s">
        <v>570</v>
      </c>
      <c r="G302" s="103"/>
      <c r="H302" s="297" t="s">
        <v>288</v>
      </c>
      <c r="I302" s="308"/>
      <c r="J302" s="297"/>
      <c r="K302" s="297"/>
      <c r="L302" s="297"/>
    </row>
    <row r="303" spans="1:12" ht="77.25" hidden="1" customHeight="1" thickBot="1" x14ac:dyDescent="0.3">
      <c r="A303" s="102">
        <v>2096660</v>
      </c>
      <c r="B303" s="170">
        <v>43776</v>
      </c>
      <c r="C303" s="103" t="s">
        <v>19</v>
      </c>
      <c r="D303" s="42" t="s">
        <v>116</v>
      </c>
      <c r="E303" s="103" t="s">
        <v>967</v>
      </c>
      <c r="F303" s="104" t="s">
        <v>968</v>
      </c>
      <c r="G303" s="103"/>
      <c r="H303" s="297" t="s">
        <v>288</v>
      </c>
      <c r="I303" s="308"/>
      <c r="J303" s="297"/>
      <c r="K303" s="297"/>
      <c r="L303" s="297"/>
    </row>
    <row r="304" spans="1:12" ht="77.25" hidden="1" customHeight="1" thickBot="1" x14ac:dyDescent="0.3">
      <c r="A304" s="102">
        <v>2097993</v>
      </c>
      <c r="B304" s="170">
        <v>43777</v>
      </c>
      <c r="C304" s="103" t="s">
        <v>115</v>
      </c>
      <c r="D304" s="42" t="s">
        <v>116</v>
      </c>
      <c r="E304" s="103" t="s">
        <v>969</v>
      </c>
      <c r="F304" s="104" t="s">
        <v>970</v>
      </c>
      <c r="G304" s="103"/>
      <c r="H304" s="297" t="s">
        <v>288</v>
      </c>
      <c r="I304" s="308"/>
      <c r="J304" s="297"/>
      <c r="K304" s="297"/>
      <c r="L304" s="297"/>
    </row>
    <row r="305" spans="1:12" ht="77.25" hidden="1" customHeight="1" thickBot="1" x14ac:dyDescent="0.3">
      <c r="A305" s="102">
        <v>2097435</v>
      </c>
      <c r="B305" s="170">
        <v>43777</v>
      </c>
      <c r="C305" s="103" t="s">
        <v>25</v>
      </c>
      <c r="D305" s="42" t="s">
        <v>971</v>
      </c>
      <c r="E305" s="103" t="s">
        <v>975</v>
      </c>
      <c r="F305" s="104" t="s">
        <v>972</v>
      </c>
      <c r="G305" s="103"/>
      <c r="H305" s="297" t="s">
        <v>288</v>
      </c>
      <c r="I305" s="308"/>
      <c r="J305" s="297"/>
      <c r="K305" s="297"/>
      <c r="L305" s="297"/>
    </row>
    <row r="306" spans="1:12" ht="77.25" hidden="1" customHeight="1" thickBot="1" x14ac:dyDescent="0.3">
      <c r="A306" s="102">
        <v>2098263</v>
      </c>
      <c r="B306" s="170">
        <v>43778</v>
      </c>
      <c r="C306" s="103" t="s">
        <v>930</v>
      </c>
      <c r="D306" s="42" t="s">
        <v>509</v>
      </c>
      <c r="E306" s="103" t="s">
        <v>983</v>
      </c>
      <c r="F306" s="104" t="s">
        <v>972</v>
      </c>
      <c r="G306" s="103"/>
      <c r="H306" s="297" t="s">
        <v>288</v>
      </c>
      <c r="I306" s="308"/>
      <c r="J306" s="297"/>
      <c r="K306" s="297"/>
      <c r="L306" s="297"/>
    </row>
    <row r="307" spans="1:12" ht="77.25" hidden="1" customHeight="1" thickBot="1" x14ac:dyDescent="0.3">
      <c r="A307" s="102">
        <v>2100346</v>
      </c>
      <c r="B307" s="170">
        <v>43780</v>
      </c>
      <c r="C307" s="103" t="s">
        <v>19</v>
      </c>
      <c r="D307" s="42" t="s">
        <v>116</v>
      </c>
      <c r="E307" s="103" t="s">
        <v>980</v>
      </c>
      <c r="F307" s="104" t="s">
        <v>979</v>
      </c>
      <c r="G307" s="103"/>
      <c r="H307" s="297" t="s">
        <v>288</v>
      </c>
      <c r="I307" s="308"/>
      <c r="J307" s="297"/>
      <c r="K307" s="297"/>
      <c r="L307" s="297"/>
    </row>
    <row r="308" spans="1:12" ht="69.75" hidden="1" customHeight="1" thickBot="1" x14ac:dyDescent="0.3">
      <c r="A308" s="102">
        <v>2100364</v>
      </c>
      <c r="B308" s="170">
        <v>43780</v>
      </c>
      <c r="C308" s="103" t="s">
        <v>115</v>
      </c>
      <c r="D308" s="42" t="s">
        <v>116</v>
      </c>
      <c r="E308" s="103" t="s">
        <v>981</v>
      </c>
      <c r="F308" s="104" t="s">
        <v>982</v>
      </c>
      <c r="G308" s="103"/>
      <c r="H308" s="297" t="s">
        <v>861</v>
      </c>
      <c r="I308" s="308"/>
      <c r="J308" s="297"/>
      <c r="K308" s="297"/>
      <c r="L308" s="297"/>
    </row>
    <row r="309" spans="1:12" ht="227.25" hidden="1" customHeight="1" thickBot="1" x14ac:dyDescent="0.3">
      <c r="A309" s="102">
        <v>2101716</v>
      </c>
      <c r="B309" s="170">
        <v>43782</v>
      </c>
      <c r="C309" s="103" t="s">
        <v>19</v>
      </c>
      <c r="D309" s="42" t="s">
        <v>116</v>
      </c>
      <c r="E309" s="103" t="s">
        <v>984</v>
      </c>
      <c r="F309" s="104" t="s">
        <v>985</v>
      </c>
      <c r="G309" s="103"/>
      <c r="H309" s="297" t="s">
        <v>288</v>
      </c>
      <c r="I309" s="308"/>
      <c r="J309" s="297"/>
      <c r="K309" s="297"/>
      <c r="L309" s="297"/>
    </row>
    <row r="310" spans="1:12" ht="75" hidden="1" customHeight="1" thickBot="1" x14ac:dyDescent="0.3">
      <c r="A310" s="102">
        <v>2107181</v>
      </c>
      <c r="B310" s="170">
        <v>43786</v>
      </c>
      <c r="C310" s="103" t="s">
        <v>854</v>
      </c>
      <c r="D310" s="42" t="s">
        <v>326</v>
      </c>
      <c r="E310" s="103" t="s">
        <v>987</v>
      </c>
      <c r="F310" s="104" t="s">
        <v>986</v>
      </c>
      <c r="G310" s="103"/>
      <c r="H310" s="297" t="s">
        <v>288</v>
      </c>
      <c r="I310" s="308"/>
      <c r="J310" s="297"/>
      <c r="K310" s="297"/>
      <c r="L310" s="297"/>
    </row>
    <row r="311" spans="1:12" ht="75" hidden="1" customHeight="1" thickBot="1" x14ac:dyDescent="0.3">
      <c r="A311" s="102">
        <v>2108800</v>
      </c>
      <c r="B311" s="170">
        <v>43789</v>
      </c>
      <c r="C311" s="103" t="s">
        <v>31</v>
      </c>
      <c r="D311" s="42" t="s">
        <v>147</v>
      </c>
      <c r="E311" s="103" t="s">
        <v>996</v>
      </c>
      <c r="F311" s="104" t="s">
        <v>1000</v>
      </c>
      <c r="G311" s="103"/>
      <c r="H311" s="297" t="s">
        <v>288</v>
      </c>
      <c r="I311" s="308"/>
      <c r="J311" s="297"/>
      <c r="K311" s="297"/>
      <c r="L311" s="297"/>
    </row>
    <row r="312" spans="1:12" ht="75" hidden="1" customHeight="1" thickBot="1" x14ac:dyDescent="0.3">
      <c r="A312" s="102">
        <v>2111700</v>
      </c>
      <c r="B312" s="170">
        <v>43790</v>
      </c>
      <c r="C312" s="103" t="s">
        <v>854</v>
      </c>
      <c r="D312" s="42" t="s">
        <v>326</v>
      </c>
      <c r="E312" s="103" t="s">
        <v>997</v>
      </c>
      <c r="F312" s="104" t="s">
        <v>999</v>
      </c>
      <c r="G312" s="103"/>
      <c r="H312" s="297" t="s">
        <v>288</v>
      </c>
      <c r="I312" s="308"/>
      <c r="J312" s="297"/>
      <c r="K312" s="297"/>
      <c r="L312" s="297"/>
    </row>
    <row r="313" spans="1:12" ht="97.5" hidden="1" customHeight="1" thickBot="1" x14ac:dyDescent="0.3">
      <c r="A313" s="315">
        <v>2113230</v>
      </c>
      <c r="B313" s="170">
        <v>43792</v>
      </c>
      <c r="C313" s="103" t="s">
        <v>115</v>
      </c>
      <c r="D313" s="42" t="s">
        <v>116</v>
      </c>
      <c r="E313" s="103" t="s">
        <v>994</v>
      </c>
      <c r="F313" s="104" t="s">
        <v>993</v>
      </c>
      <c r="G313" s="103"/>
      <c r="H313" s="297" t="s">
        <v>288</v>
      </c>
      <c r="I313" s="308"/>
      <c r="J313" s="297"/>
      <c r="K313" s="297"/>
      <c r="L313" s="297"/>
    </row>
    <row r="314" spans="1:12" ht="75" hidden="1" customHeight="1" thickBot="1" x14ac:dyDescent="0.3">
      <c r="A314" s="102">
        <v>2113240</v>
      </c>
      <c r="B314" s="170">
        <v>43792</v>
      </c>
      <c r="C314" s="103" t="s">
        <v>115</v>
      </c>
      <c r="D314" s="42" t="s">
        <v>116</v>
      </c>
      <c r="E314" s="103" t="s">
        <v>998</v>
      </c>
      <c r="F314" s="104" t="s">
        <v>995</v>
      </c>
      <c r="G314" s="103"/>
      <c r="H314" s="297" t="s">
        <v>288</v>
      </c>
      <c r="I314" s="308"/>
      <c r="J314" s="297"/>
      <c r="K314" s="297"/>
      <c r="L314" s="297"/>
    </row>
    <row r="315" spans="1:12" ht="75" hidden="1" customHeight="1" thickBot="1" x14ac:dyDescent="0.3">
      <c r="A315" s="102">
        <v>2113943</v>
      </c>
      <c r="B315" s="170">
        <v>43794</v>
      </c>
      <c r="C315" s="103" t="s">
        <v>854</v>
      </c>
      <c r="D315" s="42" t="s">
        <v>326</v>
      </c>
      <c r="E315" s="103" t="s">
        <v>1003</v>
      </c>
      <c r="F315" s="104" t="s">
        <v>1004</v>
      </c>
      <c r="G315" s="103"/>
      <c r="H315" s="297" t="s">
        <v>288</v>
      </c>
      <c r="I315" s="308"/>
      <c r="J315" s="297"/>
      <c r="K315" s="297"/>
      <c r="L315" s="297"/>
    </row>
    <row r="316" spans="1:12" ht="128.25" hidden="1" customHeight="1" thickBot="1" x14ac:dyDescent="0.3">
      <c r="A316" s="102">
        <v>2115436</v>
      </c>
      <c r="B316" s="170">
        <v>43794</v>
      </c>
      <c r="C316" s="103" t="s">
        <v>854</v>
      </c>
      <c r="D316" s="42" t="s">
        <v>326</v>
      </c>
      <c r="E316" s="103" t="s">
        <v>1009</v>
      </c>
      <c r="F316" s="104" t="s">
        <v>1008</v>
      </c>
      <c r="G316" s="103"/>
      <c r="H316" s="297" t="s">
        <v>288</v>
      </c>
      <c r="I316" s="308"/>
      <c r="J316" s="297"/>
      <c r="K316" s="297"/>
      <c r="L316" s="297"/>
    </row>
    <row r="317" spans="1:12" ht="75" hidden="1" customHeight="1" thickBot="1" x14ac:dyDescent="0.3">
      <c r="A317" s="102">
        <v>2114990</v>
      </c>
      <c r="B317" s="170">
        <v>43795</v>
      </c>
      <c r="C317" s="103" t="s">
        <v>513</v>
      </c>
      <c r="D317" s="42" t="s">
        <v>1005</v>
      </c>
      <c r="E317" s="103" t="s">
        <v>1006</v>
      </c>
      <c r="F317" s="104" t="s">
        <v>1007</v>
      </c>
      <c r="G317" s="103"/>
      <c r="H317" s="297" t="s">
        <v>288</v>
      </c>
      <c r="I317" s="308"/>
      <c r="J317" s="297"/>
      <c r="K317" s="297"/>
      <c r="L317" s="297"/>
    </row>
    <row r="318" spans="1:12" ht="75" hidden="1" customHeight="1" thickBot="1" x14ac:dyDescent="0.3">
      <c r="A318" s="102">
        <v>2115890</v>
      </c>
      <c r="B318" s="170">
        <v>43796</v>
      </c>
      <c r="C318" s="103" t="s">
        <v>19</v>
      </c>
      <c r="D318" s="42" t="s">
        <v>116</v>
      </c>
      <c r="E318" s="103" t="s">
        <v>1010</v>
      </c>
      <c r="F318" s="104" t="s">
        <v>1011</v>
      </c>
      <c r="G318" s="103"/>
      <c r="H318" s="297" t="s">
        <v>288</v>
      </c>
      <c r="I318" s="308"/>
      <c r="J318" s="297"/>
      <c r="K318" s="297"/>
      <c r="L318" s="297"/>
    </row>
    <row r="319" spans="1:12" ht="75" hidden="1" customHeight="1" thickBot="1" x14ac:dyDescent="0.3">
      <c r="A319" s="102">
        <v>2116018</v>
      </c>
      <c r="B319" s="170">
        <v>43796</v>
      </c>
      <c r="C319" s="103" t="s">
        <v>115</v>
      </c>
      <c r="D319" s="42" t="s">
        <v>116</v>
      </c>
      <c r="E319" s="103" t="s">
        <v>1020</v>
      </c>
      <c r="F319" s="104" t="s">
        <v>1021</v>
      </c>
      <c r="G319" s="103"/>
      <c r="H319" s="297" t="s">
        <v>288</v>
      </c>
      <c r="I319" s="308"/>
      <c r="J319" s="297"/>
      <c r="K319" s="297"/>
      <c r="L319" s="297"/>
    </row>
    <row r="320" spans="1:12" ht="75" hidden="1" customHeight="1" thickBot="1" x14ac:dyDescent="0.3">
      <c r="A320" s="102">
        <v>2116878</v>
      </c>
      <c r="B320" s="170">
        <v>43797</v>
      </c>
      <c r="C320" s="103" t="s">
        <v>115</v>
      </c>
      <c r="D320" s="42" t="s">
        <v>253</v>
      </c>
      <c r="E320" s="103" t="s">
        <v>1012</v>
      </c>
      <c r="F320" s="104" t="s">
        <v>1013</v>
      </c>
      <c r="G320" s="103"/>
      <c r="H320" s="297" t="s">
        <v>288</v>
      </c>
      <c r="I320" s="308"/>
      <c r="J320" s="297"/>
      <c r="K320" s="297"/>
      <c r="L320" s="297"/>
    </row>
    <row r="321" spans="1:12" ht="75" hidden="1" customHeight="1" thickBot="1" x14ac:dyDescent="0.3">
      <c r="A321" s="102" t="s">
        <v>1015</v>
      </c>
      <c r="B321" s="170">
        <v>43798</v>
      </c>
      <c r="C321" s="103" t="s">
        <v>41</v>
      </c>
      <c r="D321" s="42" t="s">
        <v>1014</v>
      </c>
      <c r="E321" s="103" t="s">
        <v>1016</v>
      </c>
      <c r="F321" s="104" t="s">
        <v>473</v>
      </c>
      <c r="G321" s="103"/>
      <c r="H321" s="297"/>
      <c r="I321" s="308"/>
      <c r="J321" s="297"/>
      <c r="K321" s="297"/>
      <c r="L321" s="297"/>
    </row>
    <row r="322" spans="1:12" ht="75" hidden="1" customHeight="1" thickBot="1" x14ac:dyDescent="0.3">
      <c r="A322" s="102" t="s">
        <v>1015</v>
      </c>
      <c r="B322" s="170">
        <v>43798</v>
      </c>
      <c r="C322" s="103" t="s">
        <v>41</v>
      </c>
      <c r="D322" s="150" t="s">
        <v>1017</v>
      </c>
      <c r="E322" s="103" t="s">
        <v>1025</v>
      </c>
      <c r="F322" s="104" t="s">
        <v>1024</v>
      </c>
      <c r="G322" s="103"/>
      <c r="H322" s="297"/>
      <c r="I322" s="308"/>
      <c r="J322" s="297"/>
      <c r="K322" s="297"/>
      <c r="L322" s="297"/>
    </row>
    <row r="323" spans="1:12" ht="75" hidden="1" customHeight="1" thickBot="1" x14ac:dyDescent="0.3">
      <c r="A323" s="102">
        <v>2119469</v>
      </c>
      <c r="B323" s="170">
        <v>43799</v>
      </c>
      <c r="C323" s="103" t="s">
        <v>19</v>
      </c>
      <c r="D323" s="150" t="s">
        <v>116</v>
      </c>
      <c r="E323" s="103" t="s">
        <v>1018</v>
      </c>
      <c r="F323" s="104" t="s">
        <v>1019</v>
      </c>
      <c r="G323" s="103"/>
      <c r="H323" s="297" t="s">
        <v>288</v>
      </c>
      <c r="I323" s="308"/>
      <c r="J323" s="297"/>
      <c r="K323" s="297"/>
      <c r="L323" s="297"/>
    </row>
    <row r="324" spans="1:12" ht="75" hidden="1" customHeight="1" thickBot="1" x14ac:dyDescent="0.3">
      <c r="A324" s="102">
        <v>2118618</v>
      </c>
      <c r="B324" s="170">
        <v>43799</v>
      </c>
      <c r="C324" s="103" t="s">
        <v>1028</v>
      </c>
      <c r="D324" s="150" t="s">
        <v>116</v>
      </c>
      <c r="E324" s="103" t="s">
        <v>1022</v>
      </c>
      <c r="F324" s="104" t="s">
        <v>1023</v>
      </c>
      <c r="G324" s="103"/>
      <c r="H324" s="297" t="s">
        <v>288</v>
      </c>
      <c r="I324" s="308"/>
      <c r="J324" s="297"/>
      <c r="K324" s="297"/>
      <c r="L324" s="297"/>
    </row>
    <row r="325" spans="1:12" ht="128.25" hidden="1" customHeight="1" thickBot="1" x14ac:dyDescent="0.3">
      <c r="A325" s="102">
        <v>2120014</v>
      </c>
      <c r="B325" s="170">
        <v>43800</v>
      </c>
      <c r="C325" s="103" t="s">
        <v>115</v>
      </c>
      <c r="D325" s="150" t="s">
        <v>116</v>
      </c>
      <c r="E325" s="103" t="s">
        <v>1026</v>
      </c>
      <c r="F325" s="104" t="s">
        <v>1027</v>
      </c>
      <c r="G325" s="103"/>
      <c r="H325" s="297" t="s">
        <v>288</v>
      </c>
      <c r="I325" s="308"/>
      <c r="J325" s="297"/>
      <c r="K325" s="297"/>
      <c r="L325" s="297"/>
    </row>
    <row r="326" spans="1:12" ht="128.25" hidden="1" customHeight="1" thickBot="1" x14ac:dyDescent="0.3">
      <c r="A326" s="102">
        <v>2121524</v>
      </c>
      <c r="B326" s="170">
        <v>43802</v>
      </c>
      <c r="C326" s="103" t="s">
        <v>19</v>
      </c>
      <c r="D326" s="150" t="s">
        <v>116</v>
      </c>
      <c r="E326" s="103" t="s">
        <v>1035</v>
      </c>
      <c r="F326" s="104" t="s">
        <v>1036</v>
      </c>
      <c r="G326" s="103"/>
      <c r="H326" s="297" t="s">
        <v>288</v>
      </c>
      <c r="I326" s="308"/>
      <c r="J326" s="297"/>
      <c r="K326" s="297"/>
      <c r="L326" s="297"/>
    </row>
    <row r="327" spans="1:12" ht="128.25" hidden="1" customHeight="1" thickBot="1" x14ac:dyDescent="0.3">
      <c r="A327" s="102">
        <v>2122868</v>
      </c>
      <c r="B327" s="170">
        <v>43803</v>
      </c>
      <c r="C327" s="103" t="s">
        <v>31</v>
      </c>
      <c r="D327" s="150" t="s">
        <v>116</v>
      </c>
      <c r="E327" s="103" t="s">
        <v>1038</v>
      </c>
      <c r="F327" s="104" t="s">
        <v>1029</v>
      </c>
      <c r="G327" s="103"/>
      <c r="H327" s="297" t="s">
        <v>288</v>
      </c>
      <c r="I327" s="308"/>
      <c r="J327" s="297"/>
      <c r="K327" s="297"/>
      <c r="L327" s="297"/>
    </row>
    <row r="328" spans="1:12" ht="128.25" hidden="1" customHeight="1" thickBot="1" x14ac:dyDescent="0.3">
      <c r="A328" s="102">
        <v>2124221</v>
      </c>
      <c r="B328" s="170">
        <v>43804</v>
      </c>
      <c r="C328" s="103" t="s">
        <v>115</v>
      </c>
      <c r="D328" s="150" t="s">
        <v>116</v>
      </c>
      <c r="E328" s="103" t="s">
        <v>1037</v>
      </c>
      <c r="F328" s="104" t="s">
        <v>1030</v>
      </c>
      <c r="G328" s="103"/>
      <c r="H328" s="297" t="s">
        <v>841</v>
      </c>
      <c r="I328" s="308"/>
      <c r="J328" s="297"/>
      <c r="K328" s="297"/>
      <c r="L328" s="297"/>
    </row>
    <row r="329" spans="1:12" ht="128.25" hidden="1" customHeight="1" thickBot="1" x14ac:dyDescent="0.3">
      <c r="A329" s="102">
        <v>2126308</v>
      </c>
      <c r="B329" s="322">
        <v>43805</v>
      </c>
      <c r="C329" s="103" t="s">
        <v>854</v>
      </c>
      <c r="D329" s="150" t="s">
        <v>326</v>
      </c>
      <c r="E329" s="103" t="s">
        <v>1040</v>
      </c>
      <c r="F329" s="104" t="s">
        <v>1041</v>
      </c>
      <c r="G329" s="103"/>
      <c r="H329" s="297" t="s">
        <v>288</v>
      </c>
      <c r="I329" s="308"/>
      <c r="J329" s="297"/>
      <c r="K329" s="297"/>
      <c r="L329" s="297"/>
    </row>
    <row r="330" spans="1:12" ht="128.25" hidden="1" customHeight="1" thickBot="1" x14ac:dyDescent="0.3">
      <c r="A330" s="102">
        <v>2124885</v>
      </c>
      <c r="B330" s="170">
        <v>43806</v>
      </c>
      <c r="C330" s="103" t="s">
        <v>41</v>
      </c>
      <c r="D330" s="150" t="s">
        <v>154</v>
      </c>
      <c r="E330" s="103" t="s">
        <v>1046</v>
      </c>
      <c r="F330" s="104" t="s">
        <v>1031</v>
      </c>
      <c r="G330" s="103"/>
      <c r="H330" s="297" t="s">
        <v>76</v>
      </c>
      <c r="I330" s="308"/>
      <c r="J330" s="297"/>
      <c r="K330" s="297"/>
      <c r="L330" s="297"/>
    </row>
    <row r="331" spans="1:12" ht="165.75" hidden="1" customHeight="1" thickBot="1" x14ac:dyDescent="0.3">
      <c r="A331" s="102">
        <v>2125743</v>
      </c>
      <c r="B331" s="322">
        <v>43806</v>
      </c>
      <c r="C331" s="103" t="s">
        <v>115</v>
      </c>
      <c r="D331" s="150" t="s">
        <v>116</v>
      </c>
      <c r="E331" s="103" t="s">
        <v>1043</v>
      </c>
      <c r="F331" s="104" t="s">
        <v>1042</v>
      </c>
      <c r="G331" s="103"/>
      <c r="H331" s="297" t="s">
        <v>76</v>
      </c>
      <c r="I331" s="308"/>
      <c r="J331" s="297"/>
      <c r="K331" s="297"/>
      <c r="L331" s="297"/>
    </row>
    <row r="332" spans="1:12" ht="128.25" hidden="1" customHeight="1" thickBot="1" x14ac:dyDescent="0.3">
      <c r="A332" s="102">
        <v>2125897</v>
      </c>
      <c r="B332" s="322">
        <v>43806</v>
      </c>
      <c r="C332" s="103" t="s">
        <v>961</v>
      </c>
      <c r="D332" s="150" t="s">
        <v>116</v>
      </c>
      <c r="E332" s="103" t="s">
        <v>1047</v>
      </c>
      <c r="F332" s="104" t="s">
        <v>1048</v>
      </c>
      <c r="G332" s="103"/>
      <c r="H332" s="297" t="s">
        <v>841</v>
      </c>
      <c r="I332" s="308"/>
      <c r="J332" s="297"/>
      <c r="K332" s="297"/>
      <c r="L332" s="297"/>
    </row>
    <row r="333" spans="1:12" ht="128.25" hidden="1" customHeight="1" thickBot="1" x14ac:dyDescent="0.3">
      <c r="A333" s="102">
        <v>2124868</v>
      </c>
      <c r="B333" s="170">
        <v>43807</v>
      </c>
      <c r="C333" s="103" t="s">
        <v>930</v>
      </c>
      <c r="D333" s="150" t="s">
        <v>1032</v>
      </c>
      <c r="E333" s="103" t="s">
        <v>1039</v>
      </c>
      <c r="F333" s="104" t="s">
        <v>1033</v>
      </c>
      <c r="G333" s="103"/>
      <c r="H333" s="297" t="s">
        <v>796</v>
      </c>
      <c r="I333" s="308"/>
      <c r="J333" s="297"/>
      <c r="K333" s="297"/>
      <c r="L333" s="297"/>
    </row>
    <row r="334" spans="1:12" ht="128.25" hidden="1" customHeight="1" thickBot="1" x14ac:dyDescent="0.3">
      <c r="A334" s="102">
        <v>2124921</v>
      </c>
      <c r="B334" s="170">
        <v>43807</v>
      </c>
      <c r="C334" s="103" t="s">
        <v>41</v>
      </c>
      <c r="D334" s="150" t="s">
        <v>116</v>
      </c>
      <c r="E334" s="103" t="s">
        <v>1044</v>
      </c>
      <c r="F334" s="104" t="s">
        <v>1045</v>
      </c>
      <c r="G334" s="103"/>
      <c r="H334" s="297" t="s">
        <v>288</v>
      </c>
      <c r="I334" s="308"/>
      <c r="J334" s="297"/>
      <c r="K334" s="297"/>
      <c r="L334" s="297"/>
    </row>
    <row r="335" spans="1:12" ht="128.25" hidden="1" customHeight="1" thickBot="1" x14ac:dyDescent="0.3">
      <c r="A335" s="102">
        <v>2128750</v>
      </c>
      <c r="B335" s="170">
        <v>43811</v>
      </c>
      <c r="C335" s="103" t="s">
        <v>514</v>
      </c>
      <c r="D335" s="150" t="s">
        <v>509</v>
      </c>
      <c r="E335" s="103" t="s">
        <v>1049</v>
      </c>
      <c r="F335" s="104" t="s">
        <v>1055</v>
      </c>
      <c r="G335" s="103"/>
      <c r="H335" s="297" t="s">
        <v>75</v>
      </c>
      <c r="I335" s="308"/>
      <c r="J335" s="297"/>
      <c r="K335" s="297"/>
      <c r="L335" s="297"/>
    </row>
    <row r="336" spans="1:12" ht="128.25" hidden="1" customHeight="1" thickBot="1" x14ac:dyDescent="0.3">
      <c r="A336" s="102">
        <v>2128775</v>
      </c>
      <c r="B336" s="170">
        <v>43811</v>
      </c>
      <c r="C336" s="103" t="s">
        <v>929</v>
      </c>
      <c r="D336" s="150" t="s">
        <v>1050</v>
      </c>
      <c r="E336" s="103" t="s">
        <v>1051</v>
      </c>
      <c r="F336" s="104" t="s">
        <v>1054</v>
      </c>
      <c r="G336" s="103"/>
      <c r="H336" s="297" t="s">
        <v>288</v>
      </c>
      <c r="I336" s="308"/>
      <c r="J336" s="297"/>
      <c r="K336" s="297"/>
      <c r="L336" s="297"/>
    </row>
    <row r="337" spans="1:12" ht="128.25" hidden="1" customHeight="1" thickBot="1" x14ac:dyDescent="0.3">
      <c r="A337" s="102">
        <v>2129678</v>
      </c>
      <c r="B337" s="170">
        <v>43812</v>
      </c>
      <c r="C337" s="103" t="s">
        <v>115</v>
      </c>
      <c r="D337" s="150" t="s">
        <v>116</v>
      </c>
      <c r="E337" s="103" t="s">
        <v>1052</v>
      </c>
      <c r="F337" s="104" t="s">
        <v>1053</v>
      </c>
      <c r="G337" s="103"/>
      <c r="H337" s="297" t="s">
        <v>288</v>
      </c>
      <c r="I337" s="308"/>
      <c r="J337" s="297"/>
      <c r="K337" s="297"/>
      <c r="L337" s="297"/>
    </row>
    <row r="338" spans="1:12" ht="128.25" hidden="1" customHeight="1" thickBot="1" x14ac:dyDescent="0.3">
      <c r="A338" s="102">
        <v>2130132</v>
      </c>
      <c r="B338" s="170">
        <v>43813</v>
      </c>
      <c r="C338" s="103" t="s">
        <v>961</v>
      </c>
      <c r="D338" s="150" t="s">
        <v>1060</v>
      </c>
      <c r="E338" s="103" t="s">
        <v>1061</v>
      </c>
      <c r="F338" s="104" t="s">
        <v>1062</v>
      </c>
      <c r="G338" s="103"/>
      <c r="H338" s="297" t="s">
        <v>841</v>
      </c>
      <c r="I338" s="308"/>
      <c r="J338" s="297"/>
      <c r="K338" s="297"/>
      <c r="L338" s="297"/>
    </row>
    <row r="339" spans="1:12" ht="128.25" hidden="1" customHeight="1" thickBot="1" x14ac:dyDescent="0.3">
      <c r="A339" s="102">
        <v>2131488</v>
      </c>
      <c r="B339" s="170">
        <v>43814</v>
      </c>
      <c r="C339" s="103" t="s">
        <v>115</v>
      </c>
      <c r="D339" s="150" t="s">
        <v>116</v>
      </c>
      <c r="E339" s="103" t="s">
        <v>1056</v>
      </c>
      <c r="F339" s="104" t="s">
        <v>1057</v>
      </c>
      <c r="G339" s="103"/>
      <c r="H339" s="297" t="s">
        <v>288</v>
      </c>
      <c r="I339" s="308"/>
      <c r="J339" s="297"/>
      <c r="K339" s="297"/>
      <c r="L339" s="297"/>
    </row>
    <row r="340" spans="1:12" ht="128.25" hidden="1" customHeight="1" thickBot="1" x14ac:dyDescent="0.3">
      <c r="A340" s="102"/>
      <c r="B340" s="170">
        <v>43815</v>
      </c>
      <c r="C340" s="103" t="s">
        <v>41</v>
      </c>
      <c r="D340" s="150" t="s">
        <v>116</v>
      </c>
      <c r="E340" s="103" t="s">
        <v>1112</v>
      </c>
      <c r="F340" s="104" t="s">
        <v>1113</v>
      </c>
      <c r="G340" s="103"/>
      <c r="H340" s="297" t="s">
        <v>796</v>
      </c>
      <c r="I340" s="308"/>
      <c r="J340" s="297"/>
      <c r="K340" s="297"/>
      <c r="L340" s="297"/>
    </row>
    <row r="341" spans="1:12" ht="128.25" hidden="1" customHeight="1" thickBot="1" x14ac:dyDescent="0.3">
      <c r="A341" s="102">
        <v>2134445</v>
      </c>
      <c r="B341" s="170">
        <v>43817</v>
      </c>
      <c r="C341" s="103" t="s">
        <v>929</v>
      </c>
      <c r="D341" s="150" t="s">
        <v>1058</v>
      </c>
      <c r="E341" s="103" t="s">
        <v>1065</v>
      </c>
      <c r="F341" s="104" t="s">
        <v>1059</v>
      </c>
      <c r="G341" s="103"/>
      <c r="H341" s="297" t="s">
        <v>288</v>
      </c>
      <c r="I341" s="308"/>
      <c r="J341" s="297"/>
      <c r="K341" s="297"/>
      <c r="L341" s="297"/>
    </row>
    <row r="342" spans="1:12" ht="128.25" hidden="1" customHeight="1" thickBot="1" x14ac:dyDescent="0.3">
      <c r="A342" s="102">
        <v>2134780</v>
      </c>
      <c r="B342" s="170">
        <v>43817</v>
      </c>
      <c r="C342" s="103" t="s">
        <v>39</v>
      </c>
      <c r="D342" s="150" t="s">
        <v>116</v>
      </c>
      <c r="E342" s="103" t="s">
        <v>1066</v>
      </c>
      <c r="F342" s="104" t="s">
        <v>1067</v>
      </c>
      <c r="G342" s="103"/>
      <c r="H342" s="297" t="s">
        <v>288</v>
      </c>
      <c r="I342" s="308"/>
      <c r="J342" s="297"/>
      <c r="K342" s="297"/>
      <c r="L342" s="297"/>
    </row>
    <row r="343" spans="1:12" ht="128.25" hidden="1" customHeight="1" thickBot="1" x14ac:dyDescent="0.3">
      <c r="A343" s="102">
        <v>2134869</v>
      </c>
      <c r="B343" s="170">
        <v>43818</v>
      </c>
      <c r="C343" s="103" t="s">
        <v>115</v>
      </c>
      <c r="D343" s="150" t="s">
        <v>116</v>
      </c>
      <c r="E343" s="103" t="s">
        <v>1069</v>
      </c>
      <c r="F343" s="96" t="s">
        <v>1068</v>
      </c>
      <c r="G343" s="103"/>
      <c r="H343" s="297" t="s">
        <v>73</v>
      </c>
      <c r="I343" s="308"/>
      <c r="J343" s="297"/>
      <c r="K343" s="297"/>
      <c r="L343" s="297"/>
    </row>
    <row r="344" spans="1:12" ht="128.25" hidden="1" customHeight="1" thickBot="1" x14ac:dyDescent="0.3">
      <c r="A344" s="102">
        <v>2135401</v>
      </c>
      <c r="B344" s="170">
        <v>43818</v>
      </c>
      <c r="C344" s="103" t="s">
        <v>854</v>
      </c>
      <c r="D344" s="150" t="s">
        <v>326</v>
      </c>
      <c r="E344" s="103" t="s">
        <v>1071</v>
      </c>
      <c r="F344" s="104" t="s">
        <v>1070</v>
      </c>
      <c r="G344" s="103"/>
      <c r="H344" s="297" t="s">
        <v>288</v>
      </c>
      <c r="I344" s="308"/>
      <c r="J344" s="297"/>
      <c r="K344" s="297"/>
      <c r="L344" s="297"/>
    </row>
    <row r="345" spans="1:12" ht="128.25" hidden="1" customHeight="1" thickBot="1" x14ac:dyDescent="0.3">
      <c r="A345" s="102">
        <v>2137815</v>
      </c>
      <c r="B345" s="170">
        <v>43819</v>
      </c>
      <c r="C345" s="103" t="s">
        <v>513</v>
      </c>
      <c r="D345" s="150" t="s">
        <v>328</v>
      </c>
      <c r="E345" s="103" t="s">
        <v>1091</v>
      </c>
      <c r="F345" s="104" t="s">
        <v>1092</v>
      </c>
      <c r="G345" s="103"/>
      <c r="H345" s="297" t="s">
        <v>288</v>
      </c>
      <c r="I345" s="308"/>
      <c r="J345" s="297"/>
      <c r="K345" s="297"/>
      <c r="L345" s="297"/>
    </row>
    <row r="346" spans="1:12" ht="128.25" hidden="1" customHeight="1" thickBot="1" x14ac:dyDescent="0.3">
      <c r="A346" s="102">
        <v>2136209</v>
      </c>
      <c r="B346" s="170">
        <v>43820</v>
      </c>
      <c r="C346" s="103" t="s">
        <v>854</v>
      </c>
      <c r="D346" s="150" t="s">
        <v>326</v>
      </c>
      <c r="E346" s="103" t="s">
        <v>1072</v>
      </c>
      <c r="F346" s="104" t="s">
        <v>1073</v>
      </c>
      <c r="G346" s="103"/>
      <c r="H346" s="297" t="s">
        <v>288</v>
      </c>
      <c r="I346" s="308"/>
      <c r="J346" s="297"/>
      <c r="K346" s="297"/>
      <c r="L346" s="297"/>
    </row>
    <row r="347" spans="1:12" ht="128.25" hidden="1" customHeight="1" thickBot="1" x14ac:dyDescent="0.3">
      <c r="A347" s="102">
        <v>2136222</v>
      </c>
      <c r="B347" s="170">
        <v>43820</v>
      </c>
      <c r="C347" s="103" t="s">
        <v>115</v>
      </c>
      <c r="D347" s="150" t="s">
        <v>116</v>
      </c>
      <c r="E347" s="103" t="s">
        <v>1074</v>
      </c>
      <c r="F347" s="104" t="s">
        <v>1075</v>
      </c>
      <c r="G347" s="103"/>
      <c r="H347" s="297" t="s">
        <v>288</v>
      </c>
      <c r="I347" s="308"/>
      <c r="J347" s="297"/>
      <c r="K347" s="297"/>
      <c r="L347" s="297"/>
    </row>
    <row r="348" spans="1:12" ht="128.25" hidden="1" customHeight="1" thickBot="1" x14ac:dyDescent="0.3">
      <c r="A348" s="102">
        <v>2138084</v>
      </c>
      <c r="B348" s="170">
        <v>43821</v>
      </c>
      <c r="C348" s="103" t="s">
        <v>115</v>
      </c>
      <c r="D348" s="150" t="s">
        <v>116</v>
      </c>
      <c r="E348" s="103" t="s">
        <v>1076</v>
      </c>
      <c r="F348" s="104" t="s">
        <v>1077</v>
      </c>
      <c r="G348" s="103"/>
      <c r="H348" s="297" t="s">
        <v>288</v>
      </c>
      <c r="I348" s="308"/>
      <c r="J348" s="297"/>
      <c r="K348" s="297"/>
      <c r="L348" s="297"/>
    </row>
    <row r="349" spans="1:12" ht="128.25" hidden="1" customHeight="1" thickBot="1" x14ac:dyDescent="0.3">
      <c r="A349" s="102">
        <v>2140206</v>
      </c>
      <c r="B349" s="170">
        <v>43822</v>
      </c>
      <c r="C349" s="103" t="s">
        <v>929</v>
      </c>
      <c r="D349" s="150" t="s">
        <v>116</v>
      </c>
      <c r="E349" s="103" t="s">
        <v>1083</v>
      </c>
      <c r="F349" s="104" t="s">
        <v>841</v>
      </c>
      <c r="G349" s="103"/>
      <c r="H349" s="297" t="s">
        <v>841</v>
      </c>
      <c r="I349" s="308"/>
      <c r="J349" s="297"/>
      <c r="K349" s="297"/>
      <c r="L349" s="297"/>
    </row>
    <row r="350" spans="1:12" ht="128.25" hidden="1" customHeight="1" thickBot="1" x14ac:dyDescent="0.3">
      <c r="A350" s="102">
        <v>2137779</v>
      </c>
      <c r="B350" s="170">
        <v>43822</v>
      </c>
      <c r="C350" s="103" t="s">
        <v>41</v>
      </c>
      <c r="D350" s="150" t="s">
        <v>138</v>
      </c>
      <c r="E350" s="103" t="s">
        <v>1090</v>
      </c>
      <c r="F350" s="104" t="s">
        <v>1089</v>
      </c>
      <c r="G350" s="103"/>
      <c r="H350" s="297" t="s">
        <v>288</v>
      </c>
      <c r="I350" s="308"/>
      <c r="J350" s="297"/>
      <c r="K350" s="297"/>
      <c r="L350" s="297"/>
    </row>
    <row r="351" spans="1:12" ht="128.25" hidden="1" customHeight="1" thickBot="1" x14ac:dyDescent="0.3">
      <c r="A351" s="102">
        <v>2139796</v>
      </c>
      <c r="B351" s="170">
        <v>43823</v>
      </c>
      <c r="C351" s="103" t="s">
        <v>41</v>
      </c>
      <c r="D351" s="150" t="s">
        <v>267</v>
      </c>
      <c r="E351" s="103" t="s">
        <v>1095</v>
      </c>
      <c r="F351" s="104" t="s">
        <v>1078</v>
      </c>
      <c r="G351" s="103"/>
      <c r="H351" s="297" t="s">
        <v>76</v>
      </c>
      <c r="I351" s="308"/>
      <c r="J351" s="297"/>
      <c r="K351" s="297"/>
      <c r="L351" s="297"/>
    </row>
    <row r="352" spans="1:12" ht="128.25" hidden="1" customHeight="1" thickBot="1" x14ac:dyDescent="0.3">
      <c r="A352" s="102">
        <v>2139184</v>
      </c>
      <c r="B352" s="170">
        <v>43824</v>
      </c>
      <c r="C352" s="95" t="s">
        <v>186</v>
      </c>
      <c r="D352" s="150" t="s">
        <v>1085</v>
      </c>
      <c r="E352" s="103" t="s">
        <v>1086</v>
      </c>
      <c r="F352" s="104" t="s">
        <v>1087</v>
      </c>
      <c r="G352" s="103"/>
      <c r="H352" s="297" t="s">
        <v>288</v>
      </c>
      <c r="I352" s="308"/>
      <c r="J352" s="297"/>
      <c r="K352" s="297"/>
      <c r="L352" s="297"/>
    </row>
    <row r="353" spans="1:12" ht="128.25" hidden="1" customHeight="1" thickBot="1" x14ac:dyDescent="0.3">
      <c r="A353" s="102" t="s">
        <v>1103</v>
      </c>
      <c r="B353" s="170">
        <v>43825</v>
      </c>
      <c r="C353" s="103" t="s">
        <v>41</v>
      </c>
      <c r="D353" s="150" t="s">
        <v>1088</v>
      </c>
      <c r="E353" s="103" t="s">
        <v>1084</v>
      </c>
      <c r="F353" s="104" t="s">
        <v>1093</v>
      </c>
      <c r="G353" s="103"/>
      <c r="H353" s="331" t="s">
        <v>1094</v>
      </c>
      <c r="I353" s="308"/>
      <c r="J353" s="297"/>
      <c r="K353" s="297"/>
      <c r="L353" s="297"/>
    </row>
    <row r="354" spans="1:12" ht="128.25" hidden="1" customHeight="1" thickBot="1" x14ac:dyDescent="0.3">
      <c r="A354" s="102">
        <v>2141709</v>
      </c>
      <c r="B354" s="170">
        <v>43826</v>
      </c>
      <c r="C354" s="103" t="s">
        <v>929</v>
      </c>
      <c r="D354" s="150" t="s">
        <v>1096</v>
      </c>
      <c r="E354" s="103" t="s">
        <v>1097</v>
      </c>
      <c r="F354" s="104" t="s">
        <v>1062</v>
      </c>
      <c r="G354" s="103"/>
      <c r="H354" s="297" t="s">
        <v>841</v>
      </c>
      <c r="I354" s="308"/>
      <c r="J354" s="297"/>
      <c r="K354" s="297"/>
      <c r="L354" s="297"/>
    </row>
    <row r="355" spans="1:12" ht="128.25" hidden="1" customHeight="1" thickBot="1" x14ac:dyDescent="0.3">
      <c r="A355" s="102">
        <v>2142964</v>
      </c>
      <c r="B355" s="170">
        <v>43828</v>
      </c>
      <c r="C355" s="103" t="s">
        <v>513</v>
      </c>
      <c r="D355" s="150" t="s">
        <v>116</v>
      </c>
      <c r="E355" s="103" t="s">
        <v>1099</v>
      </c>
      <c r="F355" s="104" t="s">
        <v>1062</v>
      </c>
      <c r="G355" s="103"/>
      <c r="H355" s="297" t="s">
        <v>841</v>
      </c>
      <c r="I355" s="308"/>
      <c r="J355" s="297"/>
      <c r="K355" s="297"/>
      <c r="L355" s="297"/>
    </row>
    <row r="356" spans="1:12" ht="128.25" hidden="1" customHeight="1" thickBot="1" x14ac:dyDescent="0.3">
      <c r="A356" s="102">
        <v>2142253</v>
      </c>
      <c r="B356" s="170">
        <v>43828</v>
      </c>
      <c r="C356" s="103" t="s">
        <v>19</v>
      </c>
      <c r="D356" s="150" t="s">
        <v>116</v>
      </c>
      <c r="E356" s="103" t="s">
        <v>1100</v>
      </c>
      <c r="F356" s="104" t="s">
        <v>1102</v>
      </c>
      <c r="G356" s="103"/>
      <c r="H356" s="297" t="s">
        <v>288</v>
      </c>
      <c r="I356" s="308"/>
      <c r="J356" s="297"/>
      <c r="K356" s="297"/>
      <c r="L356" s="297"/>
    </row>
    <row r="357" spans="1:12" ht="60" hidden="1" customHeight="1" thickBot="1" x14ac:dyDescent="0.3">
      <c r="A357" s="102">
        <v>2142689</v>
      </c>
      <c r="B357" s="170">
        <v>43828</v>
      </c>
      <c r="C357" s="103" t="s">
        <v>19</v>
      </c>
      <c r="D357" s="150" t="s">
        <v>116</v>
      </c>
      <c r="E357" s="103" t="s">
        <v>1101</v>
      </c>
      <c r="F357" s="104" t="s">
        <v>1102</v>
      </c>
      <c r="G357" s="103"/>
      <c r="H357" s="297" t="s">
        <v>288</v>
      </c>
      <c r="I357" s="308"/>
      <c r="J357" s="297"/>
      <c r="K357" s="297"/>
      <c r="L357" s="297"/>
    </row>
    <row r="358" spans="1:12" ht="93" hidden="1" customHeight="1" thickBot="1" x14ac:dyDescent="0.3">
      <c r="A358" s="102">
        <v>2145859</v>
      </c>
      <c r="B358" s="170">
        <v>43830</v>
      </c>
      <c r="C358" s="103" t="s">
        <v>115</v>
      </c>
      <c r="D358" s="150" t="s">
        <v>116</v>
      </c>
      <c r="E358" s="103" t="s">
        <v>1115</v>
      </c>
      <c r="F358" s="104" t="s">
        <v>1116</v>
      </c>
      <c r="G358" s="103"/>
      <c r="H358" s="297" t="s">
        <v>288</v>
      </c>
      <c r="I358" s="308"/>
      <c r="J358" s="297"/>
      <c r="K358" s="297"/>
      <c r="L358" s="297"/>
    </row>
    <row r="359" spans="1:12" s="310" customFormat="1" ht="128.25" customHeight="1" thickBot="1" x14ac:dyDescent="0.3">
      <c r="A359" s="102">
        <v>2148908</v>
      </c>
      <c r="B359" s="170">
        <v>43832</v>
      </c>
      <c r="C359" s="103" t="s">
        <v>41</v>
      </c>
      <c r="D359" s="150" t="s">
        <v>1107</v>
      </c>
      <c r="E359" s="103" t="s">
        <v>1140</v>
      </c>
      <c r="F359" s="104" t="s">
        <v>1117</v>
      </c>
      <c r="G359" s="103"/>
      <c r="H359" s="297" t="s">
        <v>288</v>
      </c>
      <c r="I359" s="308"/>
      <c r="J359" s="297"/>
      <c r="K359" s="297"/>
      <c r="L359" s="297"/>
    </row>
    <row r="360" spans="1:12" ht="207" customHeight="1" thickBot="1" x14ac:dyDescent="0.3">
      <c r="A360" s="102">
        <v>2148336</v>
      </c>
      <c r="B360" s="170">
        <v>43833</v>
      </c>
      <c r="C360" s="103" t="s">
        <v>513</v>
      </c>
      <c r="D360" s="150" t="s">
        <v>209</v>
      </c>
      <c r="E360" s="103" t="s">
        <v>1141</v>
      </c>
      <c r="F360" s="104" t="s">
        <v>1125</v>
      </c>
      <c r="G360" s="103"/>
      <c r="H360" s="297" t="s">
        <v>288</v>
      </c>
      <c r="I360" s="308"/>
      <c r="J360" s="297"/>
      <c r="K360" s="297"/>
      <c r="L360" s="297"/>
    </row>
    <row r="361" spans="1:12" ht="172.5" customHeight="1" thickBot="1" x14ac:dyDescent="0.3">
      <c r="A361" s="102">
        <v>2149107</v>
      </c>
      <c r="B361" s="170">
        <v>43834</v>
      </c>
      <c r="C361" s="103" t="s">
        <v>854</v>
      </c>
      <c r="D361" s="150" t="s">
        <v>326</v>
      </c>
      <c r="E361" s="103" t="s">
        <v>1142</v>
      </c>
      <c r="F361" s="104" t="s">
        <v>1146</v>
      </c>
      <c r="G361" s="103"/>
      <c r="H361" s="297" t="s">
        <v>288</v>
      </c>
      <c r="I361" s="308"/>
      <c r="J361" s="297"/>
      <c r="K361" s="297"/>
      <c r="L361" s="297"/>
    </row>
    <row r="362" spans="1:12" ht="128.25" customHeight="1" thickBot="1" x14ac:dyDescent="0.3">
      <c r="A362" s="102">
        <v>2147730</v>
      </c>
      <c r="B362" s="170">
        <v>43834</v>
      </c>
      <c r="C362" s="103" t="s">
        <v>929</v>
      </c>
      <c r="D362" s="150" t="s">
        <v>883</v>
      </c>
      <c r="E362" s="103" t="s">
        <v>1143</v>
      </c>
      <c r="F362" s="104" t="s">
        <v>1118</v>
      </c>
      <c r="G362" s="103"/>
      <c r="H362" s="297" t="s">
        <v>76</v>
      </c>
      <c r="I362" s="308"/>
      <c r="J362" s="297"/>
      <c r="K362" s="297"/>
      <c r="L362" s="297"/>
    </row>
    <row r="363" spans="1:12" ht="128.25" customHeight="1" thickBot="1" x14ac:dyDescent="0.3">
      <c r="A363" s="102">
        <v>2149251</v>
      </c>
      <c r="B363" s="170">
        <v>43835</v>
      </c>
      <c r="C363" s="103" t="s">
        <v>513</v>
      </c>
      <c r="D363" s="150" t="s">
        <v>1127</v>
      </c>
      <c r="E363" s="103" t="s">
        <v>1144</v>
      </c>
      <c r="F363" s="104" t="s">
        <v>1152</v>
      </c>
      <c r="G363" s="103"/>
      <c r="H363" s="297" t="s">
        <v>288</v>
      </c>
      <c r="I363" s="308"/>
      <c r="J363" s="297"/>
      <c r="K363" s="297"/>
      <c r="L363" s="297"/>
    </row>
    <row r="364" spans="1:12" ht="128.25" customHeight="1" thickBot="1" x14ac:dyDescent="0.3">
      <c r="A364" s="102">
        <v>2153021</v>
      </c>
      <c r="B364" s="170">
        <v>43837</v>
      </c>
      <c r="C364" s="103" t="s">
        <v>929</v>
      </c>
      <c r="D364" s="150" t="s">
        <v>883</v>
      </c>
      <c r="E364" s="103" t="s">
        <v>1145</v>
      </c>
      <c r="F364" s="104" t="s">
        <v>1156</v>
      </c>
      <c r="G364" s="103"/>
      <c r="H364" s="297" t="s">
        <v>841</v>
      </c>
      <c r="I364" s="308"/>
      <c r="J364" s="297"/>
      <c r="K364" s="297"/>
      <c r="L364" s="297"/>
    </row>
    <row r="365" spans="1:12" ht="128.25" customHeight="1" thickBot="1" x14ac:dyDescent="0.3">
      <c r="A365" s="102">
        <v>2151586</v>
      </c>
      <c r="B365" s="170">
        <v>43838</v>
      </c>
      <c r="C365" s="103" t="s">
        <v>19</v>
      </c>
      <c r="D365" s="150" t="s">
        <v>116</v>
      </c>
      <c r="E365" s="103" t="s">
        <v>1147</v>
      </c>
      <c r="F365" s="104" t="s">
        <v>1148</v>
      </c>
      <c r="G365" s="103"/>
      <c r="H365" s="297" t="s">
        <v>288</v>
      </c>
      <c r="I365" s="308"/>
      <c r="J365" s="297"/>
      <c r="K365" s="297"/>
      <c r="L365" s="297"/>
    </row>
    <row r="366" spans="1:12" ht="128.25" customHeight="1" thickBot="1" x14ac:dyDescent="0.3">
      <c r="A366" s="102">
        <v>2151944</v>
      </c>
      <c r="B366" s="170">
        <v>43839</v>
      </c>
      <c r="C366" s="103" t="s">
        <v>178</v>
      </c>
      <c r="D366" s="150" t="s">
        <v>116</v>
      </c>
      <c r="E366" s="103" t="s">
        <v>1150</v>
      </c>
      <c r="F366" s="104" t="s">
        <v>1149</v>
      </c>
      <c r="G366" s="103"/>
      <c r="H366" s="297" t="s">
        <v>288</v>
      </c>
      <c r="I366" s="308"/>
      <c r="J366" s="297"/>
      <c r="K366" s="297"/>
      <c r="L366" s="297"/>
    </row>
    <row r="367" spans="1:12" ht="128.25" customHeight="1" thickBot="1" x14ac:dyDescent="0.3">
      <c r="A367" s="102">
        <v>2152351</v>
      </c>
      <c r="B367" s="170">
        <v>43840</v>
      </c>
      <c r="C367" s="103" t="s">
        <v>115</v>
      </c>
      <c r="D367" s="150" t="s">
        <v>158</v>
      </c>
      <c r="E367" s="103" t="s">
        <v>1151</v>
      </c>
      <c r="F367" s="104" t="s">
        <v>1149</v>
      </c>
      <c r="G367" s="103"/>
      <c r="H367" s="297" t="s">
        <v>288</v>
      </c>
      <c r="I367" s="308"/>
      <c r="J367" s="297"/>
      <c r="K367" s="297"/>
      <c r="L367" s="297"/>
    </row>
    <row r="368" spans="1:12" ht="162" customHeight="1" thickBot="1" x14ac:dyDescent="0.3">
      <c r="A368" s="102">
        <v>2152907</v>
      </c>
      <c r="B368" s="170">
        <v>43841</v>
      </c>
      <c r="C368" s="103" t="s">
        <v>513</v>
      </c>
      <c r="D368" s="150" t="s">
        <v>1153</v>
      </c>
      <c r="E368" s="103" t="s">
        <v>1157</v>
      </c>
      <c r="F368" s="104" t="s">
        <v>1155</v>
      </c>
      <c r="G368" s="103"/>
      <c r="H368" s="297" t="s">
        <v>288</v>
      </c>
      <c r="I368" s="308"/>
      <c r="J368" s="297"/>
      <c r="K368" s="297"/>
      <c r="L368" s="297"/>
    </row>
    <row r="369" spans="1:12" ht="162.75" customHeight="1" thickBot="1" x14ac:dyDescent="0.3">
      <c r="A369" s="102">
        <v>2153616</v>
      </c>
      <c r="B369" s="170">
        <v>43842</v>
      </c>
      <c r="C369" s="103" t="s">
        <v>929</v>
      </c>
      <c r="D369" s="150" t="s">
        <v>883</v>
      </c>
      <c r="E369" s="103" t="s">
        <v>1158</v>
      </c>
      <c r="F369" s="104" t="s">
        <v>1159</v>
      </c>
      <c r="G369" s="103"/>
      <c r="H369" s="297" t="s">
        <v>76</v>
      </c>
      <c r="I369" s="308"/>
      <c r="J369" s="297"/>
      <c r="K369" s="297"/>
      <c r="L369" s="297"/>
    </row>
    <row r="370" spans="1:12" ht="162.75" customHeight="1" thickBot="1" x14ac:dyDescent="0.3">
      <c r="A370" s="102">
        <v>2154532</v>
      </c>
      <c r="B370" s="170">
        <v>43843</v>
      </c>
      <c r="C370" s="103" t="s">
        <v>854</v>
      </c>
      <c r="D370" s="150" t="s">
        <v>326</v>
      </c>
      <c r="E370" s="103" t="s">
        <v>1163</v>
      </c>
      <c r="F370" s="104" t="s">
        <v>1160</v>
      </c>
      <c r="G370" s="103"/>
      <c r="H370" s="297" t="s">
        <v>288</v>
      </c>
      <c r="I370" s="308"/>
      <c r="J370" s="297"/>
      <c r="K370" s="297"/>
      <c r="L370" s="297"/>
    </row>
    <row r="371" spans="1:12" ht="162.75" customHeight="1" thickBot="1" x14ac:dyDescent="0.3">
      <c r="A371" s="102">
        <v>2154621</v>
      </c>
      <c r="B371" s="170">
        <v>43843</v>
      </c>
      <c r="C371" s="103" t="s">
        <v>929</v>
      </c>
      <c r="D371" s="393" t="s">
        <v>1161</v>
      </c>
      <c r="E371" s="103" t="s">
        <v>1162</v>
      </c>
      <c r="F371" s="104" t="s">
        <v>1154</v>
      </c>
      <c r="G371" s="103"/>
      <c r="H371" s="297" t="s">
        <v>841</v>
      </c>
      <c r="I371" s="308"/>
      <c r="J371" s="297"/>
      <c r="K371" s="297"/>
      <c r="L371" s="297"/>
    </row>
    <row r="372" spans="1:12" ht="162.75" customHeight="1" thickBot="1" x14ac:dyDescent="0.3">
      <c r="A372" s="102"/>
      <c r="B372" s="170">
        <v>43843</v>
      </c>
      <c r="C372" s="103" t="s">
        <v>929</v>
      </c>
      <c r="D372" s="393" t="s">
        <v>883</v>
      </c>
      <c r="E372" s="103" t="s">
        <v>1164</v>
      </c>
      <c r="F372" s="104" t="s">
        <v>1165</v>
      </c>
      <c r="G372" s="103"/>
      <c r="H372" s="297" t="s">
        <v>76</v>
      </c>
      <c r="I372" s="308"/>
      <c r="J372" s="297"/>
      <c r="K372" s="297"/>
      <c r="L372" s="297"/>
    </row>
    <row r="373" spans="1:12" ht="91.5" customHeight="1" thickBot="1" x14ac:dyDescent="0.3">
      <c r="A373" s="102"/>
      <c r="B373" s="170">
        <v>43846</v>
      </c>
      <c r="C373" s="103" t="s">
        <v>854</v>
      </c>
      <c r="D373" s="393" t="s">
        <v>326</v>
      </c>
      <c r="E373" s="103" t="s">
        <v>1167</v>
      </c>
      <c r="F373" s="104"/>
      <c r="G373" s="103"/>
      <c r="H373" s="297" t="s">
        <v>288</v>
      </c>
      <c r="I373" s="308"/>
      <c r="J373" s="297"/>
      <c r="K373" s="297"/>
      <c r="L373" s="297"/>
    </row>
    <row r="374" spans="1:12" ht="75" customHeight="1" thickBot="1" x14ac:dyDescent="0.3">
      <c r="A374" s="102"/>
      <c r="B374" s="170">
        <v>43846</v>
      </c>
      <c r="C374" s="103" t="s">
        <v>854</v>
      </c>
      <c r="D374" s="393" t="s">
        <v>326</v>
      </c>
      <c r="E374" s="103" t="s">
        <v>1166</v>
      </c>
      <c r="F374" s="104"/>
      <c r="G374" s="103"/>
      <c r="H374" s="297" t="s">
        <v>288</v>
      </c>
      <c r="I374" s="308"/>
      <c r="J374" s="297"/>
      <c r="K374" s="297"/>
      <c r="L374" s="297"/>
    </row>
    <row r="375" spans="1:12" ht="100.5" customHeight="1" thickBot="1" x14ac:dyDescent="0.3">
      <c r="A375" s="102"/>
      <c r="B375" s="170">
        <v>43850</v>
      </c>
      <c r="C375" s="103" t="s">
        <v>41</v>
      </c>
      <c r="D375" s="393" t="s">
        <v>516</v>
      </c>
      <c r="E375" s="103" t="s">
        <v>1203</v>
      </c>
      <c r="F375" s="104"/>
      <c r="G375" s="103"/>
      <c r="H375" s="297" t="s">
        <v>841</v>
      </c>
      <c r="I375" s="308"/>
      <c r="J375" s="297"/>
      <c r="K375" s="297"/>
      <c r="L375" s="297"/>
    </row>
    <row r="376" spans="1:12" ht="75" customHeight="1" thickBot="1" x14ac:dyDescent="0.3">
      <c r="A376" s="102"/>
      <c r="B376" s="170">
        <v>43850</v>
      </c>
      <c r="C376" s="103" t="s">
        <v>41</v>
      </c>
      <c r="D376" s="393" t="s">
        <v>516</v>
      </c>
      <c r="E376" s="103" t="s">
        <v>1205</v>
      </c>
      <c r="F376" s="104"/>
      <c r="G376" s="103"/>
      <c r="H376" s="297" t="s">
        <v>288</v>
      </c>
      <c r="I376" s="308"/>
      <c r="J376" s="297"/>
      <c r="K376" s="297"/>
      <c r="L376" s="297"/>
    </row>
    <row r="377" spans="1:12" ht="75" customHeight="1" thickBot="1" x14ac:dyDescent="0.3">
      <c r="A377" s="102"/>
      <c r="B377" s="170"/>
      <c r="C377" s="103"/>
      <c r="D377" s="393"/>
      <c r="E377" s="103"/>
      <c r="F377" s="104"/>
      <c r="G377" s="103"/>
      <c r="H377" s="297"/>
      <c r="I377" s="308"/>
      <c r="J377" s="297"/>
      <c r="K377" s="297"/>
      <c r="L377" s="297"/>
    </row>
    <row r="378" spans="1:12" ht="75" customHeight="1" thickBot="1" x14ac:dyDescent="0.3">
      <c r="A378" s="102"/>
      <c r="B378" s="170"/>
      <c r="C378" s="103"/>
      <c r="D378" s="393"/>
      <c r="E378" s="103"/>
      <c r="F378" s="104"/>
      <c r="G378" s="103"/>
      <c r="H378" s="297"/>
      <c r="I378" s="308"/>
      <c r="J378" s="297"/>
      <c r="K378" s="297"/>
      <c r="L378" s="297"/>
    </row>
    <row r="1048432" spans="12:12" ht="75" customHeight="1" thickBot="1" x14ac:dyDescent="0.3">
      <c r="L1048432" s="109"/>
    </row>
    <row r="1048433" spans="12:12" ht="75" customHeight="1" thickBot="1" x14ac:dyDescent="0.3">
      <c r="L1048433" s="91"/>
    </row>
    <row r="1048434" spans="12:12" ht="75" customHeight="1" thickBot="1" x14ac:dyDescent="0.3">
      <c r="L1048434" s="97"/>
    </row>
    <row r="1048435" spans="12:12" ht="75" customHeight="1" thickBot="1" x14ac:dyDescent="0.3">
      <c r="L1048435" s="97"/>
    </row>
    <row r="1048436" spans="12:12" ht="75" customHeight="1" thickBot="1" x14ac:dyDescent="0.3">
      <c r="L1048436" s="97"/>
    </row>
    <row r="1048437" spans="12:12" ht="75" customHeight="1" thickBot="1" x14ac:dyDescent="0.3">
      <c r="L1048437" s="97"/>
    </row>
    <row r="1048438" spans="12:12" ht="75" customHeight="1" thickBot="1" x14ac:dyDescent="0.3">
      <c r="L1048438" s="97"/>
    </row>
    <row r="1048439" spans="12:12" ht="75" customHeight="1" thickBot="1" x14ac:dyDescent="0.3">
      <c r="L1048439" s="97"/>
    </row>
    <row r="1048440" spans="12:12" ht="75" customHeight="1" thickBot="1" x14ac:dyDescent="0.3">
      <c r="L1048440" s="97"/>
    </row>
    <row r="1048441" spans="12:12" ht="75" customHeight="1" thickBot="1" x14ac:dyDescent="0.3">
      <c r="L1048441" s="97"/>
    </row>
    <row r="1048442" spans="12:12" ht="75" customHeight="1" thickBot="1" x14ac:dyDescent="0.3">
      <c r="L1048442" s="97"/>
    </row>
    <row r="1048443" spans="12:12" ht="75" customHeight="1" thickBot="1" x14ac:dyDescent="0.3">
      <c r="L1048443" s="97"/>
    </row>
    <row r="1048444" spans="12:12" ht="75" customHeight="1" thickBot="1" x14ac:dyDescent="0.3">
      <c r="L1048444" s="97"/>
    </row>
    <row r="1048445" spans="12:12" ht="75" customHeight="1" thickBot="1" x14ac:dyDescent="0.3">
      <c r="L1048445" s="97"/>
    </row>
    <row r="1048446" spans="12:12" ht="75" customHeight="1" thickBot="1" x14ac:dyDescent="0.3">
      <c r="L1048446" s="97"/>
    </row>
    <row r="1048447" spans="12:12" ht="75" customHeight="1" thickBot="1" x14ac:dyDescent="0.3">
      <c r="L1048447" s="97"/>
    </row>
    <row r="1048448" spans="12:12" ht="75" customHeight="1" thickBot="1" x14ac:dyDescent="0.3">
      <c r="L1048448" s="97"/>
    </row>
    <row r="1048449" spans="12:12" ht="75" customHeight="1" thickBot="1" x14ac:dyDescent="0.3">
      <c r="L1048449" s="97"/>
    </row>
    <row r="1048450" spans="12:12" ht="75" customHeight="1" thickBot="1" x14ac:dyDescent="0.3">
      <c r="L1048450" s="97"/>
    </row>
    <row r="1048451" spans="12:12" ht="75" customHeight="1" thickBot="1" x14ac:dyDescent="0.3">
      <c r="L1048451" s="97"/>
    </row>
    <row r="1048452" spans="12:12" ht="75" customHeight="1" thickBot="1" x14ac:dyDescent="0.3">
      <c r="L1048452" s="97"/>
    </row>
    <row r="1048453" spans="12:12" ht="75" customHeight="1" thickBot="1" x14ac:dyDescent="0.3">
      <c r="L1048453" s="97"/>
    </row>
    <row r="1048454" spans="12:12" ht="75" customHeight="1" thickBot="1" x14ac:dyDescent="0.3">
      <c r="L1048454" s="97"/>
    </row>
    <row r="1048455" spans="12:12" ht="75" customHeight="1" thickBot="1" x14ac:dyDescent="0.3">
      <c r="L1048455" s="97"/>
    </row>
    <row r="1048456" spans="12:12" ht="75" customHeight="1" thickBot="1" x14ac:dyDescent="0.3">
      <c r="L1048456" s="97"/>
    </row>
    <row r="1048457" spans="12:12" ht="75" customHeight="1" thickBot="1" x14ac:dyDescent="0.3">
      <c r="L1048457" s="97"/>
    </row>
  </sheetData>
  <autoFilter ref="A1:L371" xr:uid="{00000000-0009-0000-0000-000001000000}">
    <filterColumn colId="1">
      <filters>
        <dateGroupItem year="2020" dateTimeGrouping="year"/>
      </filters>
    </filterColumn>
    <sortState xmlns:xlrd2="http://schemas.microsoft.com/office/spreadsheetml/2017/richdata2" ref="A174:L281">
      <sortCondition ref="B1:B343"/>
    </sortState>
  </autoFilter>
  <conditionalFormatting sqref="K170:K173 K175:K186 K188:K190">
    <cfRule type="cellIs" dxfId="3" priority="3" operator="equal">
      <formula>"NO"</formula>
    </cfRule>
    <cfRule type="cellIs" dxfId="2" priority="4" operator="equal">
      <formula>"SI"</formula>
    </cfRule>
  </conditionalFormatting>
  <conditionalFormatting sqref="K191">
    <cfRule type="cellIs" dxfId="1" priority="1" operator="equal">
      <formula>"NO"</formula>
    </cfRule>
    <cfRule type="cellIs" dxfId="0" priority="2" operator="equal">
      <formula>"SI"</formula>
    </cfRule>
  </conditionalFormatting>
  <dataValidations count="1">
    <dataValidation errorStyle="warning" allowBlank="1" showErrorMessage="1" error="COLOCÓ DATOS EN LA ANTERIOIR PESTAÑA?" sqref="F2:XFD1048576" xr:uid="{0B836EF6-0670-40AA-9984-F3C107293BEB}"/>
  </dataValidations>
  <pageMargins left="0.7" right="0.7" top="0.75" bottom="0.75" header="0.3" footer="0.3"/>
  <pageSetup paperSize="9" fitToHeight="0" orientation="landscape" r:id="rId1"/>
  <rowBreaks count="2" manualBreakCount="2">
    <brk id="14" max="16383" man="1"/>
    <brk id="27"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1. Datos 2018_2019</vt:lpstr>
      <vt:lpstr>2. Eventos</vt:lpstr>
      <vt:lpstr>3. INDICADORES</vt:lpstr>
      <vt:lpstr>4. Resumen 2018-2019</vt:lpstr>
      <vt:lpstr>5. GRAFICAS</vt:lpstr>
      <vt:lpstr>6. Informe semanal</vt:lpstr>
      <vt:lpstr>7. Informe semanal en ingles</vt:lpstr>
      <vt:lpstr>Resumen de Graficos</vt:lpstr>
      <vt:lpstr>8. Eventos No Controlados</vt:lpstr>
      <vt:lpstr>'2. Eventos'!Print_Area</vt:lpstr>
      <vt:lpstr>'3. INDICADORES'!Print_Area</vt:lpstr>
      <vt:lpstr>'4. Resumen 2018-2019'!Print_Area</vt:lpstr>
      <vt:lpstr>'5. GRAFICAS'!Print_Area</vt:lpstr>
      <vt:lpstr>'6. Informe semanal'!Print_Area</vt:lpstr>
      <vt:lpstr>'7. Informe semanal en ingles'!Print_Area</vt:lpstr>
      <vt:lpstr>'8. Eventos No Controlados'!Print_Area</vt:lpstr>
      <vt:lpstr>'Resumen de Graficos'!Print_Area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Larota</dc:creator>
  <cp:lastModifiedBy>Ripley</cp:lastModifiedBy>
  <cp:lastPrinted>2020-01-26T15:52:11Z</cp:lastPrinted>
  <dcterms:created xsi:type="dcterms:W3CDTF">2019-04-16T19:33:35Z</dcterms:created>
  <dcterms:modified xsi:type="dcterms:W3CDTF">2020-08-13T01:23:24Z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fWorkbookId">
    <vt:lpwstr>5f2573fd-770e-4b79-820a-8c0e79d7aa39</vt:lpwstr>
  </property>
  <property fmtid="{D5CDD505-2E9C-101B-9397-08002B2CF9AE}" pid="3" name="WorkbookGuid">
    <vt:lpwstr>2bbcf97c-f191-4d29-8201-70e3da608285</vt:lpwstr>
  </property>
</Properties>
</file>