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0560" windowHeight="11760"/>
  </bookViews>
  <sheets>
    <sheet name="20210516" sheetId="1" r:id="rId1"/>
    <sheet name="PARA OCULTAR POSITIVIDAD" sheetId="2" state="hidden" r:id="rId2"/>
    <sheet name="para ocultar " sheetId="3" state="hidden" r:id="rId3"/>
  </sheets>
  <definedNames>
    <definedName name="_xlnm._FilterDatabase" localSheetId="0" hidden="1">'20210516'!#REF!</definedName>
    <definedName name="_xlnm._FilterDatabase" localSheetId="2" hidden="1">'para ocultar '!$G$81:$I$81</definedName>
    <definedName name="_xlnm.Print_Area" localSheetId="0">'20210516'!$A:$K</definedName>
    <definedName name="_xlnm.Print_Area" localSheetId="1">'PARA OCULTAR POSITIVIDAD'!$A$16:$E$49</definedName>
  </definedNames>
  <calcPr calcId="124519"/>
</workbook>
</file>

<file path=xl/calcChain.xml><?xml version="1.0" encoding="utf-8"?>
<calcChain xmlns="http://schemas.openxmlformats.org/spreadsheetml/2006/main">
  <c r="E37" i="2"/>
  <c r="E25"/>
  <c r="N102" i="3" l="1"/>
  <c r="B88" l="1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J52" i="1" l="1"/>
  <c r="C11" i="2" l="1"/>
  <c r="C10"/>
  <c r="C9"/>
  <c r="C8"/>
  <c r="J15" i="1"/>
  <c r="D24"/>
  <c r="D23"/>
  <c r="C12" i="2" l="1"/>
  <c r="F3" i="1" l="1"/>
  <c r="C20" l="1"/>
  <c r="K20" l="1"/>
  <c r="K32"/>
  <c r="K23"/>
  <c r="K30"/>
  <c r="K29"/>
  <c r="K25"/>
  <c r="K19"/>
  <c r="K31"/>
  <c r="K24"/>
  <c r="K27"/>
  <c r="K21"/>
  <c r="K26"/>
  <c r="K22"/>
  <c r="K28"/>
  <c r="D5" i="2"/>
  <c r="K33" i="1" l="1"/>
  <c r="B12" i="2"/>
  <c r="B11"/>
  <c r="B10"/>
  <c r="B9"/>
  <c r="B8"/>
  <c r="D20" i="1" l="1"/>
  <c r="F4" l="1"/>
  <c r="F5"/>
  <c r="F6"/>
  <c r="F7"/>
  <c r="F8"/>
  <c r="F9"/>
  <c r="F10"/>
  <c r="F11"/>
  <c r="C21" i="2" s="1"/>
  <c r="G3" i="1"/>
  <c r="C20" i="2" l="1"/>
  <c r="G10" i="1"/>
  <c r="G8"/>
  <c r="G6"/>
  <c r="C18" i="2" s="1"/>
  <c r="G4" i="1"/>
  <c r="C17" i="2" s="1"/>
  <c r="G11" i="1"/>
  <c r="G9"/>
  <c r="G7"/>
  <c r="C19" i="2" s="1"/>
  <c r="G5" i="1"/>
  <c r="B2" i="2" l="1"/>
  <c r="H4" i="1" l="1"/>
  <c r="H6"/>
  <c r="H5"/>
  <c r="H7"/>
  <c r="C5" i="2" l="1"/>
  <c r="E5" l="1"/>
  <c r="E4"/>
  <c r="D21" l="1"/>
  <c r="D20" l="1"/>
  <c r="D17"/>
  <c r="D18"/>
  <c r="D19"/>
  <c r="E3" l="1"/>
</calcChain>
</file>

<file path=xl/sharedStrings.xml><?xml version="1.0" encoding="utf-8"?>
<sst xmlns="http://schemas.openxmlformats.org/spreadsheetml/2006/main" count="554" uniqueCount="271">
  <si>
    <t>Menos de 1 año</t>
  </si>
  <si>
    <t>1 a 14 años</t>
  </si>
  <si>
    <t>15 a 24 años</t>
  </si>
  <si>
    <t>25 a 34 años</t>
  </si>
  <si>
    <t>35 a 44 años</t>
  </si>
  <si>
    <t>45 a 54 años</t>
  </si>
  <si>
    <t>55 a 64 años</t>
  </si>
  <si>
    <t>65 a 74 años</t>
  </si>
  <si>
    <t>HUESCA</t>
  </si>
  <si>
    <t>SINTOMÁTICOS</t>
  </si>
  <si>
    <t>ASINTOMÁTICOS</t>
  </si>
  <si>
    <t>%  sobre el total</t>
  </si>
  <si>
    <t xml:space="preserve">%  acumulado </t>
  </si>
  <si>
    <t>ZBS con casos</t>
  </si>
  <si>
    <t>ZARAGOZA I</t>
  </si>
  <si>
    <t>ZARAGOZA III</t>
  </si>
  <si>
    <t>TOTAL</t>
  </si>
  <si>
    <t>%</t>
  </si>
  <si>
    <t>Huesca</t>
  </si>
  <si>
    <t>Teruel</t>
  </si>
  <si>
    <t>ZARAGOZA II</t>
  </si>
  <si>
    <t>Desconocido</t>
  </si>
  <si>
    <t>Número</t>
  </si>
  <si>
    <t>Pruebas +</t>
  </si>
  <si>
    <t>Positividad</t>
  </si>
  <si>
    <t>PCR CARGADAS</t>
  </si>
  <si>
    <t>TEST RÁPIDOS ANTÍGENOS REALIZADOS</t>
  </si>
  <si>
    <t>TODAS LAS PRUEBAS</t>
  </si>
  <si>
    <t>PCR</t>
  </si>
  <si>
    <t>Total</t>
  </si>
  <si>
    <t>Menos de 35 años</t>
  </si>
  <si>
    <t>Menos de 45 años</t>
  </si>
  <si>
    <t>65 o más años</t>
  </si>
  <si>
    <t>75 o más años</t>
  </si>
  <si>
    <t>Ámbito de exposición</t>
  </si>
  <si>
    <t>nº de casos</t>
  </si>
  <si>
    <t>Domicilio</t>
  </si>
  <si>
    <t>País de origen</t>
  </si>
  <si>
    <t>España</t>
  </si>
  <si>
    <t>Mancomunidad Central De Zaragoza</t>
  </si>
  <si>
    <t>% España sobre conocidos</t>
  </si>
  <si>
    <t>% domicilio sobre conocidos(incluidos Otros)</t>
  </si>
  <si>
    <t>DETECCIÓN DE ANTÍGENO</t>
  </si>
  <si>
    <t>PRUEBA SEROLÓGICA</t>
  </si>
  <si>
    <t>TEST RÁPIDO DE ANTICUERPOS</t>
  </si>
  <si>
    <t>Dirección General de Asistencia Sanitaria</t>
  </si>
  <si>
    <t xml:space="preserve">Departamento de Sanidad </t>
  </si>
  <si>
    <t>DATO DE SIVIES. SIEMPRE NOTIFICADO A SIVIES</t>
  </si>
  <si>
    <t xml:space="preserve">DE DATA COVID (MAPA ZONAS) SELECCIONANDO EL DIA </t>
  </si>
  <si>
    <t>BARBASTRO</t>
  </si>
  <si>
    <t>DATO DE APPSANIDAD (correo pcr ag)</t>
  </si>
  <si>
    <t>Del kettle de TODOS LOS CASOS POR FECHA DE ULTIMO RESULTADO. TIPO PRUEBA. FilleZilla y ejecutar R</t>
  </si>
  <si>
    <t>Más de 75 años</t>
  </si>
  <si>
    <t>Calatayud Urbana</t>
  </si>
  <si>
    <t xml:space="preserve">   LETALIDAD</t>
  </si>
  <si>
    <t>Provincia</t>
  </si>
  <si>
    <t>Menos de 15 años</t>
  </si>
  <si>
    <t xml:space="preserve">% </t>
  </si>
  <si>
    <t xml:space="preserve"> ARRASTRAR FÓRMULA SIN INCLUIR DESCONOCIDOS</t>
  </si>
  <si>
    <t>NO OLVIDAR PONER FECHA EN NOMBRE DE HOJA Y CASILLA I3 DE PRIMERA HOJA</t>
  </si>
  <si>
    <t>DÍA PREVIO</t>
  </si>
  <si>
    <r>
      <rPr>
        <b/>
        <sz val="11"/>
        <color rgb="FFFF0000"/>
        <rFont val="Calibri"/>
        <family val="2"/>
        <scheme val="minor"/>
      </rPr>
      <t>MORTALIDAD Y LETALIDAD</t>
    </r>
    <r>
      <rPr>
        <b/>
        <sz val="11"/>
        <color rgb="FF0070C0"/>
        <rFont val="Calibri"/>
        <family val="2"/>
        <scheme val="minor"/>
      </rPr>
      <t>: DE DATA COVID, PESTAÑA MORTALIDAD, ELEGIR PERIODO HASTA DÍA DEL INFORME</t>
    </r>
  </si>
  <si>
    <t>GRUPO DE EDAD</t>
  </si>
  <si>
    <t>Diferencia día previo*</t>
  </si>
  <si>
    <t xml:space="preserve">        MORTALIDAD/10.000 hab.</t>
  </si>
  <si>
    <t>ALTAS EPIDEMIOLÓGICAS</t>
  </si>
  <si>
    <t>FALLECIDOS</t>
  </si>
  <si>
    <t>PARA EL INFORME:</t>
  </si>
  <si>
    <t>FECHA VINCULADA!</t>
  </si>
  <si>
    <t xml:space="preserve"> !PEGAR VALORES EN COLUMNA DÍA PREVÍO ANTES DE PEGAR LA TABLA DE EDADES EN LA PRIMERA HOJA!</t>
  </si>
  <si>
    <t xml:space="preserve">Zaragoza </t>
  </si>
  <si>
    <t xml:space="preserve">Tarazona </t>
  </si>
  <si>
    <r>
      <rPr>
        <b/>
        <sz val="11"/>
        <color rgb="FFFF0000"/>
        <rFont val="Calibri"/>
        <family val="2"/>
        <scheme val="minor"/>
      </rPr>
      <t>1.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PEGAR</t>
    </r>
    <r>
      <rPr>
        <b/>
        <sz val="11"/>
        <color rgb="FFFF0000"/>
        <rFont val="Calibri"/>
        <family val="2"/>
        <scheme val="minor"/>
      </rPr>
      <t xml:space="preserve"> Nº DE PRUEBAS POSITIVAS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 xml:space="preserve">EN CASILLAS D3 Y D4 DE </t>
    </r>
    <r>
      <rPr>
        <b/>
        <sz val="11"/>
        <color rgb="FFFF0000"/>
        <rFont val="Calibri"/>
        <family val="2"/>
        <scheme val="minor"/>
      </rPr>
      <t>SEGUNDA HOJA</t>
    </r>
  </si>
  <si>
    <r>
      <rPr>
        <b/>
        <sz val="11"/>
        <color rgb="FFFF0000"/>
        <rFont val="Calibri"/>
        <family val="2"/>
        <scheme val="minor"/>
      </rPr>
      <t>4.TABLA SINTOMATOLOGÍA (1ª hoja):</t>
    </r>
    <r>
      <rPr>
        <b/>
        <sz val="11"/>
        <color rgb="FF0070C0"/>
        <rFont val="Calibri"/>
        <family val="2"/>
        <scheme val="minor"/>
      </rPr>
      <t xml:space="preserve"> PEGAR SOLO CIFRAS ABSOLUTAS. COPIAR DE TABLA DE SIVIES EL Nº DE CASOS DESCONOCIDOS EN LEYENDA SUPERIOR EN ROJO</t>
    </r>
  </si>
  <si>
    <r>
      <rPr>
        <b/>
        <sz val="11"/>
        <color rgb="FFFF0000"/>
        <rFont val="Calibri"/>
        <family val="2"/>
        <scheme val="minor"/>
      </rPr>
      <t>6.TABLA PAÍS DE ORIGEN (2ª hoja):</t>
    </r>
    <r>
      <rPr>
        <b/>
        <sz val="11"/>
        <color rgb="FF0070C0"/>
        <rFont val="Calibri"/>
        <family val="2"/>
        <scheme val="minor"/>
      </rPr>
      <t xml:space="preserve"> PEGAR TODA LA TABLA. ACONDICIONAR LA FÓRMULA DE CASILLA E33 PARA QUE RECOJA TODOS LOS PAÍSES SIN CATEGORÍA DESCONOCIDO</t>
    </r>
  </si>
  <si>
    <r>
      <rPr>
        <b/>
        <sz val="11"/>
        <color rgb="FFFF0000"/>
        <rFont val="Calibri"/>
        <family val="2"/>
        <scheme val="minor"/>
      </rPr>
      <t>9.TABLA MUNICIPIOS DE MÁS DE 10.000 HABITANTES</t>
    </r>
    <r>
      <rPr>
        <b/>
        <sz val="11"/>
        <color rgb="FF0070C0"/>
        <rFont val="Calibri"/>
        <family val="2"/>
        <scheme val="minor"/>
      </rPr>
      <t xml:space="preserve">: COPIAR LOS MUNICIPIOS QUE TIENEN ASTERISCO, EN EL ORDEN EN EL QUE VIENEN (POR FRECUENCIA) COLUMNAS DE NOMBRE Y Nº DE CASOS, EL TOTAL SE AUTOSUMA. </t>
    </r>
  </si>
  <si>
    <r>
      <t xml:space="preserve">POR SI ALGÚN SIMBOLILLO NO ESTÁ EL DÍA ANTERIOR: </t>
    </r>
    <r>
      <rPr>
        <b/>
        <sz val="11"/>
        <color rgb="FF002060"/>
        <rFont val="Calibri"/>
        <family val="2"/>
        <scheme val="minor"/>
      </rPr>
      <t>(↑) (↓) (=)</t>
    </r>
  </si>
  <si>
    <t>DATOS Y TABLAS DEL TABLAS DE SIVIES, POR EL ORDEN QUE TIENEN EN EL INFORME. PEGAR COMO VALORES</t>
  </si>
  <si>
    <r>
      <rPr>
        <b/>
        <sz val="11"/>
        <color rgb="FFFF0000"/>
        <rFont val="Calibri"/>
        <family val="2"/>
        <scheme val="minor"/>
      </rPr>
      <t>8.TABLA ZONA BÁSICA</t>
    </r>
    <r>
      <rPr>
        <b/>
        <sz val="11"/>
        <color rgb="FF0070C0"/>
        <rFont val="Calibri"/>
        <family val="2"/>
        <scheme val="minor"/>
      </rPr>
      <t xml:space="preserve">: COPIAR COLUMNAS NOMBRE Y Nº CASOS. CUIDADO PORQUE CADA DÍA CAMBIA EL NÚMERO DE ZBS CON CASOS. SE ARRASTRA/ELIMINA COLUMNAS DE PORCENTAJE Y DE NºDE ZBS CON CASOS. </t>
    </r>
  </si>
  <si>
    <r>
      <rPr>
        <b/>
        <sz val="11"/>
        <color rgb="FFFF0000"/>
        <rFont val="Calibri"/>
        <family val="2"/>
        <scheme val="minor"/>
      </rPr>
      <t>5.TABLA ÁMBITO DE EXPOSICIÓN (2ª hoja):</t>
    </r>
    <r>
      <rPr>
        <b/>
        <sz val="11"/>
        <color rgb="FF0070C0"/>
        <rFont val="Calibri"/>
        <family val="2"/>
        <scheme val="minor"/>
      </rPr>
      <t xml:space="preserve"> PEGAR TODA LA TABLA. </t>
    </r>
    <r>
      <rPr>
        <b/>
        <sz val="11"/>
        <color rgb="FFFF0000"/>
        <rFont val="Calibri"/>
        <family val="2"/>
        <scheme val="minor"/>
      </rPr>
      <t>CUIDADO fórmula</t>
    </r>
  </si>
  <si>
    <r>
      <rPr>
        <b/>
        <sz val="11"/>
        <color rgb="FFFF0000"/>
        <rFont val="Calibri"/>
        <family val="2"/>
        <scheme val="minor"/>
      </rPr>
      <t>2. TABLA EDAD</t>
    </r>
    <r>
      <rPr>
        <b/>
        <sz val="11"/>
        <color rgb="FF0070C0"/>
        <rFont val="Calibri"/>
        <family val="2"/>
        <scheme val="minor"/>
      </rPr>
      <t>: ANTES DE PEGAR, PASAR DATOS DE C16-C20 A E16-E20 DE</t>
    </r>
    <r>
      <rPr>
        <b/>
        <sz val="11"/>
        <color rgb="FFFF0000"/>
        <rFont val="Calibri"/>
        <family val="2"/>
        <scheme val="minor"/>
      </rPr>
      <t xml:space="preserve"> SEGUNDA HOJA</t>
    </r>
    <r>
      <rPr>
        <b/>
        <sz val="11"/>
        <color rgb="FF0070C0"/>
        <rFont val="Calibri"/>
        <family val="2"/>
        <scheme val="minor"/>
      </rPr>
      <t xml:space="preserve">. EN </t>
    </r>
    <r>
      <rPr>
        <b/>
        <sz val="11"/>
        <color rgb="FFFF0000"/>
        <rFont val="Calibri"/>
        <family val="2"/>
        <scheme val="minor"/>
      </rPr>
      <t>PRIMERA HOJA</t>
    </r>
    <r>
      <rPr>
        <b/>
        <sz val="11"/>
        <color rgb="FF0070C0"/>
        <rFont val="Calibri"/>
        <family val="2"/>
        <scheme val="minor"/>
      </rPr>
      <t xml:space="preserve"> PEGAR COLUMNAS HOMBRE-MUJER-TOTAL GENERAL, INCLUIDA FILA DE TOTAL. COMPROBAR SI ESTÁN TODOS LOS GRUPOS DE EDAD EN SIVIES, </t>
    </r>
  </si>
  <si>
    <t>SI ALGUNO TIENE 0 CASOS PARECE QUE NO SALE. CALCULAR Y PONER Nº CASOS DESCONOCIDOS EN LEYENDA SUPERIOR EN ROJO</t>
  </si>
  <si>
    <t>Casos en municipios con más de 10.000 habitantes</t>
  </si>
  <si>
    <t>más de 5 casos</t>
  </si>
  <si>
    <t>Torrero La Paz</t>
  </si>
  <si>
    <t>Valdespartera-Montecanal</t>
  </si>
  <si>
    <t>Alcorisa</t>
  </si>
  <si>
    <t>Avenida Cataluña</t>
  </si>
  <si>
    <t>Delicias Norte</t>
  </si>
  <si>
    <t>Zona de salud</t>
  </si>
  <si>
    <t>Sagasta-Ruiseñores</t>
  </si>
  <si>
    <t>Universitas</t>
  </si>
  <si>
    <t>Maria De Huerva</t>
  </si>
  <si>
    <t>Tarazona</t>
  </si>
  <si>
    <r>
      <rPr>
        <b/>
        <sz val="11"/>
        <color rgb="FFFF0000"/>
        <rFont val="Calibri"/>
        <family val="2"/>
        <scheme val="minor"/>
      </rPr>
      <t>3.TABLA PROVINCIA</t>
    </r>
    <r>
      <rPr>
        <b/>
        <sz val="11"/>
        <color rgb="FF0070C0"/>
        <rFont val="Calibri"/>
        <family val="2"/>
        <scheme val="minor"/>
      </rPr>
      <t xml:space="preserve">: PEGAR COLUMNAS </t>
    </r>
    <r>
      <rPr>
        <b/>
        <sz val="11"/>
        <color rgb="FFFF0000"/>
        <rFont val="Calibri"/>
        <family val="2"/>
        <scheme val="minor"/>
      </rPr>
      <t>NOMBRE</t>
    </r>
    <r>
      <rPr>
        <b/>
        <sz val="11"/>
        <color rgb="FF0070C0"/>
        <rFont val="Calibri"/>
        <family val="2"/>
        <scheme val="minor"/>
      </rPr>
      <t xml:space="preserve"> Y NÚMERO DE CASOS, SIN FILA DE TOTAL </t>
    </r>
    <r>
      <rPr>
        <b/>
        <sz val="11"/>
        <color rgb="FFFF0000"/>
        <rFont val="Calibri"/>
        <family val="2"/>
        <scheme val="minor"/>
      </rPr>
      <t>EN PRIMERA HOJA. A los desconocidos se les suma también los otros, Desconocido/otros</t>
    </r>
  </si>
  <si>
    <r>
      <rPr>
        <b/>
        <sz val="11"/>
        <color rgb="FFFF0000"/>
        <rFont val="Calibri"/>
        <family val="2"/>
        <scheme val="minor"/>
      </rPr>
      <t>7.TABLA SECTOR  (1ª hoja)</t>
    </r>
    <r>
      <rPr>
        <b/>
        <sz val="11"/>
        <color rgb="FF0070C0"/>
        <rFont val="Calibri"/>
        <family val="2"/>
        <scheme val="minor"/>
      </rPr>
      <t xml:space="preserve">: PEGAR COLUMNAS </t>
    </r>
    <r>
      <rPr>
        <b/>
        <sz val="11"/>
        <color rgb="FFFF0000"/>
        <rFont val="Calibri"/>
        <family val="2"/>
        <scheme val="minor"/>
      </rPr>
      <t>NOMBRE</t>
    </r>
    <r>
      <rPr>
        <b/>
        <sz val="11"/>
        <color rgb="FF0070C0"/>
        <rFont val="Calibri"/>
        <family val="2"/>
        <scheme val="minor"/>
      </rPr>
      <t xml:space="preserve"> Y NÚMERO DE CASOS INCLUIDA FILA DE DESCONOCIDO. EL TOTAL ES LA CASILLA C20</t>
    </r>
  </si>
  <si>
    <t>SE CALCULA Y SE AÑADE EL Nº TOTAL Y  EN LA LEYENDA SUPERIOR EN ROJO SE PONE EL Nº DE DESCONOCIDOS. SE PINTA EN AZUL LAS FILAS CON Nº DE CASOS MAYOR O IGUAL QUE 5</t>
  </si>
  <si>
    <r>
      <rPr>
        <b/>
        <sz val="11"/>
        <color rgb="FFFF0000"/>
        <rFont val="Calibri"/>
        <family val="2"/>
        <scheme val="minor"/>
      </rPr>
      <t>10.TABLA COMARCAS</t>
    </r>
    <r>
      <rPr>
        <b/>
        <sz val="11"/>
        <color rgb="FF0070C0"/>
        <rFont val="Calibri"/>
        <family val="2"/>
        <scheme val="minor"/>
      </rPr>
      <t xml:space="preserve">: COPIAR COLUMNAS NOMBRE Y Nº DE CASOS. CUIDADO PORQUE EL NÚMERO DE COMARCAS CON CASOS VARÍA. </t>
    </r>
  </si>
  <si>
    <t>Comarca</t>
  </si>
  <si>
    <t>Zaragoza</t>
  </si>
  <si>
    <t>Laboral</t>
  </si>
  <si>
    <t>SI ALGUNO NO TIENE CASOS, NO SALDRÁ EN EL LISTADO DE SIVIES, PONER CON CERO. LOS 14 MUNICIPIOS SON: ZARAGOZA, HUESCA, TERUEL, ALCAÑIZ, CALATAYUD, BARBASTRO, EJEA, FRAGA, JACA, TARAZONA, MONZÓN, UTEBO, CUARTE DE HUERVA, CASPE</t>
  </si>
  <si>
    <t>Social</t>
  </si>
  <si>
    <t>Alcañiz</t>
  </si>
  <si>
    <t>Cinco Villas</t>
  </si>
  <si>
    <t>Fraga</t>
  </si>
  <si>
    <t>Tamarite De Litera</t>
  </si>
  <si>
    <t>Barbastro</t>
  </si>
  <si>
    <t>Caspe</t>
  </si>
  <si>
    <t>Binefar</t>
  </si>
  <si>
    <t>San Pablo</t>
  </si>
  <si>
    <t>Alagon</t>
  </si>
  <si>
    <t>Oliver</t>
  </si>
  <si>
    <t>San Jose Centro</t>
  </si>
  <si>
    <t>Santa Isabel</t>
  </si>
  <si>
    <t>Huesca Capital Nº 1 (Perpetuo Socorro)</t>
  </si>
  <si>
    <t>Venecia</t>
  </si>
  <si>
    <t>Zalfonada</t>
  </si>
  <si>
    <t>Arrabal</t>
  </si>
  <si>
    <t>San Jose Sur</t>
  </si>
  <si>
    <t>Actur Norte</t>
  </si>
  <si>
    <t>Utebo</t>
  </si>
  <si>
    <t>Almozara</t>
  </si>
  <si>
    <t>Ejea De Los Caballeros</t>
  </si>
  <si>
    <t>Jaca</t>
  </si>
  <si>
    <t>San Jose Norte</t>
  </si>
  <si>
    <t>Hernan Cortes</t>
  </si>
  <si>
    <t>Huesca Capital Nº 2 (Santo Grial)</t>
  </si>
  <si>
    <t>Teruel Ensanche</t>
  </si>
  <si>
    <t>Delicias Sur</t>
  </si>
  <si>
    <t>Graus</t>
  </si>
  <si>
    <t>Torre Ramona</t>
  </si>
  <si>
    <t>Borja</t>
  </si>
  <si>
    <t>Cuarte de Huerva</t>
  </si>
  <si>
    <t>Calatayud</t>
  </si>
  <si>
    <t>Ejea de los Caballeros</t>
  </si>
  <si>
    <t>Monzón</t>
  </si>
  <si>
    <t>0.93</t>
  </si>
  <si>
    <t>Sector sanitario</t>
  </si>
  <si>
    <t>Fuentes De Ebro</t>
  </si>
  <si>
    <t>Utrillas</t>
  </si>
  <si>
    <t>Bujaraloz</t>
  </si>
  <si>
    <t>Municipio</t>
  </si>
  <si>
    <t>Zaragoza **</t>
  </si>
  <si>
    <t>Tarazona **</t>
  </si>
  <si>
    <t>Binéfar</t>
  </si>
  <si>
    <t>Ejea De Los Caballeros **</t>
  </si>
  <si>
    <t>María De Huerva</t>
  </si>
  <si>
    <t>Calatayud **</t>
  </si>
  <si>
    <t>Huesca **</t>
  </si>
  <si>
    <t>Jaca **</t>
  </si>
  <si>
    <t>Altorricón</t>
  </si>
  <si>
    <t>Berge</t>
  </si>
  <si>
    <t>Teruel **</t>
  </si>
  <si>
    <t>Utebo**</t>
  </si>
  <si>
    <t>Monzón**</t>
  </si>
  <si>
    <t>Calatayud**</t>
  </si>
  <si>
    <t>Huesca**</t>
  </si>
  <si>
    <t>Cuarte de Huerva**</t>
  </si>
  <si>
    <t>Alcañiz**</t>
  </si>
  <si>
    <t>Barbastro**</t>
  </si>
  <si>
    <t>Teruel**</t>
  </si>
  <si>
    <t>Jaca**</t>
  </si>
  <si>
    <t>Fraga**</t>
  </si>
  <si>
    <t>Ejea de los Caballeros**</t>
  </si>
  <si>
    <t>Caspe**</t>
  </si>
  <si>
    <t>52.34</t>
  </si>
  <si>
    <t>5.61</t>
  </si>
  <si>
    <t>9.35</t>
  </si>
  <si>
    <t>4.67</t>
  </si>
  <si>
    <t>Campo</t>
  </si>
  <si>
    <t>2.80</t>
  </si>
  <si>
    <t>Alcañiz **</t>
  </si>
  <si>
    <t>1.87</t>
  </si>
  <si>
    <t>3.74</t>
  </si>
  <si>
    <t>Grañén</t>
  </si>
  <si>
    <t>Molinos</t>
  </si>
  <si>
    <t>Pedrola</t>
  </si>
  <si>
    <t>Alcampell</t>
  </si>
  <si>
    <t>Angüés</t>
  </si>
  <si>
    <t>Ansó</t>
  </si>
  <si>
    <t>Bea</t>
  </si>
  <si>
    <t>Belchite</t>
  </si>
  <si>
    <t>Escucha</t>
  </si>
  <si>
    <t>Baguena</t>
  </si>
  <si>
    <t>Fuendejalón</t>
  </si>
  <si>
    <t>Gallur</t>
  </si>
  <si>
    <t>Grañen</t>
  </si>
  <si>
    <t>Lagueruela</t>
  </si>
  <si>
    <t>Peñarroya De Tastavins</t>
  </si>
  <si>
    <t>Quinto</t>
  </si>
  <si>
    <t>Sabiñánigo</t>
  </si>
  <si>
    <t>Campo De Belchite</t>
  </si>
  <si>
    <t>Hecho</t>
  </si>
  <si>
    <t>Huesca Capital Nº 3 (Pirineos)</t>
  </si>
  <si>
    <t>Huesca Rural</t>
  </si>
  <si>
    <t>Lafortunada</t>
  </si>
  <si>
    <t>Valderrobres</t>
  </si>
  <si>
    <t xml:space="preserve">(Periodo desde 15/02/2020) </t>
  </si>
  <si>
    <t>Grupo de edad</t>
  </si>
  <si>
    <t>Hombres</t>
  </si>
  <si>
    <t>Mujeres</t>
  </si>
  <si>
    <t>La Jacetania</t>
  </si>
  <si>
    <t>Ribera Alta Del Ebro</t>
  </si>
  <si>
    <t>Valdejalón</t>
  </si>
  <si>
    <t>CALATAYUD</t>
  </si>
  <si>
    <t>Comunidad De Calatayud</t>
  </si>
  <si>
    <t>Otros</t>
  </si>
  <si>
    <t>Campo De Borja</t>
  </si>
  <si>
    <t>Escolar</t>
  </si>
  <si>
    <t>Hoya De Huesca / Plana De Uesca</t>
  </si>
  <si>
    <t>La Ribagorza</t>
  </si>
  <si>
    <t>Ecuador</t>
  </si>
  <si>
    <t>Zuera</t>
  </si>
  <si>
    <t>Reboleria</t>
  </si>
  <si>
    <t>Actur Oeste</t>
  </si>
  <si>
    <t>Bombarda</t>
  </si>
  <si>
    <t>Casetas</t>
  </si>
  <si>
    <t>Independencia</t>
  </si>
  <si>
    <t>Madre Vedruna-Miraflores</t>
  </si>
  <si>
    <t>Mallén</t>
  </si>
  <si>
    <t>Cinca Medio</t>
  </si>
  <si>
    <t>Colombia</t>
  </si>
  <si>
    <t>Nicaragua</t>
  </si>
  <si>
    <t>Las Fuentes Norte</t>
  </si>
  <si>
    <t>Almunia De Doña Godina (La)</t>
  </si>
  <si>
    <t>0.86</t>
  </si>
  <si>
    <t>Ghana</t>
  </si>
  <si>
    <t>Monzon Urbana</t>
  </si>
  <si>
    <t>Valdefierro</t>
  </si>
  <si>
    <t>Monzón **</t>
  </si>
  <si>
    <t>Cuarte De Huerva **</t>
  </si>
  <si>
    <t>Ricla</t>
  </si>
  <si>
    <t>Alfamén</t>
  </si>
  <si>
    <t>Epila</t>
  </si>
  <si>
    <t>Argentina</t>
  </si>
  <si>
    <t>Sadaba</t>
  </si>
  <si>
    <t>Cariñena</t>
  </si>
  <si>
    <t>La Almunia De Doña Godina</t>
  </si>
  <si>
    <t>Campo De Cariñena</t>
  </si>
  <si>
    <t>Distribución por COMARCA: en 0 casos confirmados no ha sido posible identificar la comarca</t>
  </si>
  <si>
    <t>Distribución por PROVINCIA: en 0 casos confirmados no ha sido posible identificar la provincia</t>
  </si>
  <si>
    <t>Distribución por edad y sexo: en 3 casos confirmados no ha sido posible identificar la edad o el sexo</t>
  </si>
  <si>
    <t>86.89</t>
  </si>
  <si>
    <t>11.48</t>
  </si>
  <si>
    <t>1.64</t>
  </si>
  <si>
    <t>Distribución por SINTOMATOLOGÍA: en 1 casos confirmados no ha sido posible identificar la sintomatología</t>
  </si>
  <si>
    <t>21.31</t>
  </si>
  <si>
    <t>4.92</t>
  </si>
  <si>
    <t>3.28</t>
  </si>
  <si>
    <t>70.49</t>
  </si>
  <si>
    <t>37.70</t>
  </si>
  <si>
    <t>54.10</t>
  </si>
  <si>
    <t>32.79</t>
  </si>
  <si>
    <t>18.03</t>
  </si>
  <si>
    <t>TERUEL</t>
  </si>
  <si>
    <t>Distribución por SECTOR: en 0 casos confirmados no ha sido posible identificar el sector</t>
  </si>
  <si>
    <t>Alfajarin</t>
  </si>
  <si>
    <t>Benabarre</t>
  </si>
  <si>
    <t>Daroca</t>
  </si>
  <si>
    <t>57.38</t>
  </si>
  <si>
    <t>Sádaba</t>
  </si>
  <si>
    <t>Fréscano</t>
  </si>
  <si>
    <t>Muela (La)</t>
  </si>
  <si>
    <t>Puebla De Alfindén (La)</t>
  </si>
  <si>
    <t>San Miguel Del Cinca</t>
  </si>
  <si>
    <t>63.93</t>
  </si>
  <si>
    <t>Campo De Daroca</t>
  </si>
  <si>
    <t>Comunidad De Teruel</t>
  </si>
  <si>
    <t>Distribución por ZBS: en 0 casos confirmados no ha sido posible identificar la ZBS</t>
  </si>
  <si>
    <t>Total casos confirmados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</si>
</sst>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3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rebuchet MS"/>
      <family val="2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rgb="FFFFFFFF"/>
      <name val="Calibri"/>
      <family val="2"/>
      <scheme val="minor"/>
    </font>
    <font>
      <b/>
      <sz val="12"/>
      <color theme="1"/>
      <name val="Trebuchet MS"/>
      <family val="2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1F5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Trebuchet MS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Trebuchet MS"/>
      <family val="2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66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EC2B8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9A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939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8E8E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9" fillId="12" borderId="0" applyNumberFormat="0" applyBorder="0" applyAlignment="0" applyProtection="0"/>
    <xf numFmtId="0" fontId="2" fillId="13" borderId="10" applyNumberFormat="0" applyFont="0" applyAlignment="0" applyProtection="0"/>
  </cellStyleXfs>
  <cellXfs count="205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/>
    <xf numFmtId="0" fontId="4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0" fontId="0" fillId="13" borderId="10" xfId="3" applyFont="1"/>
    <xf numFmtId="0" fontId="9" fillId="12" borderId="0" xfId="2"/>
    <xf numFmtId="0" fontId="9" fillId="12" borderId="0" xfId="2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2" fontId="0" fillId="10" borderId="0" xfId="0" applyNumberFormat="1" applyFill="1"/>
    <xf numFmtId="0" fontId="0" fillId="0" borderId="0" xfId="0" applyAlignment="1">
      <alignment horizontal="left"/>
    </xf>
    <xf numFmtId="0" fontId="17" fillId="0" borderId="0" xfId="0" applyFont="1" applyFill="1"/>
    <xf numFmtId="0" fontId="8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" fillId="4" borderId="3" xfId="0" applyFont="1" applyFill="1" applyBorder="1" applyAlignment="1">
      <alignment horizontal="center" vertical="center"/>
    </xf>
    <xf numFmtId="0" fontId="12" fillId="15" borderId="3" xfId="0" applyFont="1" applyFill="1" applyBorder="1" applyAlignment="1">
      <alignment horizontal="justify" vertical="center" wrapText="1"/>
    </xf>
    <xf numFmtId="0" fontId="12" fillId="1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justify" vertical="center" wrapText="1"/>
    </xf>
    <xf numFmtId="0" fontId="12" fillId="5" borderId="3" xfId="0" applyFont="1" applyFill="1" applyBorder="1" applyAlignment="1">
      <alignment horizontal="center" vertical="center" wrapText="1"/>
    </xf>
    <xf numFmtId="2" fontId="0" fillId="0" borderId="0" xfId="0" applyNumberFormat="1"/>
    <xf numFmtId="2" fontId="8" fillId="0" borderId="0" xfId="0" applyNumberFormat="1" applyFont="1" applyAlignment="1">
      <alignment horizontal="right" vertical="center" wrapText="1"/>
    </xf>
    <xf numFmtId="0" fontId="15" fillId="16" borderId="3" xfId="0" applyFont="1" applyFill="1" applyBorder="1" applyAlignment="1">
      <alignment vertical="center" wrapText="1"/>
    </xf>
    <xf numFmtId="0" fontId="19" fillId="0" borderId="0" xfId="0" applyFont="1"/>
    <xf numFmtId="0" fontId="0" fillId="2" borderId="6" xfId="0" applyFill="1" applyBorder="1" applyAlignment="1">
      <alignment horizontal="center" vertical="center" wrapText="1"/>
    </xf>
    <xf numFmtId="14" fontId="3" fillId="22" borderId="3" xfId="0" applyNumberFormat="1" applyFont="1" applyFill="1" applyBorder="1" applyAlignment="1">
      <alignment horizontal="center"/>
    </xf>
    <xf numFmtId="9" fontId="0" fillId="0" borderId="0" xfId="1" applyFont="1" applyFill="1"/>
    <xf numFmtId="0" fontId="20" fillId="0" borderId="0" xfId="0" applyFont="1"/>
    <xf numFmtId="0" fontId="10" fillId="14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left"/>
    </xf>
    <xf numFmtId="0" fontId="10" fillId="10" borderId="3" xfId="0" applyFont="1" applyFill="1" applyBorder="1"/>
    <xf numFmtId="10" fontId="10" fillId="10" borderId="3" xfId="0" applyNumberFormat="1" applyFont="1" applyFill="1" applyBorder="1" applyAlignment="1">
      <alignment horizontal="center"/>
    </xf>
    <xf numFmtId="0" fontId="10" fillId="11" borderId="3" xfId="0" applyFont="1" applyFill="1" applyBorder="1"/>
    <xf numFmtId="10" fontId="10" fillId="11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21" fillId="0" borderId="0" xfId="0" applyFont="1"/>
    <xf numFmtId="164" fontId="21" fillId="0" borderId="0" xfId="0" applyNumberFormat="1" applyFont="1" applyFill="1"/>
    <xf numFmtId="164" fontId="4" fillId="0" borderId="0" xfId="0" applyNumberFormat="1" applyFont="1" applyFill="1"/>
    <xf numFmtId="0" fontId="20" fillId="0" borderId="3" xfId="0" applyFont="1" applyBorder="1"/>
    <xf numFmtId="0" fontId="10" fillId="23" borderId="3" xfId="0" applyFont="1" applyFill="1" applyBorder="1" applyAlignment="1">
      <alignment horizontal="center"/>
    </xf>
    <xf numFmtId="14" fontId="10" fillId="23" borderId="3" xfId="0" applyNumberFormat="1" applyFont="1" applyFill="1" applyBorder="1" applyAlignment="1">
      <alignment horizontal="center"/>
    </xf>
    <xf numFmtId="0" fontId="21" fillId="0" borderId="0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3" fillId="17" borderId="3" xfId="0" applyFont="1" applyFill="1" applyBorder="1"/>
    <xf numFmtId="0" fontId="3" fillId="24" borderId="3" xfId="0" applyFont="1" applyFill="1" applyBorder="1"/>
    <xf numFmtId="0" fontId="22" fillId="0" borderId="0" xfId="0" applyFont="1"/>
    <xf numFmtId="0" fontId="3" fillId="0" borderId="0" xfId="0" applyFont="1"/>
    <xf numFmtId="0" fontId="6" fillId="11" borderId="3" xfId="0" applyFont="1" applyFill="1" applyBorder="1"/>
    <xf numFmtId="10" fontId="8" fillId="0" borderId="0" xfId="0" applyNumberFormat="1" applyFont="1" applyAlignment="1">
      <alignment vertical="center" wrapText="1"/>
    </xf>
    <xf numFmtId="3" fontId="11" fillId="5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3" fontId="10" fillId="11" borderId="3" xfId="0" applyNumberFormat="1" applyFont="1" applyFill="1" applyBorder="1" applyAlignment="1">
      <alignment horizontal="center"/>
    </xf>
    <xf numFmtId="10" fontId="11" fillId="5" borderId="3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3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Border="1"/>
    <xf numFmtId="0" fontId="1" fillId="3" borderId="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11" borderId="6" xfId="0" applyFont="1" applyFill="1" applyBorder="1"/>
    <xf numFmtId="0" fontId="3" fillId="0" borderId="0" xfId="0" applyFont="1" applyFill="1"/>
    <xf numFmtId="0" fontId="0" fillId="2" borderId="18" xfId="0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0" fontId="25" fillId="0" borderId="0" xfId="0" applyNumberFormat="1" applyFont="1"/>
    <xf numFmtId="10" fontId="0" fillId="0" borderId="3" xfId="1" applyNumberFormat="1" applyFont="1" applyBorder="1" applyAlignment="1">
      <alignment horizontal="right"/>
    </xf>
    <xf numFmtId="10" fontId="0" fillId="0" borderId="11" xfId="1" applyNumberFormat="1" applyFont="1" applyFill="1" applyBorder="1"/>
    <xf numFmtId="10" fontId="0" fillId="0" borderId="8" xfId="1" applyNumberFormat="1" applyFont="1" applyFill="1" applyBorder="1"/>
    <xf numFmtId="10" fontId="3" fillId="17" borderId="3" xfId="1" applyNumberFormat="1" applyFont="1" applyFill="1" applyBorder="1"/>
    <xf numFmtId="10" fontId="3" fillId="24" borderId="3" xfId="1" applyNumberFormat="1" applyFont="1" applyFill="1" applyBorder="1"/>
    <xf numFmtId="10" fontId="3" fillId="0" borderId="3" xfId="1" applyNumberFormat="1" applyFont="1" applyFill="1" applyBorder="1"/>
    <xf numFmtId="0" fontId="27" fillId="0" borderId="0" xfId="0" applyFont="1"/>
    <xf numFmtId="3" fontId="14" fillId="16" borderId="3" xfId="0" applyNumberFormat="1" applyFont="1" applyFill="1" applyBorder="1" applyAlignment="1">
      <alignment vertical="center" wrapText="1"/>
    </xf>
    <xf numFmtId="3" fontId="14" fillId="17" borderId="3" xfId="0" applyNumberFormat="1" applyFont="1" applyFill="1" applyBorder="1" applyAlignment="1">
      <alignment vertical="center" wrapText="1"/>
    </xf>
    <xf numFmtId="3" fontId="15" fillId="16" borderId="3" xfId="0" applyNumberFormat="1" applyFont="1" applyFill="1" applyBorder="1" applyAlignment="1">
      <alignment vertical="center" wrapText="1"/>
    </xf>
    <xf numFmtId="10" fontId="0" fillId="0" borderId="0" xfId="1" applyNumberFormat="1" applyFont="1"/>
    <xf numFmtId="10" fontId="27" fillId="0" borderId="0" xfId="0" applyNumberFormat="1" applyFont="1"/>
    <xf numFmtId="10" fontId="28" fillId="0" borderId="0" xfId="0" applyNumberFormat="1" applyFont="1" applyAlignment="1">
      <alignment vertical="center" wrapText="1"/>
    </xf>
    <xf numFmtId="0" fontId="28" fillId="0" borderId="0" xfId="0" applyFont="1" applyAlignment="1">
      <alignment vertical="center" wrapText="1"/>
    </xf>
    <xf numFmtId="164" fontId="3" fillId="17" borderId="3" xfId="1" applyNumberFormat="1" applyFont="1" applyFill="1" applyBorder="1"/>
    <xf numFmtId="0" fontId="0" fillId="8" borderId="0" xfId="0" applyFill="1" applyBorder="1"/>
    <xf numFmtId="1" fontId="5" fillId="26" borderId="3" xfId="0" applyNumberFormat="1" applyFont="1" applyFill="1" applyBorder="1" applyAlignment="1">
      <alignment wrapText="1"/>
    </xf>
    <xf numFmtId="0" fontId="6" fillId="9" borderId="6" xfId="0" applyFont="1" applyFill="1" applyBorder="1"/>
    <xf numFmtId="0" fontId="6" fillId="9" borderId="3" xfId="0" applyFont="1" applyFill="1" applyBorder="1"/>
    <xf numFmtId="0" fontId="3" fillId="20" borderId="19" xfId="0" applyFont="1" applyFill="1" applyBorder="1" applyAlignment="1">
      <alignment vertical="center"/>
    </xf>
    <xf numFmtId="0" fontId="29" fillId="16" borderId="3" xfId="0" applyFont="1" applyFill="1" applyBorder="1" applyAlignment="1">
      <alignment vertical="center" wrapText="1"/>
    </xf>
    <xf numFmtId="0" fontId="29" fillId="17" borderId="3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6" fillId="25" borderId="20" xfId="0" applyFont="1" applyFill="1" applyBorder="1"/>
    <xf numFmtId="0" fontId="6" fillId="25" borderId="21" xfId="0" applyFont="1" applyFill="1" applyBorder="1"/>
    <xf numFmtId="0" fontId="6" fillId="7" borderId="22" xfId="0" applyFont="1" applyFill="1" applyBorder="1" applyAlignment="1">
      <alignment horizontal="left" wrapText="1"/>
    </xf>
    <xf numFmtId="10" fontId="6" fillId="9" borderId="11" xfId="0" applyNumberFormat="1" applyFont="1" applyFill="1" applyBorder="1" applyAlignment="1">
      <alignment horizontal="right"/>
    </xf>
    <xf numFmtId="10" fontId="6" fillId="11" borderId="11" xfId="0" applyNumberFormat="1" applyFont="1" applyFill="1" applyBorder="1" applyAlignment="1">
      <alignment horizontal="right"/>
    </xf>
    <xf numFmtId="0" fontId="3" fillId="20" borderId="5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vertical="center" wrapText="1"/>
    </xf>
    <xf numFmtId="0" fontId="3" fillId="28" borderId="1" xfId="0" applyFont="1" applyFill="1" applyBorder="1" applyAlignment="1">
      <alignment horizontal="right" vertical="center" wrapText="1"/>
    </xf>
    <xf numFmtId="9" fontId="3" fillId="20" borderId="1" xfId="0" applyNumberFormat="1" applyFont="1" applyFill="1" applyBorder="1" applyAlignment="1">
      <alignment horizontal="right" vertical="center" wrapText="1"/>
    </xf>
    <xf numFmtId="0" fontId="5" fillId="27" borderId="3" xfId="0" applyFont="1" applyFill="1" applyBorder="1" applyAlignment="1">
      <alignment wrapText="1"/>
    </xf>
    <xf numFmtId="0" fontId="6" fillId="10" borderId="6" xfId="0" applyFont="1" applyFill="1" applyBorder="1"/>
    <xf numFmtId="0" fontId="6" fillId="10" borderId="3" xfId="0" applyFont="1" applyFill="1" applyBorder="1"/>
    <xf numFmtId="10" fontId="6" fillId="10" borderId="11" xfId="0" applyNumberFormat="1" applyFont="1" applyFill="1" applyBorder="1" applyAlignment="1">
      <alignment horizontal="right"/>
    </xf>
    <xf numFmtId="164" fontId="3" fillId="29" borderId="3" xfId="1" applyNumberFormat="1" applyFont="1" applyFill="1" applyBorder="1"/>
    <xf numFmtId="10" fontId="5" fillId="5" borderId="11" xfId="1" applyNumberFormat="1" applyFont="1" applyFill="1" applyBorder="1" applyAlignment="1">
      <alignment horizontal="right" wrapText="1"/>
    </xf>
    <xf numFmtId="0" fontId="5" fillId="26" borderId="6" xfId="0" applyFont="1" applyFill="1" applyBorder="1" applyAlignment="1">
      <alignment wrapText="1"/>
    </xf>
    <xf numFmtId="0" fontId="5" fillId="27" borderId="6" xfId="0" applyFont="1" applyFill="1" applyBorder="1" applyAlignment="1">
      <alignment wrapText="1"/>
    </xf>
    <xf numFmtId="0" fontId="5" fillId="27" borderId="11" xfId="0" applyFont="1" applyFill="1" applyBorder="1" applyAlignment="1">
      <alignment horizontal="right" wrapText="1"/>
    </xf>
    <xf numFmtId="10" fontId="0" fillId="0" borderId="0" xfId="1" applyNumberFormat="1" applyFont="1" applyFill="1" applyBorder="1" applyAlignment="1">
      <alignment horizontal="right"/>
    </xf>
    <xf numFmtId="0" fontId="6" fillId="31" borderId="6" xfId="0" applyFont="1" applyFill="1" applyBorder="1" applyAlignment="1">
      <alignment wrapText="1"/>
    </xf>
    <xf numFmtId="1" fontId="3" fillId="31" borderId="3" xfId="0" applyNumberFormat="1" applyFont="1" applyFill="1" applyBorder="1" applyAlignment="1">
      <alignment wrapText="1"/>
    </xf>
    <xf numFmtId="10" fontId="6" fillId="31" borderId="11" xfId="1" applyNumberFormat="1" applyFont="1" applyFill="1" applyBorder="1" applyAlignment="1">
      <alignment horizontal="right" wrapText="1"/>
    </xf>
    <xf numFmtId="0" fontId="6" fillId="33" borderId="6" xfId="0" applyFont="1" applyFill="1" applyBorder="1" applyAlignment="1">
      <alignment wrapText="1"/>
    </xf>
    <xf numFmtId="1" fontId="3" fillId="33" borderId="3" xfId="0" applyNumberFormat="1" applyFont="1" applyFill="1" applyBorder="1" applyAlignment="1">
      <alignment wrapText="1"/>
    </xf>
    <xf numFmtId="10" fontId="6" fillId="33" borderId="11" xfId="1" applyNumberFormat="1" applyFont="1" applyFill="1" applyBorder="1" applyAlignment="1">
      <alignment horizontal="right" wrapText="1"/>
    </xf>
    <xf numFmtId="9" fontId="3" fillId="4" borderId="1" xfId="0" applyNumberFormat="1" applyFont="1" applyFill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6" xfId="0" applyFont="1" applyBorder="1" applyAlignment="1">
      <alignment vertical="center" wrapText="1"/>
    </xf>
    <xf numFmtId="0" fontId="8" fillId="0" borderId="11" xfId="0" applyFont="1" applyBorder="1" applyAlignment="1">
      <alignment horizontal="right" vertical="center" wrapText="1"/>
    </xf>
    <xf numFmtId="0" fontId="8" fillId="0" borderId="18" xfId="0" applyFont="1" applyBorder="1" applyAlignment="1">
      <alignment vertical="center" wrapText="1"/>
    </xf>
    <xf numFmtId="0" fontId="8" fillId="0" borderId="23" xfId="0" applyFont="1" applyBorder="1" applyAlignment="1">
      <alignment horizontal="right" vertical="center" wrapText="1"/>
    </xf>
    <xf numFmtId="0" fontId="8" fillId="0" borderId="24" xfId="0" applyFont="1" applyBorder="1" applyAlignment="1">
      <alignment horizontal="right" vertical="center" wrapText="1"/>
    </xf>
    <xf numFmtId="0" fontId="8" fillId="0" borderId="25" xfId="0" applyFont="1" applyBorder="1" applyAlignment="1">
      <alignment vertical="center" wrapText="1"/>
    </xf>
    <xf numFmtId="0" fontId="8" fillId="0" borderId="26" xfId="0" applyFont="1" applyBorder="1" applyAlignment="1">
      <alignment horizontal="right" vertical="center" wrapText="1"/>
    </xf>
    <xf numFmtId="0" fontId="8" fillId="0" borderId="27" xfId="0" applyFont="1" applyBorder="1" applyAlignment="1">
      <alignment horizontal="right" vertical="center" wrapText="1"/>
    </xf>
    <xf numFmtId="0" fontId="1" fillId="6" borderId="2" xfId="0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1" fillId="20" borderId="1" xfId="0" applyFont="1" applyFill="1" applyBorder="1" applyAlignment="1">
      <alignment horizontal="center" vertical="center"/>
    </xf>
    <xf numFmtId="0" fontId="5" fillId="5" borderId="25" xfId="0" applyFont="1" applyFill="1" applyBorder="1"/>
    <xf numFmtId="0" fontId="5" fillId="5" borderId="26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wrapText="1"/>
    </xf>
    <xf numFmtId="1" fontId="5" fillId="5" borderId="26" xfId="0" applyNumberFormat="1" applyFont="1" applyFill="1" applyBorder="1" applyAlignment="1">
      <alignment wrapText="1"/>
    </xf>
    <xf numFmtId="10" fontId="5" fillId="5" borderId="27" xfId="1" applyNumberFormat="1" applyFont="1" applyFill="1" applyBorder="1" applyAlignment="1">
      <alignment horizontal="right" wrapText="1"/>
    </xf>
    <xf numFmtId="10" fontId="1" fillId="4" borderId="1" xfId="0" applyNumberFormat="1" applyFont="1" applyFill="1" applyBorder="1" applyAlignment="1">
      <alignment horizontal="center" wrapText="1"/>
    </xf>
    <xf numFmtId="0" fontId="0" fillId="2" borderId="25" xfId="0" applyFill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10" fontId="0" fillId="0" borderId="26" xfId="1" applyNumberFormat="1" applyFont="1" applyBorder="1" applyAlignment="1">
      <alignment horizontal="right"/>
    </xf>
    <xf numFmtId="10" fontId="0" fillId="0" borderId="27" xfId="1" applyNumberFormat="1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6" fillId="18" borderId="9" xfId="0" applyFont="1" applyFill="1" applyBorder="1" applyAlignment="1">
      <alignment vertical="center" wrapText="1"/>
    </xf>
    <xf numFmtId="0" fontId="15" fillId="18" borderId="12" xfId="0" applyFont="1" applyFill="1" applyBorder="1" applyAlignment="1">
      <alignment horizontal="right" vertical="center" wrapText="1"/>
    </xf>
    <xf numFmtId="0" fontId="16" fillId="19" borderId="7" xfId="0" applyFont="1" applyFill="1" applyBorder="1" applyAlignment="1">
      <alignment vertical="center" wrapText="1"/>
    </xf>
    <xf numFmtId="0" fontId="15" fillId="19" borderId="8" xfId="0" applyFont="1" applyFill="1" applyBorder="1" applyAlignment="1">
      <alignment horizontal="right" vertical="center" wrapText="1"/>
    </xf>
    <xf numFmtId="10" fontId="5" fillId="5" borderId="1" xfId="1" applyNumberFormat="1" applyFont="1" applyFill="1" applyBorder="1" applyAlignment="1">
      <alignment horizontal="right" wrapText="1"/>
    </xf>
    <xf numFmtId="0" fontId="6" fillId="32" borderId="18" xfId="0" applyFont="1" applyFill="1" applyBorder="1" applyAlignment="1">
      <alignment wrapText="1"/>
    </xf>
    <xf numFmtId="1" fontId="3" fillId="32" borderId="23" xfId="0" applyNumberFormat="1" applyFont="1" applyFill="1" applyBorder="1" applyAlignment="1">
      <alignment wrapText="1"/>
    </xf>
    <xf numFmtId="1" fontId="6" fillId="6" borderId="1" xfId="1" applyNumberFormat="1" applyFont="1" applyFill="1" applyBorder="1" applyAlignment="1">
      <alignment vertical="center" wrapText="1"/>
    </xf>
    <xf numFmtId="10" fontId="1" fillId="6" borderId="1" xfId="1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0" fontId="0" fillId="13" borderId="10" xfId="3" applyNumberFormat="1" applyFont="1"/>
    <xf numFmtId="0" fontId="0" fillId="0" borderId="0" xfId="0" applyBorder="1"/>
    <xf numFmtId="9" fontId="3" fillId="3" borderId="2" xfId="1" applyFont="1" applyFill="1" applyBorder="1"/>
    <xf numFmtId="0" fontId="0" fillId="0" borderId="3" xfId="0" applyBorder="1"/>
    <xf numFmtId="10" fontId="0" fillId="8" borderId="3" xfId="0" applyNumberFormat="1" applyFont="1" applyFill="1" applyBorder="1" applyAlignment="1">
      <alignment horizontal="right" vertical="center"/>
    </xf>
    <xf numFmtId="0" fontId="0" fillId="0" borderId="6" xfId="0" applyBorder="1"/>
    <xf numFmtId="0" fontId="26" fillId="0" borderId="11" xfId="0" applyFont="1" applyFill="1" applyBorder="1" applyAlignment="1"/>
    <xf numFmtId="0" fontId="5" fillId="5" borderId="28" xfId="0" applyFont="1" applyFill="1" applyBorder="1" applyAlignment="1">
      <alignment wrapText="1"/>
    </xf>
    <xf numFmtId="1" fontId="5" fillId="5" borderId="28" xfId="0" applyNumberFormat="1" applyFont="1" applyFill="1" applyBorder="1" applyAlignment="1">
      <alignment wrapText="1"/>
    </xf>
    <xf numFmtId="10" fontId="5" fillId="5" borderId="28" xfId="1" applyNumberFormat="1" applyFont="1" applyFill="1" applyBorder="1" applyAlignment="1">
      <alignment horizontal="right" wrapText="1"/>
    </xf>
    <xf numFmtId="0" fontId="6" fillId="4" borderId="3" xfId="0" applyFont="1" applyFill="1" applyBorder="1"/>
    <xf numFmtId="0" fontId="1" fillId="20" borderId="6" xfId="0" applyFont="1" applyFill="1" applyBorder="1" applyAlignment="1">
      <alignment horizontal="left" vertical="center"/>
    </xf>
    <xf numFmtId="10" fontId="6" fillId="4" borderId="11" xfId="0" applyNumberFormat="1" applyFont="1" applyFill="1" applyBorder="1" applyAlignment="1">
      <alignment horizontal="right"/>
    </xf>
    <xf numFmtId="10" fontId="5" fillId="5" borderId="27" xfId="0" applyNumberFormat="1" applyFont="1" applyFill="1" applyBorder="1" applyAlignment="1">
      <alignment horizontal="right"/>
    </xf>
    <xf numFmtId="0" fontId="1" fillId="20" borderId="9" xfId="0" applyFont="1" applyFill="1" applyBorder="1" applyAlignment="1">
      <alignment horizontal="center" vertical="center"/>
    </xf>
    <xf numFmtId="0" fontId="1" fillId="20" borderId="29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1" fontId="3" fillId="32" borderId="24" xfId="0" applyNumberFormat="1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left" vertical="center" wrapText="1"/>
    </xf>
    <xf numFmtId="0" fontId="6" fillId="30" borderId="25" xfId="0" applyFont="1" applyFill="1" applyBorder="1" applyAlignment="1">
      <alignment wrapText="1"/>
    </xf>
    <xf numFmtId="0" fontId="6" fillId="30" borderId="26" xfId="0" applyFont="1" applyFill="1" applyBorder="1" applyAlignment="1">
      <alignment wrapText="1"/>
    </xf>
    <xf numFmtId="10" fontId="6" fillId="30" borderId="27" xfId="0" applyNumberFormat="1" applyFont="1" applyFill="1" applyBorder="1" applyAlignment="1">
      <alignment wrapText="1"/>
    </xf>
    <xf numFmtId="0" fontId="6" fillId="25" borderId="25" xfId="0" applyFont="1" applyFill="1" applyBorder="1" applyAlignment="1">
      <alignment wrapText="1"/>
    </xf>
    <xf numFmtId="0" fontId="6" fillId="25" borderId="26" xfId="0" applyFont="1" applyFill="1" applyBorder="1" applyAlignment="1">
      <alignment wrapText="1"/>
    </xf>
    <xf numFmtId="10" fontId="6" fillId="25" borderId="27" xfId="0" applyNumberFormat="1" applyFont="1" applyFill="1" applyBorder="1" applyAlignment="1">
      <alignment wrapText="1"/>
    </xf>
    <xf numFmtId="0" fontId="18" fillId="21" borderId="17" xfId="0" applyFont="1" applyFill="1" applyBorder="1" applyAlignment="1">
      <alignment horizontal="center" vertical="center"/>
    </xf>
    <xf numFmtId="0" fontId="18" fillId="21" borderId="14" xfId="0" applyFont="1" applyFill="1" applyBorder="1" applyAlignment="1">
      <alignment horizontal="center" vertical="center"/>
    </xf>
    <xf numFmtId="0" fontId="18" fillId="21" borderId="15" xfId="0" applyFont="1" applyFill="1" applyBorder="1" applyAlignment="1">
      <alignment horizontal="center"/>
    </xf>
    <xf numFmtId="0" fontId="18" fillId="21" borderId="16" xfId="0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9" fillId="12" borderId="0" xfId="2" applyBorder="1" applyAlignment="1">
      <alignment horizontal="center" vertical="center" wrapText="1"/>
    </xf>
    <xf numFmtId="0" fontId="9" fillId="12" borderId="4" xfId="2" applyBorder="1" applyAlignment="1">
      <alignment horizontal="center" vertical="center" wrapText="1"/>
    </xf>
    <xf numFmtId="0" fontId="3" fillId="32" borderId="7" xfId="0" applyFont="1" applyFill="1" applyBorder="1"/>
    <xf numFmtId="0" fontId="3" fillId="32" borderId="30" xfId="0" applyFont="1" applyFill="1" applyBorder="1"/>
    <xf numFmtId="10" fontId="3" fillId="32" borderId="30" xfId="0" applyNumberFormat="1" applyFont="1" applyFill="1" applyBorder="1" applyAlignment="1">
      <alignment horizontal="right" vertical="center"/>
    </xf>
    <xf numFmtId="0" fontId="30" fillId="32" borderId="8" xfId="0" applyFont="1" applyFill="1" applyBorder="1" applyAlignment="1"/>
  </cellXfs>
  <cellStyles count="4">
    <cellStyle name="Incorrecto" xfId="2" builtinId="27"/>
    <cellStyle name="Normal" xfId="0" builtinId="0"/>
    <cellStyle name="Notas" xfId="3" builtinId="10"/>
    <cellStyle name="Porcentual" xfId="1" builtinId="5"/>
  </cellStyles>
  <dxfs count="2">
    <dxf>
      <font>
        <strike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DD7EE"/>
      <color rgb="FFFF0000"/>
      <color rgb="FFFF9797"/>
      <color rgb="FFE0F89C"/>
      <color rgb="FFFFEDB3"/>
      <color rgb="FF9BC2E6"/>
      <color rgb="FFFF7C80"/>
      <color rgb="FFFEC2B8"/>
      <color rgb="FFFEE2DA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97"/>
  <sheetViews>
    <sheetView tabSelected="1" zoomScale="90" zoomScaleNormal="90" workbookViewId="0">
      <selection activeCell="G64" sqref="G64"/>
    </sheetView>
  </sheetViews>
  <sheetFormatPr baseColWidth="10" defaultColWidth="9.140625" defaultRowHeight="15"/>
  <cols>
    <col min="1" max="1" width="2" customWidth="1"/>
    <col min="2" max="2" width="34.5703125" customWidth="1"/>
    <col min="3" max="4" width="15.7109375" customWidth="1"/>
    <col min="5" max="5" width="17.7109375" customWidth="1"/>
    <col min="6" max="6" width="18.5703125" customWidth="1"/>
    <col min="7" max="7" width="17.140625" customWidth="1"/>
    <col min="8" max="8" width="7.5703125" style="80" bestFit="1" customWidth="1"/>
    <col min="9" max="9" width="34" customWidth="1"/>
    <col min="10" max="10" width="16.85546875" customWidth="1"/>
    <col min="11" max="11" width="12.28515625" customWidth="1"/>
    <col min="12" max="12" width="13.42578125" customWidth="1"/>
    <col min="13" max="13" width="12.7109375" customWidth="1"/>
    <col min="14" max="14" width="22" customWidth="1"/>
    <col min="15" max="15" width="27.5703125" style="16" customWidth="1"/>
    <col min="16" max="16" width="17.140625" customWidth="1"/>
    <col min="17" max="17" width="12.7109375" customWidth="1"/>
    <col min="18" max="18" width="30.85546875" customWidth="1"/>
    <col min="19" max="19" width="20" customWidth="1"/>
    <col min="20" max="20" width="12.42578125" customWidth="1"/>
  </cols>
  <sheetData>
    <row r="1" spans="2:16" ht="15" customHeight="1" thickBot="1">
      <c r="B1" s="4" t="s">
        <v>242</v>
      </c>
      <c r="I1" s="191" t="s">
        <v>45</v>
      </c>
      <c r="J1" s="192"/>
      <c r="O1"/>
    </row>
    <row r="2" spans="2:16" ht="15" customHeight="1" thickBot="1">
      <c r="B2" s="152" t="s">
        <v>199</v>
      </c>
      <c r="C2" s="142" t="s">
        <v>200</v>
      </c>
      <c r="D2" s="142" t="s">
        <v>201</v>
      </c>
      <c r="E2" s="142" t="s">
        <v>29</v>
      </c>
      <c r="F2" s="142" t="s">
        <v>11</v>
      </c>
      <c r="G2" s="153" t="s">
        <v>12</v>
      </c>
      <c r="I2" s="189" t="s">
        <v>46</v>
      </c>
      <c r="J2" s="190"/>
      <c r="O2"/>
    </row>
    <row r="3" spans="2:16" ht="15" customHeight="1">
      <c r="B3" s="148" t="s">
        <v>0</v>
      </c>
      <c r="C3" s="149">
        <v>0</v>
      </c>
      <c r="D3" s="149">
        <v>0</v>
      </c>
      <c r="E3" s="149">
        <v>0</v>
      </c>
      <c r="F3" s="150">
        <f>E3/E$12</f>
        <v>0</v>
      </c>
      <c r="G3" s="151">
        <f>F3</f>
        <v>0</v>
      </c>
      <c r="I3" s="32">
        <v>44332</v>
      </c>
      <c r="J3" s="18"/>
      <c r="M3" s="18"/>
      <c r="O3"/>
    </row>
    <row r="4" spans="2:16" ht="15" customHeight="1">
      <c r="B4" s="31" t="s">
        <v>1</v>
      </c>
      <c r="C4" s="72">
        <v>4</v>
      </c>
      <c r="D4" s="72">
        <v>4</v>
      </c>
      <c r="E4" s="72">
        <v>8</v>
      </c>
      <c r="F4" s="74">
        <f t="shared" ref="F4:F11" si="0">E4/E$12</f>
        <v>0.13793103448275862</v>
      </c>
      <c r="G4" s="75">
        <f>F4+F3</f>
        <v>0.13793103448275862</v>
      </c>
      <c r="H4" s="85">
        <f>SUM(F3:F4)</f>
        <v>0.13793103448275862</v>
      </c>
      <c r="I4" s="4"/>
      <c r="M4" s="18"/>
      <c r="O4"/>
    </row>
    <row r="5" spans="2:16" ht="15" customHeight="1">
      <c r="B5" s="31" t="s">
        <v>2</v>
      </c>
      <c r="C5" s="72">
        <v>5</v>
      </c>
      <c r="D5" s="72">
        <v>3</v>
      </c>
      <c r="E5" s="72">
        <v>8</v>
      </c>
      <c r="F5" s="74">
        <f t="shared" si="0"/>
        <v>0.13793103448275862</v>
      </c>
      <c r="G5" s="75">
        <f>F5+F4+F3</f>
        <v>0.27586206896551724</v>
      </c>
      <c r="H5" s="86">
        <f>SUM(F3:F6)</f>
        <v>0.44827586206896552</v>
      </c>
      <c r="M5" s="8"/>
      <c r="O5"/>
    </row>
    <row r="6" spans="2:16" ht="15" customHeight="1" thickBot="1">
      <c r="B6" s="31" t="s">
        <v>3</v>
      </c>
      <c r="C6" s="72">
        <v>6</v>
      </c>
      <c r="D6" s="72">
        <v>4</v>
      </c>
      <c r="E6" s="72">
        <v>10</v>
      </c>
      <c r="F6" s="74">
        <f t="shared" si="0"/>
        <v>0.17241379310344829</v>
      </c>
      <c r="G6" s="75">
        <f>F6+F5+F4+F3</f>
        <v>0.44827586206896552</v>
      </c>
      <c r="H6" s="86">
        <f>SUM(F3:F7)</f>
        <v>0.53448275862068972</v>
      </c>
      <c r="I6" s="4" t="s">
        <v>256</v>
      </c>
      <c r="J6" s="28"/>
      <c r="K6" s="28"/>
      <c r="M6" s="7"/>
      <c r="O6"/>
    </row>
    <row r="7" spans="2:16" ht="15" customHeight="1" thickBot="1">
      <c r="B7" s="31" t="s">
        <v>4</v>
      </c>
      <c r="C7" s="72">
        <v>2</v>
      </c>
      <c r="D7" s="72">
        <v>3</v>
      </c>
      <c r="E7" s="72">
        <v>5</v>
      </c>
      <c r="F7" s="74">
        <f t="shared" si="0"/>
        <v>8.6206896551724144E-2</v>
      </c>
      <c r="G7" s="75">
        <f>F7+F6+F5+F4+F3</f>
        <v>0.53448275862068972</v>
      </c>
      <c r="H7" s="86">
        <f>SUM(F10:F11)</f>
        <v>0.10344827586206896</v>
      </c>
      <c r="I7" s="144" t="s">
        <v>138</v>
      </c>
      <c r="J7" s="144" t="s">
        <v>35</v>
      </c>
      <c r="K7" s="147" t="s">
        <v>17</v>
      </c>
      <c r="M7" s="7"/>
      <c r="N7" s="96"/>
      <c r="O7" s="97"/>
      <c r="P7" s="97"/>
    </row>
    <row r="8" spans="2:16" ht="15" customHeight="1">
      <c r="B8" s="31" t="s">
        <v>5</v>
      </c>
      <c r="C8" s="72">
        <v>10</v>
      </c>
      <c r="D8" s="72">
        <v>5</v>
      </c>
      <c r="E8" s="72">
        <v>15</v>
      </c>
      <c r="F8" s="74">
        <f t="shared" si="0"/>
        <v>0.25862068965517243</v>
      </c>
      <c r="G8" s="75">
        <f>F8+F7+F6+F5+F4+F3</f>
        <v>0.7931034482758621</v>
      </c>
      <c r="H8" s="87"/>
      <c r="I8" s="143" t="s">
        <v>20</v>
      </c>
      <c r="J8" s="145">
        <v>20</v>
      </c>
      <c r="K8" s="146" t="s">
        <v>253</v>
      </c>
      <c r="M8" s="7"/>
      <c r="N8" s="96"/>
      <c r="O8" s="97"/>
      <c r="P8" s="97"/>
    </row>
    <row r="9" spans="2:16" ht="15" customHeight="1">
      <c r="B9" s="31" t="s">
        <v>6</v>
      </c>
      <c r="C9" s="72">
        <v>3</v>
      </c>
      <c r="D9" s="72">
        <v>3</v>
      </c>
      <c r="E9" s="72">
        <v>6</v>
      </c>
      <c r="F9" s="74">
        <f t="shared" si="0"/>
        <v>0.10344827586206896</v>
      </c>
      <c r="G9" s="75">
        <f>F9+F8+F7+F6+F5+F4+F3</f>
        <v>0.89655172413793105</v>
      </c>
      <c r="I9" s="116" t="s">
        <v>15</v>
      </c>
      <c r="J9" s="90">
        <v>20</v>
      </c>
      <c r="K9" s="115" t="s">
        <v>253</v>
      </c>
      <c r="M9" s="7"/>
      <c r="N9" s="7"/>
      <c r="O9" s="8"/>
      <c r="P9" s="8"/>
    </row>
    <row r="10" spans="2:16" ht="15" customHeight="1">
      <c r="B10" s="31" t="s">
        <v>7</v>
      </c>
      <c r="C10" s="72">
        <v>1</v>
      </c>
      <c r="D10" s="72">
        <v>1</v>
      </c>
      <c r="E10" s="72">
        <v>2</v>
      </c>
      <c r="F10" s="74">
        <f t="shared" si="0"/>
        <v>3.4482758620689655E-2</v>
      </c>
      <c r="G10" s="75">
        <f>F10+F9+F8+F7+F6+F5+F4+F3</f>
        <v>0.93103448275862077</v>
      </c>
      <c r="I10" s="117" t="s">
        <v>14</v>
      </c>
      <c r="J10" s="110">
        <v>11</v>
      </c>
      <c r="K10" s="118" t="s">
        <v>254</v>
      </c>
      <c r="M10" s="7"/>
      <c r="N10" s="7"/>
      <c r="O10" s="8"/>
      <c r="P10" s="8"/>
    </row>
    <row r="11" spans="2:16" ht="15" customHeight="1" thickBot="1">
      <c r="B11" s="70" t="s">
        <v>52</v>
      </c>
      <c r="C11" s="72">
        <v>2</v>
      </c>
      <c r="D11" s="72">
        <v>2</v>
      </c>
      <c r="E11" s="72">
        <v>4</v>
      </c>
      <c r="F11" s="74">
        <f t="shared" si="0"/>
        <v>6.8965517241379309E-2</v>
      </c>
      <c r="G11" s="76">
        <f>F11+F10+F9+F8+F7+F6+F5+F4+F3</f>
        <v>1</v>
      </c>
      <c r="H11" s="85"/>
      <c r="I11" s="123" t="s">
        <v>49</v>
      </c>
      <c r="J11" s="124">
        <v>3</v>
      </c>
      <c r="K11" s="125" t="s">
        <v>248</v>
      </c>
      <c r="M11" s="7"/>
      <c r="N11" s="7"/>
      <c r="O11" s="8"/>
      <c r="P11" s="8"/>
    </row>
    <row r="12" spans="2:16" ht="15" customHeight="1" thickBot="1">
      <c r="B12" s="61" t="s">
        <v>29</v>
      </c>
      <c r="C12" s="61">
        <v>33</v>
      </c>
      <c r="D12" s="61">
        <v>25</v>
      </c>
      <c r="E12" s="61">
        <v>58</v>
      </c>
      <c r="F12" s="126">
        <v>1</v>
      </c>
      <c r="I12" s="123" t="s">
        <v>205</v>
      </c>
      <c r="J12" s="124">
        <v>3</v>
      </c>
      <c r="K12" s="125" t="s">
        <v>248</v>
      </c>
      <c r="N12" s="7"/>
      <c r="O12" s="8"/>
      <c r="P12" s="8"/>
    </row>
    <row r="13" spans="2:16" ht="15" customHeight="1">
      <c r="B13" s="1"/>
      <c r="D13" s="5"/>
      <c r="E13" s="2"/>
      <c r="F13" s="119"/>
      <c r="G13" s="5"/>
      <c r="I13" s="120" t="s">
        <v>8</v>
      </c>
      <c r="J13" s="121">
        <v>3</v>
      </c>
      <c r="K13" s="122" t="s">
        <v>248</v>
      </c>
      <c r="N13" s="7"/>
      <c r="O13" s="8"/>
      <c r="P13" s="8"/>
    </row>
    <row r="14" spans="2:16" ht="15" customHeight="1" thickBot="1">
      <c r="B14" s="4" t="s">
        <v>241</v>
      </c>
      <c r="E14" s="2"/>
      <c r="F14" s="5"/>
      <c r="G14" s="62"/>
      <c r="I14" s="159" t="s">
        <v>255</v>
      </c>
      <c r="J14" s="160">
        <v>1</v>
      </c>
      <c r="K14" s="181" t="s">
        <v>245</v>
      </c>
      <c r="N14" s="7"/>
      <c r="O14" s="8"/>
      <c r="P14" s="8"/>
    </row>
    <row r="15" spans="2:16" ht="15" customHeight="1" thickBot="1">
      <c r="B15" s="104" t="s">
        <v>55</v>
      </c>
      <c r="C15" s="105" t="s">
        <v>35</v>
      </c>
      <c r="D15" s="106" t="s">
        <v>17</v>
      </c>
      <c r="E15" s="3"/>
      <c r="F15" s="5"/>
      <c r="I15" s="138" t="s">
        <v>16</v>
      </c>
      <c r="J15" s="137">
        <f>SUM(J8:J14)</f>
        <v>61</v>
      </c>
      <c r="K15" s="158"/>
      <c r="N15" s="7"/>
      <c r="O15" s="8"/>
      <c r="P15" s="8"/>
    </row>
    <row r="16" spans="2:16" ht="15" customHeight="1" thickBot="1">
      <c r="B16" s="133" t="s">
        <v>99</v>
      </c>
      <c r="C16" s="134">
        <v>53</v>
      </c>
      <c r="D16" s="135" t="s">
        <v>243</v>
      </c>
      <c r="F16" s="197" t="s">
        <v>54</v>
      </c>
      <c r="G16" s="198"/>
      <c r="N16" s="7"/>
      <c r="O16"/>
      <c r="P16" s="8"/>
    </row>
    <row r="17" spans="2:16" ht="15" customHeight="1" thickBot="1">
      <c r="B17" s="128" t="s">
        <v>18</v>
      </c>
      <c r="C17" s="127">
        <v>7</v>
      </c>
      <c r="D17" s="129" t="s">
        <v>244</v>
      </c>
      <c r="F17" s="195">
        <v>2.8000000000000001E-2</v>
      </c>
      <c r="G17" s="196"/>
      <c r="I17" s="66" t="s">
        <v>82</v>
      </c>
      <c r="J17" s="67"/>
      <c r="K17" s="67"/>
      <c r="N17" s="7"/>
      <c r="O17" s="8"/>
      <c r="P17" s="8"/>
    </row>
    <row r="18" spans="2:16" ht="15.6" customHeight="1" thickBot="1">
      <c r="B18" s="128" t="s">
        <v>19</v>
      </c>
      <c r="C18" s="127">
        <v>1</v>
      </c>
      <c r="D18" s="129" t="s">
        <v>245</v>
      </c>
      <c r="F18" s="197" t="s">
        <v>64</v>
      </c>
      <c r="G18" s="198"/>
      <c r="I18" s="163" t="s">
        <v>142</v>
      </c>
      <c r="J18" s="163" t="s">
        <v>35</v>
      </c>
      <c r="K18" s="136" t="s">
        <v>17</v>
      </c>
      <c r="N18" s="7"/>
      <c r="O18" s="8"/>
      <c r="P18" s="8"/>
    </row>
    <row r="19" spans="2:16" ht="16.350000000000001" customHeight="1" thickBot="1">
      <c r="B19" s="130" t="s">
        <v>21</v>
      </c>
      <c r="C19" s="131">
        <v>0</v>
      </c>
      <c r="D19" s="132" t="s">
        <v>226</v>
      </c>
      <c r="F19" s="193">
        <v>26.2</v>
      </c>
      <c r="G19" s="194"/>
      <c r="I19" s="183" t="s">
        <v>143</v>
      </c>
      <c r="J19" s="184">
        <v>35</v>
      </c>
      <c r="K19" s="185">
        <f t="shared" ref="K19:K32" si="1">J19/C$20</f>
        <v>0.57377049180327866</v>
      </c>
      <c r="N19" s="7"/>
      <c r="O19" s="8"/>
      <c r="P19" s="8"/>
    </row>
    <row r="20" spans="2:16" ht="18.75" thickBot="1">
      <c r="B20" s="107" t="s">
        <v>16</v>
      </c>
      <c r="C20" s="108">
        <f>SUM(C16:C19)</f>
        <v>61</v>
      </c>
      <c r="D20" s="109">
        <f>C20/C$20</f>
        <v>1</v>
      </c>
      <c r="F20" s="30" t="s">
        <v>198</v>
      </c>
      <c r="I20" s="183" t="s">
        <v>154</v>
      </c>
      <c r="J20" s="184">
        <v>0</v>
      </c>
      <c r="K20" s="185">
        <f t="shared" si="1"/>
        <v>0</v>
      </c>
      <c r="N20" s="7"/>
      <c r="O20" s="8"/>
      <c r="P20" s="8"/>
    </row>
    <row r="21" spans="2:16" ht="16.5" customHeight="1">
      <c r="C21" s="53"/>
      <c r="I21" s="183" t="s">
        <v>155</v>
      </c>
      <c r="J21" s="184">
        <v>1</v>
      </c>
      <c r="K21" s="185">
        <f t="shared" si="1"/>
        <v>1.6393442622950821E-2</v>
      </c>
      <c r="N21" s="7"/>
      <c r="O21" s="8"/>
      <c r="P21" s="8"/>
    </row>
    <row r="22" spans="2:16" ht="18" customHeight="1" thickBot="1">
      <c r="B22" s="4" t="s">
        <v>246</v>
      </c>
      <c r="I22" s="183" t="s">
        <v>156</v>
      </c>
      <c r="J22" s="184">
        <v>2</v>
      </c>
      <c r="K22" s="185">
        <f t="shared" si="1"/>
        <v>3.2786885245901641E-2</v>
      </c>
      <c r="N22" s="7"/>
      <c r="O22" s="8"/>
      <c r="P22" s="8"/>
    </row>
    <row r="23" spans="2:16" ht="18.75" thickBot="1">
      <c r="B23" s="64" t="s">
        <v>10</v>
      </c>
      <c r="C23" s="71">
        <v>28</v>
      </c>
      <c r="D23" s="166">
        <f>C23/(C23+C24)</f>
        <v>0.46666666666666667</v>
      </c>
      <c r="I23" s="183" t="s">
        <v>157</v>
      </c>
      <c r="J23" s="184">
        <v>2</v>
      </c>
      <c r="K23" s="185">
        <f t="shared" si="1"/>
        <v>3.2786885245901641E-2</v>
      </c>
      <c r="N23" s="7"/>
      <c r="O23" s="8"/>
      <c r="P23" s="8"/>
    </row>
    <row r="24" spans="2:16" ht="13.5" customHeight="1" thickBot="1">
      <c r="B24" s="65" t="s">
        <v>9</v>
      </c>
      <c r="C24" s="71">
        <v>32</v>
      </c>
      <c r="D24" s="166">
        <f>C24/(C23+C24)</f>
        <v>0.53333333333333333</v>
      </c>
      <c r="I24" s="183" t="s">
        <v>158</v>
      </c>
      <c r="J24" s="184">
        <v>1</v>
      </c>
      <c r="K24" s="185">
        <f t="shared" si="1"/>
        <v>1.6393442622950821E-2</v>
      </c>
      <c r="N24" s="7"/>
      <c r="O24" s="8"/>
      <c r="P24" s="8"/>
    </row>
    <row r="25" spans="2:16" ht="18">
      <c r="C25" s="60"/>
      <c r="I25" s="183" t="s">
        <v>159</v>
      </c>
      <c r="J25" s="184">
        <v>0</v>
      </c>
      <c r="K25" s="185">
        <f t="shared" si="1"/>
        <v>0</v>
      </c>
      <c r="P25" s="8"/>
    </row>
    <row r="26" spans="2:16" ht="18.75" customHeight="1" thickBot="1">
      <c r="B26" s="4" t="s">
        <v>269</v>
      </c>
      <c r="I26" s="183" t="s">
        <v>160</v>
      </c>
      <c r="J26" s="184">
        <v>0</v>
      </c>
      <c r="K26" s="185">
        <f t="shared" si="1"/>
        <v>0</v>
      </c>
      <c r="O26" s="8"/>
      <c r="P26" s="8"/>
    </row>
    <row r="27" spans="2:16" ht="18">
      <c r="B27" s="178" t="s">
        <v>89</v>
      </c>
      <c r="C27" s="179" t="s">
        <v>35</v>
      </c>
      <c r="D27" s="179" t="s">
        <v>17</v>
      </c>
      <c r="E27" s="180" t="s">
        <v>13</v>
      </c>
      <c r="I27" s="186" t="s">
        <v>144</v>
      </c>
      <c r="J27" s="187">
        <v>0</v>
      </c>
      <c r="K27" s="188">
        <f t="shared" si="1"/>
        <v>0</v>
      </c>
      <c r="O27" s="8"/>
      <c r="P27" s="8"/>
    </row>
    <row r="28" spans="2:16" ht="18">
      <c r="B28" s="169" t="s">
        <v>118</v>
      </c>
      <c r="C28" s="167">
        <v>3</v>
      </c>
      <c r="D28" s="168" t="s">
        <v>248</v>
      </c>
      <c r="E28" s="170">
        <v>1</v>
      </c>
      <c r="I28" s="186" t="s">
        <v>161</v>
      </c>
      <c r="J28" s="187">
        <v>1</v>
      </c>
      <c r="K28" s="188">
        <f t="shared" si="1"/>
        <v>1.6393442622950821E-2</v>
      </c>
      <c r="O28" s="8"/>
      <c r="P28" s="8"/>
    </row>
    <row r="29" spans="2:16" ht="18">
      <c r="B29" s="169" t="s">
        <v>237</v>
      </c>
      <c r="C29" s="167">
        <v>3</v>
      </c>
      <c r="D29" s="168" t="s">
        <v>248</v>
      </c>
      <c r="E29" s="170">
        <v>2</v>
      </c>
      <c r="F29" s="93" t="s">
        <v>83</v>
      </c>
      <c r="I29" s="186" t="s">
        <v>162</v>
      </c>
      <c r="J29" s="187">
        <v>1</v>
      </c>
      <c r="K29" s="188">
        <f t="shared" si="1"/>
        <v>1.6393442622950821E-2</v>
      </c>
      <c r="P29" s="8"/>
    </row>
    <row r="30" spans="2:16" ht="18" customHeight="1">
      <c r="B30" s="169" t="s">
        <v>186</v>
      </c>
      <c r="C30" s="167">
        <v>3</v>
      </c>
      <c r="D30" s="168" t="s">
        <v>248</v>
      </c>
      <c r="E30" s="170">
        <v>3</v>
      </c>
      <c r="F30" s="55"/>
      <c r="I30" s="186" t="s">
        <v>163</v>
      </c>
      <c r="J30" s="187">
        <v>0</v>
      </c>
      <c r="K30" s="188">
        <f t="shared" si="1"/>
        <v>0</v>
      </c>
      <c r="O30" s="8"/>
      <c r="P30" s="8"/>
    </row>
    <row r="31" spans="2:16" ht="18.75" customHeight="1">
      <c r="B31" s="169" t="s">
        <v>219</v>
      </c>
      <c r="C31" s="167">
        <v>3</v>
      </c>
      <c r="D31" s="168" t="s">
        <v>248</v>
      </c>
      <c r="E31" s="170">
        <v>4</v>
      </c>
      <c r="F31" s="55"/>
      <c r="I31" s="186" t="s">
        <v>164</v>
      </c>
      <c r="J31" s="187">
        <v>0</v>
      </c>
      <c r="K31" s="188">
        <f t="shared" si="1"/>
        <v>0</v>
      </c>
      <c r="N31" s="7"/>
      <c r="O31" s="8"/>
      <c r="P31" s="8"/>
    </row>
    <row r="32" spans="2:16" ht="17.25" customHeight="1" thickBot="1">
      <c r="B32" s="169" t="s">
        <v>214</v>
      </c>
      <c r="C32" s="167">
        <v>3</v>
      </c>
      <c r="D32" s="168" t="s">
        <v>248</v>
      </c>
      <c r="E32" s="170">
        <v>5</v>
      </c>
      <c r="F32" s="7"/>
      <c r="I32" s="186" t="s">
        <v>165</v>
      </c>
      <c r="J32" s="187">
        <v>0</v>
      </c>
      <c r="K32" s="188">
        <f t="shared" si="1"/>
        <v>0</v>
      </c>
      <c r="N32" s="7"/>
      <c r="O32" s="8"/>
      <c r="P32" s="8"/>
    </row>
    <row r="33" spans="1:17" ht="16.350000000000001" customHeight="1" thickBot="1">
      <c r="B33" s="169" t="s">
        <v>90</v>
      </c>
      <c r="C33" s="167">
        <v>3</v>
      </c>
      <c r="D33" s="168" t="s">
        <v>248</v>
      </c>
      <c r="E33" s="170">
        <v>6</v>
      </c>
      <c r="F33" s="55"/>
      <c r="G33" s="27"/>
      <c r="I33" s="182" t="s">
        <v>16</v>
      </c>
      <c r="J33" s="161">
        <v>43</v>
      </c>
      <c r="K33" s="162">
        <f>SUM(K19:K32)</f>
        <v>0.70491803278688536</v>
      </c>
      <c r="N33" s="7"/>
      <c r="O33" s="8"/>
      <c r="P33" s="8"/>
    </row>
    <row r="34" spans="1:17" ht="15.6" customHeight="1">
      <c r="A34" s="7"/>
      <c r="B34" s="169" t="s">
        <v>215</v>
      </c>
      <c r="C34" s="167">
        <v>2</v>
      </c>
      <c r="D34" s="168" t="s">
        <v>249</v>
      </c>
      <c r="E34" s="170">
        <v>7</v>
      </c>
      <c r="F34" s="7"/>
      <c r="G34" s="27"/>
      <c r="N34" s="7"/>
      <c r="O34" s="8"/>
      <c r="P34" s="8"/>
    </row>
    <row r="35" spans="1:17" ht="15.95" customHeight="1">
      <c r="A35" s="7"/>
      <c r="B35" s="169" t="s">
        <v>87</v>
      </c>
      <c r="C35" s="167">
        <v>2</v>
      </c>
      <c r="D35" s="168" t="s">
        <v>249</v>
      </c>
      <c r="E35" s="170">
        <v>8</v>
      </c>
      <c r="F35" s="62"/>
      <c r="G35" s="27"/>
      <c r="N35" s="7"/>
      <c r="O35" s="8"/>
      <c r="P35" s="8"/>
    </row>
    <row r="36" spans="1:17" ht="15.6" customHeight="1" thickBot="1">
      <c r="B36" s="169" t="s">
        <v>53</v>
      </c>
      <c r="C36" s="167">
        <v>2</v>
      </c>
      <c r="D36" s="168" t="s">
        <v>249</v>
      </c>
      <c r="E36" s="170">
        <v>9</v>
      </c>
      <c r="F36" s="7"/>
      <c r="G36" s="8"/>
      <c r="H36" s="8"/>
      <c r="I36" s="4" t="s">
        <v>240</v>
      </c>
      <c r="M36" s="7"/>
      <c r="N36" s="7"/>
      <c r="O36" s="8"/>
      <c r="P36" s="8"/>
    </row>
    <row r="37" spans="1:17" ht="16.149999999999999" customHeight="1" thickBot="1">
      <c r="B37" s="169" t="s">
        <v>194</v>
      </c>
      <c r="C37" s="167">
        <v>2</v>
      </c>
      <c r="D37" s="168" t="s">
        <v>249</v>
      </c>
      <c r="E37" s="170">
        <v>10</v>
      </c>
      <c r="F37" s="7"/>
      <c r="G37" s="8"/>
      <c r="H37" s="8"/>
      <c r="I37" s="139" t="s">
        <v>98</v>
      </c>
      <c r="J37" s="142" t="s">
        <v>35</v>
      </c>
      <c r="K37" s="153" t="s">
        <v>17</v>
      </c>
      <c r="N37" s="7"/>
      <c r="O37" s="8"/>
      <c r="P37" s="8"/>
    </row>
    <row r="38" spans="1:17" ht="18" customHeight="1">
      <c r="B38" s="169" t="s">
        <v>238</v>
      </c>
      <c r="C38" s="167">
        <v>2</v>
      </c>
      <c r="D38" s="168" t="s">
        <v>249</v>
      </c>
      <c r="E38" s="170">
        <v>11</v>
      </c>
      <c r="F38" s="7"/>
      <c r="G38" s="8"/>
      <c r="H38" s="8"/>
      <c r="I38" s="140" t="s">
        <v>39</v>
      </c>
      <c r="J38" s="141">
        <v>39</v>
      </c>
      <c r="K38" s="177" t="s">
        <v>266</v>
      </c>
      <c r="N38" s="7"/>
      <c r="O38" s="8"/>
      <c r="P38" s="8"/>
    </row>
    <row r="39" spans="1:17" ht="16.149999999999999" customHeight="1">
      <c r="B39" s="169" t="s">
        <v>92</v>
      </c>
      <c r="C39" s="167">
        <v>2</v>
      </c>
      <c r="D39" s="168" t="s">
        <v>249</v>
      </c>
      <c r="E39" s="170">
        <v>12</v>
      </c>
      <c r="F39" s="7"/>
      <c r="G39" s="28"/>
      <c r="I39" s="91" t="s">
        <v>208</v>
      </c>
      <c r="J39" s="92">
        <v>3</v>
      </c>
      <c r="K39" s="102" t="s">
        <v>248</v>
      </c>
      <c r="N39" s="7"/>
      <c r="O39" s="8"/>
      <c r="P39" s="8"/>
    </row>
    <row r="40" spans="1:17" ht="16.149999999999999" customHeight="1">
      <c r="B40" s="169" t="s">
        <v>236</v>
      </c>
      <c r="C40" s="167">
        <v>2</v>
      </c>
      <c r="D40" s="168" t="s">
        <v>249</v>
      </c>
      <c r="E40" s="170">
        <v>13</v>
      </c>
      <c r="F40" s="7"/>
      <c r="G40" s="28"/>
      <c r="I40" s="91" t="s">
        <v>239</v>
      </c>
      <c r="J40" s="92">
        <v>3</v>
      </c>
      <c r="K40" s="102" t="s">
        <v>248</v>
      </c>
      <c r="N40" s="7"/>
      <c r="O40" s="8"/>
      <c r="P40" s="8"/>
    </row>
    <row r="41" spans="1:17" ht="16.149999999999999" customHeight="1">
      <c r="B41" s="169" t="s">
        <v>125</v>
      </c>
      <c r="C41" s="167">
        <v>2</v>
      </c>
      <c r="D41" s="168" t="s">
        <v>249</v>
      </c>
      <c r="E41" s="170">
        <v>14</v>
      </c>
      <c r="F41" s="7"/>
      <c r="G41" s="28"/>
      <c r="I41" s="111" t="s">
        <v>204</v>
      </c>
      <c r="J41" s="112">
        <v>3</v>
      </c>
      <c r="K41" s="113" t="s">
        <v>248</v>
      </c>
      <c r="N41" s="7"/>
      <c r="O41" s="8"/>
      <c r="P41" s="8"/>
    </row>
    <row r="42" spans="1:17" ht="16.149999999999999" customHeight="1">
      <c r="B42" s="169" t="s">
        <v>119</v>
      </c>
      <c r="C42" s="167">
        <v>2</v>
      </c>
      <c r="D42" s="168" t="s">
        <v>249</v>
      </c>
      <c r="E42" s="170">
        <v>15</v>
      </c>
      <c r="F42" s="7"/>
      <c r="G42" s="28"/>
      <c r="I42" s="111" t="s">
        <v>104</v>
      </c>
      <c r="J42" s="112">
        <v>2</v>
      </c>
      <c r="K42" s="113" t="s">
        <v>249</v>
      </c>
      <c r="N42" s="7"/>
      <c r="O42" s="8"/>
      <c r="P42" s="8"/>
    </row>
    <row r="43" spans="1:17" ht="18">
      <c r="B43" s="169" t="s">
        <v>110</v>
      </c>
      <c r="C43" s="167">
        <v>2</v>
      </c>
      <c r="D43" s="168" t="s">
        <v>249</v>
      </c>
      <c r="E43" s="170">
        <v>16</v>
      </c>
      <c r="F43" s="7"/>
      <c r="G43" s="28"/>
      <c r="I43" s="111" t="s">
        <v>206</v>
      </c>
      <c r="J43" s="112">
        <v>2</v>
      </c>
      <c r="K43" s="113" t="s">
        <v>249</v>
      </c>
      <c r="P43" s="8"/>
    </row>
    <row r="44" spans="1:17" ht="16.149999999999999" customHeight="1">
      <c r="B44" s="169" t="s">
        <v>120</v>
      </c>
      <c r="C44" s="167">
        <v>1</v>
      </c>
      <c r="D44" s="168" t="s">
        <v>245</v>
      </c>
      <c r="E44" s="170">
        <v>17</v>
      </c>
      <c r="F44" s="7"/>
      <c r="G44" s="28"/>
      <c r="I44" s="68" t="s">
        <v>210</v>
      </c>
      <c r="J44" s="54">
        <v>2</v>
      </c>
      <c r="K44" s="103" t="s">
        <v>249</v>
      </c>
      <c r="N44" s="7"/>
      <c r="O44" s="8"/>
      <c r="P44" s="8"/>
    </row>
    <row r="45" spans="1:17" ht="16.149999999999999" customHeight="1">
      <c r="B45" s="169" t="s">
        <v>257</v>
      </c>
      <c r="C45" s="167">
        <v>1</v>
      </c>
      <c r="D45" s="168" t="s">
        <v>245</v>
      </c>
      <c r="E45" s="170">
        <v>18</v>
      </c>
      <c r="F45" s="7"/>
      <c r="G45" s="28"/>
      <c r="I45" s="68" t="s">
        <v>211</v>
      </c>
      <c r="J45" s="54">
        <v>2</v>
      </c>
      <c r="K45" s="103" t="s">
        <v>249</v>
      </c>
      <c r="N45" s="7"/>
      <c r="O45" s="8"/>
      <c r="P45" s="8"/>
    </row>
    <row r="46" spans="1:17" ht="16.149999999999999" customHeight="1">
      <c r="B46" s="169" t="s">
        <v>122</v>
      </c>
      <c r="C46" s="167">
        <v>1</v>
      </c>
      <c r="D46" s="168" t="s">
        <v>245</v>
      </c>
      <c r="E46" s="170">
        <v>19</v>
      </c>
      <c r="F46" s="7"/>
      <c r="G46" s="28"/>
      <c r="I46" s="68" t="s">
        <v>267</v>
      </c>
      <c r="J46" s="54">
        <v>1</v>
      </c>
      <c r="K46" s="103" t="s">
        <v>245</v>
      </c>
      <c r="M46" s="8"/>
      <c r="O46" s="7"/>
      <c r="P46" s="8"/>
      <c r="Q46" s="8"/>
    </row>
    <row r="47" spans="1:17" ht="16.5" customHeight="1">
      <c r="B47" s="169" t="s">
        <v>258</v>
      </c>
      <c r="C47" s="167">
        <v>1</v>
      </c>
      <c r="D47" s="168" t="s">
        <v>245</v>
      </c>
      <c r="E47" s="170">
        <v>20</v>
      </c>
      <c r="F47" s="7"/>
      <c r="G47" s="8"/>
      <c r="I47" s="68" t="s">
        <v>221</v>
      </c>
      <c r="J47" s="54">
        <v>1</v>
      </c>
      <c r="K47" s="103" t="s">
        <v>245</v>
      </c>
      <c r="M47" s="8"/>
      <c r="O47" s="7"/>
      <c r="P47" s="8"/>
      <c r="Q47" s="8"/>
    </row>
    <row r="48" spans="1:17" ht="16.149999999999999" customHeight="1">
      <c r="B48" s="169" t="s">
        <v>216</v>
      </c>
      <c r="C48" s="167">
        <v>1</v>
      </c>
      <c r="D48" s="168" t="s">
        <v>245</v>
      </c>
      <c r="E48" s="170">
        <v>21</v>
      </c>
      <c r="F48" s="7"/>
      <c r="G48" s="8"/>
      <c r="I48" s="68" t="s">
        <v>268</v>
      </c>
      <c r="J48" s="54">
        <v>1</v>
      </c>
      <c r="K48" s="103" t="s">
        <v>245</v>
      </c>
      <c r="M48" s="8"/>
      <c r="O48" s="7"/>
      <c r="P48" s="8"/>
      <c r="Q48" s="8"/>
    </row>
    <row r="49" spans="1:17" ht="16.149999999999999" customHeight="1">
      <c r="B49" s="169" t="s">
        <v>132</v>
      </c>
      <c r="C49" s="167">
        <v>1</v>
      </c>
      <c r="D49" s="168" t="s">
        <v>245</v>
      </c>
      <c r="E49" s="170">
        <v>22</v>
      </c>
      <c r="F49" s="7"/>
      <c r="G49" s="8"/>
      <c r="I49" s="68" t="s">
        <v>202</v>
      </c>
      <c r="J49" s="54">
        <v>1</v>
      </c>
      <c r="K49" s="103" t="s">
        <v>245</v>
      </c>
      <c r="P49" s="8"/>
      <c r="Q49" s="8"/>
    </row>
    <row r="50" spans="1:17" ht="16.149999999999999" customHeight="1">
      <c r="B50" s="169" t="s">
        <v>217</v>
      </c>
      <c r="C50" s="167">
        <v>1</v>
      </c>
      <c r="D50" s="168" t="s">
        <v>245</v>
      </c>
      <c r="E50" s="170">
        <v>23</v>
      </c>
      <c r="F50" s="7"/>
      <c r="G50" s="8"/>
      <c r="I50" s="68" t="s">
        <v>203</v>
      </c>
      <c r="J50" s="54">
        <v>1</v>
      </c>
      <c r="K50" s="103" t="s">
        <v>245</v>
      </c>
      <c r="P50" s="8"/>
      <c r="Q50" s="8"/>
    </row>
    <row r="51" spans="1:17" ht="19.5" customHeight="1">
      <c r="B51" s="169" t="s">
        <v>259</v>
      </c>
      <c r="C51" s="167">
        <v>1</v>
      </c>
      <c r="D51" s="168" t="s">
        <v>245</v>
      </c>
      <c r="E51" s="170">
        <v>24</v>
      </c>
      <c r="I51" s="175" t="s">
        <v>21</v>
      </c>
      <c r="J51" s="174">
        <v>0</v>
      </c>
      <c r="K51" s="176"/>
      <c r="O51" s="7"/>
      <c r="P51" s="8"/>
      <c r="Q51" s="8"/>
    </row>
    <row r="52" spans="1:17" ht="18.75" thickBot="1">
      <c r="B52" s="169" t="s">
        <v>88</v>
      </c>
      <c r="C52" s="167">
        <v>1</v>
      </c>
      <c r="D52" s="168" t="s">
        <v>245</v>
      </c>
      <c r="E52" s="170">
        <v>25</v>
      </c>
      <c r="I52" s="171" t="s">
        <v>16</v>
      </c>
      <c r="J52" s="172">
        <f>SUM(J38:J51)</f>
        <v>61</v>
      </c>
      <c r="K52" s="173"/>
      <c r="O52" s="7"/>
      <c r="P52" s="8"/>
      <c r="Q52" s="8"/>
    </row>
    <row r="53" spans="1:17" ht="18">
      <c r="B53" s="169" t="s">
        <v>129</v>
      </c>
      <c r="C53" s="167">
        <v>1</v>
      </c>
      <c r="D53" s="168" t="s">
        <v>245</v>
      </c>
      <c r="E53" s="170">
        <v>26</v>
      </c>
      <c r="F53" s="7"/>
      <c r="G53" s="8"/>
      <c r="I53" s="63"/>
      <c r="O53" s="7"/>
      <c r="P53" s="8"/>
      <c r="Q53" s="8"/>
    </row>
    <row r="54" spans="1:17" ht="18">
      <c r="A54" s="89"/>
      <c r="B54" s="169" t="s">
        <v>234</v>
      </c>
      <c r="C54" s="167">
        <v>1</v>
      </c>
      <c r="D54" s="168" t="s">
        <v>245</v>
      </c>
      <c r="E54" s="170">
        <v>27</v>
      </c>
      <c r="F54" s="7"/>
      <c r="G54" s="8"/>
      <c r="I54" s="63"/>
      <c r="O54" s="7"/>
      <c r="P54" s="8"/>
      <c r="Q54" s="8"/>
    </row>
    <row r="55" spans="1:17" ht="18">
      <c r="A55" s="89"/>
      <c r="B55" s="169" t="s">
        <v>130</v>
      </c>
      <c r="C55" s="167">
        <v>1</v>
      </c>
      <c r="D55" s="168" t="s">
        <v>245</v>
      </c>
      <c r="E55" s="170">
        <v>28</v>
      </c>
      <c r="F55" s="7"/>
      <c r="G55" s="8"/>
      <c r="P55" s="8"/>
      <c r="Q55" s="8"/>
    </row>
    <row r="56" spans="1:17" ht="18">
      <c r="A56" s="89"/>
      <c r="B56" s="169" t="s">
        <v>218</v>
      </c>
      <c r="C56" s="167">
        <v>1</v>
      </c>
      <c r="D56" s="168" t="s">
        <v>245</v>
      </c>
      <c r="E56" s="170">
        <v>29</v>
      </c>
      <c r="F56" s="7"/>
      <c r="G56" s="8"/>
      <c r="O56" s="7"/>
      <c r="P56" s="8"/>
      <c r="Q56" s="8"/>
    </row>
    <row r="57" spans="1:17" ht="18">
      <c r="A57" s="89"/>
      <c r="B57" s="169" t="s">
        <v>124</v>
      </c>
      <c r="C57" s="167">
        <v>1</v>
      </c>
      <c r="D57" s="168" t="s">
        <v>245</v>
      </c>
      <c r="E57" s="170">
        <v>30</v>
      </c>
      <c r="F57" s="7"/>
      <c r="G57" s="8"/>
      <c r="O57" s="7"/>
      <c r="P57" s="8"/>
      <c r="Q57" s="8"/>
    </row>
    <row r="58" spans="1:17" ht="18">
      <c r="A58" s="89"/>
      <c r="B58" s="169" t="s">
        <v>224</v>
      </c>
      <c r="C58" s="167">
        <v>1</v>
      </c>
      <c r="D58" s="168" t="s">
        <v>245</v>
      </c>
      <c r="E58" s="170">
        <v>31</v>
      </c>
      <c r="F58" s="7"/>
      <c r="G58" s="8"/>
      <c r="O58" s="7"/>
      <c r="P58" s="8"/>
      <c r="Q58" s="8"/>
    </row>
    <row r="59" spans="1:17" ht="16.899999999999999" customHeight="1">
      <c r="A59" s="89"/>
      <c r="B59" s="169" t="s">
        <v>228</v>
      </c>
      <c r="C59" s="167">
        <v>1</v>
      </c>
      <c r="D59" s="168" t="s">
        <v>245</v>
      </c>
      <c r="E59" s="170">
        <v>32</v>
      </c>
      <c r="G59" s="8"/>
      <c r="H59"/>
      <c r="J59" s="16"/>
      <c r="O59" s="7"/>
      <c r="P59" s="8"/>
      <c r="Q59" s="8"/>
    </row>
    <row r="60" spans="1:17" ht="18">
      <c r="A60" s="89"/>
      <c r="B60" s="169" t="s">
        <v>113</v>
      </c>
      <c r="C60" s="167">
        <v>1</v>
      </c>
      <c r="D60" s="168" t="s">
        <v>245</v>
      </c>
      <c r="E60" s="170">
        <v>33</v>
      </c>
      <c r="G60" s="8"/>
      <c r="H60"/>
      <c r="J60" s="16"/>
      <c r="O60" s="7"/>
      <c r="P60" s="8"/>
      <c r="Q60" s="8"/>
    </row>
    <row r="61" spans="1:17" ht="18">
      <c r="A61" s="89"/>
      <c r="B61" s="169" t="s">
        <v>114</v>
      </c>
      <c r="C61" s="167">
        <v>1</v>
      </c>
      <c r="D61" s="168" t="s">
        <v>245</v>
      </c>
      <c r="E61" s="170">
        <v>34</v>
      </c>
      <c r="G61" s="8"/>
      <c r="H61"/>
      <c r="K61" s="16"/>
      <c r="O61"/>
    </row>
    <row r="62" spans="1:17" ht="18">
      <c r="B62" s="169" t="s">
        <v>128</v>
      </c>
      <c r="C62" s="167">
        <v>1</v>
      </c>
      <c r="D62" s="168" t="s">
        <v>245</v>
      </c>
      <c r="E62" s="170">
        <v>35</v>
      </c>
      <c r="F62" s="80">
        <v>0</v>
      </c>
      <c r="G62" s="8"/>
      <c r="H62"/>
      <c r="P62" s="8"/>
      <c r="Q62" s="8"/>
    </row>
    <row r="63" spans="1:17">
      <c r="B63" s="169" t="s">
        <v>131</v>
      </c>
      <c r="C63" s="167">
        <v>1</v>
      </c>
      <c r="D63" s="168" t="s">
        <v>245</v>
      </c>
      <c r="E63" s="170">
        <v>36</v>
      </c>
      <c r="O63"/>
    </row>
    <row r="64" spans="1:17" ht="18">
      <c r="B64" s="169" t="s">
        <v>121</v>
      </c>
      <c r="C64" s="167">
        <v>1</v>
      </c>
      <c r="D64" s="168" t="s">
        <v>245</v>
      </c>
      <c r="E64" s="170">
        <v>37</v>
      </c>
      <c r="O64" s="7"/>
    </row>
    <row r="65" spans="1:15" ht="18">
      <c r="B65" s="169" t="s">
        <v>229</v>
      </c>
      <c r="C65" s="167">
        <v>1</v>
      </c>
      <c r="D65" s="168" t="s">
        <v>245</v>
      </c>
      <c r="E65" s="170">
        <v>38</v>
      </c>
      <c r="O65" s="7"/>
    </row>
    <row r="66" spans="1:15" ht="18">
      <c r="B66" s="169" t="s">
        <v>213</v>
      </c>
      <c r="C66" s="167">
        <v>1</v>
      </c>
      <c r="D66" s="168" t="s">
        <v>245</v>
      </c>
      <c r="E66" s="170">
        <v>39</v>
      </c>
      <c r="G66" s="8"/>
      <c r="J66" s="16"/>
      <c r="K66" s="16"/>
      <c r="O66" s="7"/>
    </row>
    <row r="67" spans="1:15" ht="15.75" thickBot="1">
      <c r="B67" s="201" t="s">
        <v>270</v>
      </c>
      <c r="C67" s="202">
        <v>61</v>
      </c>
      <c r="D67" s="203"/>
      <c r="E67" s="204"/>
      <c r="H67"/>
      <c r="O67"/>
    </row>
    <row r="68" spans="1:15">
      <c r="D68" s="80"/>
      <c r="H68"/>
      <c r="O68"/>
    </row>
    <row r="69" spans="1:15">
      <c r="D69" s="80"/>
      <c r="H69"/>
      <c r="O69"/>
    </row>
    <row r="70" spans="1:15">
      <c r="D70" s="80"/>
      <c r="H70"/>
      <c r="O70"/>
    </row>
    <row r="71" spans="1:15">
      <c r="A71" s="165"/>
      <c r="C71" s="16"/>
      <c r="H71"/>
      <c r="O71"/>
    </row>
    <row r="72" spans="1:15">
      <c r="C72" s="16"/>
      <c r="H72"/>
      <c r="O72"/>
    </row>
    <row r="73" spans="1:15">
      <c r="H73"/>
      <c r="O73"/>
    </row>
    <row r="74" spans="1:15">
      <c r="H74"/>
      <c r="O74"/>
    </row>
    <row r="75" spans="1:15">
      <c r="H75"/>
      <c r="O75"/>
    </row>
    <row r="76" spans="1:15">
      <c r="H76"/>
      <c r="O76"/>
    </row>
    <row r="77" spans="1:15">
      <c r="C77" s="16"/>
      <c r="H77"/>
      <c r="O77"/>
    </row>
    <row r="78" spans="1:15">
      <c r="H78"/>
      <c r="O78"/>
    </row>
    <row r="79" spans="1:15">
      <c r="H79"/>
      <c r="O79"/>
    </row>
    <row r="80" spans="1:15">
      <c r="H80"/>
      <c r="O80"/>
    </row>
    <row r="81" spans="4:15">
      <c r="G81" s="16"/>
      <c r="H81"/>
      <c r="O81"/>
    </row>
    <row r="82" spans="4:15">
      <c r="D82" s="80"/>
      <c r="H82"/>
      <c r="K82" s="16"/>
      <c r="O82"/>
    </row>
    <row r="83" spans="4:15">
      <c r="D83" s="80"/>
      <c r="G83" s="80"/>
      <c r="H83"/>
      <c r="K83" s="16"/>
      <c r="N83" s="16"/>
      <c r="O83"/>
    </row>
    <row r="84" spans="4:15">
      <c r="D84" s="80"/>
      <c r="H84"/>
      <c r="K84" s="16"/>
      <c r="O84"/>
    </row>
    <row r="85" spans="4:15">
      <c r="D85" s="80"/>
      <c r="K85" s="16"/>
    </row>
    <row r="86" spans="4:15">
      <c r="D86" s="80"/>
      <c r="K86" s="16"/>
    </row>
    <row r="87" spans="4:15">
      <c r="K87" s="16"/>
    </row>
    <row r="91" spans="4:15">
      <c r="H91"/>
      <c r="O91"/>
    </row>
    <row r="92" spans="4:15">
      <c r="H92"/>
      <c r="O92"/>
    </row>
    <row r="93" spans="4:15">
      <c r="H93"/>
      <c r="O93"/>
    </row>
    <row r="94" spans="4:15">
      <c r="H94"/>
      <c r="O94"/>
    </row>
    <row r="95" spans="4:15">
      <c r="H95"/>
      <c r="O95"/>
    </row>
    <row r="96" spans="4:15">
      <c r="H96"/>
      <c r="O96"/>
    </row>
    <row r="97" spans="8:15">
      <c r="H97"/>
      <c r="O97"/>
    </row>
  </sheetData>
  <sortState ref="E21:G34">
    <sortCondition descending="1" ref="F21:F34"/>
  </sortState>
  <mergeCells count="6">
    <mergeCell ref="I2:J2"/>
    <mergeCell ref="I1:J1"/>
    <mergeCell ref="F19:G19"/>
    <mergeCell ref="F17:G17"/>
    <mergeCell ref="F16:G16"/>
    <mergeCell ref="F18:G18"/>
  </mergeCells>
  <pageMargins left="0.70866141732283472" right="0.70866141732283472" top="0.74803149606299213" bottom="0.74803149606299213" header="0.31496062992125984" footer="0.31496062992125984"/>
  <pageSetup paperSize="9" scale="6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5"/>
  <sheetViews>
    <sheetView zoomScale="70" zoomScaleNormal="70" workbookViewId="0">
      <selection activeCell="C36" sqref="C36:C41"/>
    </sheetView>
  </sheetViews>
  <sheetFormatPr baseColWidth="10" defaultRowHeight="15"/>
  <cols>
    <col min="1" max="1" width="13.42578125" customWidth="1"/>
    <col min="2" max="2" width="33" customWidth="1"/>
    <col min="3" max="3" width="16.42578125" customWidth="1"/>
    <col min="4" max="4" width="21.7109375" customWidth="1"/>
    <col min="5" max="5" width="29.42578125" customWidth="1"/>
    <col min="6" max="6" width="12.7109375" customWidth="1"/>
    <col min="7" max="7" width="9.85546875" customWidth="1"/>
    <col min="8" max="8" width="23.28515625" customWidth="1"/>
    <col min="9" max="9" width="25.28515625" customWidth="1"/>
    <col min="10" max="10" width="26.7109375" customWidth="1"/>
    <col min="12" max="12" width="23.42578125" customWidth="1"/>
    <col min="13" max="13" width="22.85546875" customWidth="1"/>
    <col min="33" max="33" width="38.42578125" customWidth="1"/>
  </cols>
  <sheetData>
    <row r="1" spans="1:23" ht="42" customHeight="1" thickBot="1">
      <c r="A1" s="19"/>
      <c r="B1" s="4" t="s">
        <v>68</v>
      </c>
      <c r="C1" s="14" t="s">
        <v>50</v>
      </c>
      <c r="D1" s="14" t="s">
        <v>47</v>
      </c>
      <c r="H1" s="199" t="s">
        <v>48</v>
      </c>
      <c r="I1" s="199"/>
      <c r="J1" s="200"/>
      <c r="N1" s="15"/>
    </row>
    <row r="2" spans="1:23" ht="33.6" customHeight="1">
      <c r="B2" s="47">
        <f>'20210516'!I3</f>
        <v>44332</v>
      </c>
      <c r="C2" s="46" t="s">
        <v>22</v>
      </c>
      <c r="D2" s="35" t="s">
        <v>23</v>
      </c>
      <c r="E2" s="35" t="s">
        <v>24</v>
      </c>
      <c r="F2" s="8"/>
      <c r="H2" s="154" t="s">
        <v>65</v>
      </c>
      <c r="I2" s="155">
        <v>89</v>
      </c>
      <c r="N2" s="15"/>
      <c r="O2" s="15"/>
    </row>
    <row r="3" spans="1:23" ht="29.1" customHeight="1" thickBot="1">
      <c r="B3" s="36" t="s">
        <v>25</v>
      </c>
      <c r="C3" s="56">
        <v>794</v>
      </c>
      <c r="D3" s="56">
        <v>26</v>
      </c>
      <c r="E3" s="59">
        <f>D3/C3</f>
        <v>3.2745591939546598E-2</v>
      </c>
      <c r="F3" s="8"/>
      <c r="G3" s="8"/>
      <c r="H3" s="156" t="s">
        <v>66</v>
      </c>
      <c r="I3" s="157">
        <v>0</v>
      </c>
      <c r="N3" s="15"/>
      <c r="O3" s="15"/>
    </row>
    <row r="4" spans="1:23" ht="28.9" customHeight="1">
      <c r="B4" s="37" t="s">
        <v>26</v>
      </c>
      <c r="C4" s="57">
        <v>364</v>
      </c>
      <c r="D4" s="57">
        <v>35</v>
      </c>
      <c r="E4" s="38">
        <f>D4/C4</f>
        <v>9.6153846153846159E-2</v>
      </c>
      <c r="G4" s="8"/>
      <c r="I4" s="15"/>
      <c r="N4" s="15"/>
      <c r="O4" s="15"/>
    </row>
    <row r="5" spans="1:23" ht="23.25" customHeight="1">
      <c r="B5" s="39" t="s">
        <v>27</v>
      </c>
      <c r="C5" s="58">
        <f>SUM(C3:C4)</f>
        <v>1158</v>
      </c>
      <c r="D5" s="58">
        <f>SUM(D3:D4)</f>
        <v>61</v>
      </c>
      <c r="E5" s="40">
        <f>D5/C5</f>
        <v>5.2677029360967187E-2</v>
      </c>
      <c r="H5" s="20"/>
      <c r="I5" s="15"/>
      <c r="O5" s="15"/>
    </row>
    <row r="6" spans="1:23" ht="18">
      <c r="H6" s="21"/>
      <c r="I6" s="15"/>
    </row>
    <row r="7" spans="1:23">
      <c r="B7" s="4"/>
      <c r="E7" s="13" t="s">
        <v>51</v>
      </c>
      <c r="F7" s="13"/>
    </row>
    <row r="8" spans="1:23" ht="25.15" customHeight="1">
      <c r="B8" s="25" t="str">
        <f>'20210516'!B16</f>
        <v>Zaragoza</v>
      </c>
      <c r="C8" s="26">
        <f>'20210516'!C16</f>
        <v>53</v>
      </c>
      <c r="E8" s="94" t="s">
        <v>28</v>
      </c>
      <c r="F8" s="81">
        <v>633</v>
      </c>
      <c r="H8" s="4" t="s">
        <v>77</v>
      </c>
    </row>
    <row r="9" spans="1:23" ht="25.15" customHeight="1">
      <c r="B9" s="23" t="str">
        <f>'20210516'!B17</f>
        <v>Huesca</v>
      </c>
      <c r="C9" s="24">
        <f>'20210516'!C17</f>
        <v>7</v>
      </c>
      <c r="E9" s="95" t="s">
        <v>42</v>
      </c>
      <c r="F9" s="82">
        <v>364</v>
      </c>
      <c r="H9" s="53" t="s">
        <v>72</v>
      </c>
      <c r="M9" s="15"/>
    </row>
    <row r="10" spans="1:23" ht="25.15" customHeight="1">
      <c r="B10" s="25" t="str">
        <f>'20210516'!B18</f>
        <v>Teruel</v>
      </c>
      <c r="C10" s="26">
        <f>'20210516'!C18</f>
        <v>1</v>
      </c>
      <c r="E10" s="94" t="s">
        <v>43</v>
      </c>
      <c r="F10" s="81">
        <v>67</v>
      </c>
      <c r="H10" s="42" t="s">
        <v>80</v>
      </c>
      <c r="M10" s="15"/>
    </row>
    <row r="11" spans="1:23" ht="25.15" customHeight="1">
      <c r="B11" s="23" t="str">
        <f>'20210516'!B19</f>
        <v>Desconocido</v>
      </c>
      <c r="C11" s="24">
        <f>'20210516'!C19</f>
        <v>0</v>
      </c>
      <c r="E11" s="95" t="s">
        <v>44</v>
      </c>
      <c r="F11" s="82">
        <v>10</v>
      </c>
      <c r="H11" s="42" t="s">
        <v>81</v>
      </c>
    </row>
    <row r="12" spans="1:23" ht="30" customHeight="1">
      <c r="B12" s="25" t="str">
        <f>'20210516'!B20</f>
        <v>TOTAL</v>
      </c>
      <c r="C12" s="26">
        <f>SUM(C8:C11)</f>
        <v>61</v>
      </c>
      <c r="E12" s="29" t="s">
        <v>16</v>
      </c>
      <c r="F12" s="83">
        <v>1074</v>
      </c>
      <c r="H12" s="42" t="s">
        <v>94</v>
      </c>
      <c r="M12" s="15"/>
      <c r="T12" s="69"/>
      <c r="U12" s="69"/>
      <c r="V12" s="69"/>
      <c r="W12" s="69"/>
    </row>
    <row r="13" spans="1:23">
      <c r="H13" s="42" t="s">
        <v>73</v>
      </c>
      <c r="M13" s="15"/>
    </row>
    <row r="14" spans="1:23">
      <c r="H14" s="48" t="s">
        <v>79</v>
      </c>
    </row>
    <row r="15" spans="1:23" ht="18.75" customHeight="1">
      <c r="B15" s="4" t="s">
        <v>69</v>
      </c>
      <c r="H15" s="48" t="s">
        <v>74</v>
      </c>
    </row>
    <row r="16" spans="1:23" ht="18.75">
      <c r="B16" s="49" t="s">
        <v>62</v>
      </c>
      <c r="C16" s="22" t="s">
        <v>57</v>
      </c>
      <c r="D16" s="49" t="s">
        <v>63</v>
      </c>
      <c r="E16" s="45" t="s">
        <v>60</v>
      </c>
      <c r="F16" s="84"/>
      <c r="H16" s="42" t="s">
        <v>95</v>
      </c>
    </row>
    <row r="17" spans="2:12">
      <c r="B17" s="50" t="s">
        <v>56</v>
      </c>
      <c r="C17" s="88">
        <f>'20210516'!G4</f>
        <v>0.13793103448275862</v>
      </c>
      <c r="D17" s="79">
        <f>C17-E17</f>
        <v>-9.4945677846008492E-2</v>
      </c>
      <c r="E17" s="88">
        <v>0.23287671232876711</v>
      </c>
      <c r="F17" s="84"/>
      <c r="H17" s="43" t="s">
        <v>78</v>
      </c>
    </row>
    <row r="18" spans="2:12">
      <c r="B18" s="51" t="s">
        <v>30</v>
      </c>
      <c r="C18" s="114">
        <f>'20210516'!G6</f>
        <v>0.44827586206896552</v>
      </c>
      <c r="D18" s="79">
        <f>C18-E18</f>
        <v>1.6769012753897028E-2</v>
      </c>
      <c r="E18" s="78">
        <v>0.4315068493150685</v>
      </c>
      <c r="F18" s="84"/>
      <c r="H18" s="48" t="s">
        <v>96</v>
      </c>
    </row>
    <row r="19" spans="2:12">
      <c r="B19" s="50" t="s">
        <v>31</v>
      </c>
      <c r="C19" s="88">
        <f>'20210516'!G7</f>
        <v>0.53448275862068972</v>
      </c>
      <c r="D19" s="79">
        <f>C19-E19</f>
        <v>-6.1407652338214325E-2</v>
      </c>
      <c r="E19" s="77">
        <v>0.59589041095890405</v>
      </c>
      <c r="F19" s="84"/>
      <c r="H19" s="42" t="s">
        <v>75</v>
      </c>
      <c r="I19" s="33"/>
    </row>
    <row r="20" spans="2:12">
      <c r="B20" s="51" t="s">
        <v>32</v>
      </c>
      <c r="C20" s="114">
        <f>'20210516'!F10+'20210516'!F11</f>
        <v>0.10344827586206896</v>
      </c>
      <c r="D20" s="79">
        <f>C20-E20</f>
        <v>-1.9839395370807741E-2</v>
      </c>
      <c r="E20" s="78">
        <v>0.12328767123287671</v>
      </c>
      <c r="F20" s="84"/>
      <c r="H20" s="42" t="s">
        <v>101</v>
      </c>
    </row>
    <row r="21" spans="2:12" ht="16.5" customHeight="1">
      <c r="B21" s="50" t="s">
        <v>33</v>
      </c>
      <c r="C21" s="88">
        <f>'20210516'!F11</f>
        <v>6.8965517241379309E-2</v>
      </c>
      <c r="D21" s="79">
        <f>C21-E21</f>
        <v>4.7236655644780634E-4</v>
      </c>
      <c r="E21" s="77">
        <v>6.8493150684931503E-2</v>
      </c>
      <c r="H21" s="42" t="s">
        <v>97</v>
      </c>
    </row>
    <row r="23" spans="2:12" ht="39" customHeight="1">
      <c r="B23" s="9"/>
      <c r="H23" s="43" t="s">
        <v>61</v>
      </c>
      <c r="I23" s="33"/>
    </row>
    <row r="24" spans="2:12" ht="15.6" customHeight="1" thickBot="1">
      <c r="B24" s="10" t="s">
        <v>34</v>
      </c>
      <c r="C24" s="11" t="s">
        <v>35</v>
      </c>
      <c r="D24" s="11" t="s">
        <v>17</v>
      </c>
      <c r="E24" s="12" t="s">
        <v>41</v>
      </c>
      <c r="H24" s="44" t="s">
        <v>59</v>
      </c>
    </row>
    <row r="25" spans="2:12" ht="15.6" customHeight="1">
      <c r="B25" s="96" t="s">
        <v>36</v>
      </c>
      <c r="C25" s="97">
        <v>13</v>
      </c>
      <c r="D25" s="97" t="s">
        <v>247</v>
      </c>
      <c r="E25" s="164">
        <f>C25/(C25+C26+C27+C28+C29)</f>
        <v>0.72222222222222221</v>
      </c>
      <c r="H25" s="44"/>
    </row>
    <row r="26" spans="2:12" ht="18.75" customHeight="1">
      <c r="B26" s="7" t="s">
        <v>209</v>
      </c>
      <c r="C26" s="8">
        <v>0</v>
      </c>
      <c r="D26" s="28">
        <v>0</v>
      </c>
      <c r="E26" s="73"/>
      <c r="H26" s="41"/>
      <c r="I26" s="34"/>
    </row>
    <row r="27" spans="2:12" ht="15.6" customHeight="1">
      <c r="B27" s="7" t="s">
        <v>100</v>
      </c>
      <c r="C27" s="8">
        <v>3</v>
      </c>
      <c r="D27" s="8" t="s">
        <v>248</v>
      </c>
      <c r="H27" s="52" t="s">
        <v>67</v>
      </c>
    </row>
    <row r="28" spans="2:12" ht="18">
      <c r="B28" s="7" t="s">
        <v>207</v>
      </c>
      <c r="C28" s="8">
        <v>0</v>
      </c>
      <c r="D28" s="8">
        <v>0</v>
      </c>
      <c r="E28" s="62"/>
      <c r="H28" s="4" t="s">
        <v>76</v>
      </c>
    </row>
    <row r="29" spans="2:12" ht="18">
      <c r="B29" s="7" t="s">
        <v>102</v>
      </c>
      <c r="C29" s="8">
        <v>2</v>
      </c>
      <c r="D29" s="8" t="s">
        <v>249</v>
      </c>
    </row>
    <row r="30" spans="2:12" ht="18">
      <c r="B30" s="7" t="s">
        <v>21</v>
      </c>
      <c r="C30" s="8">
        <v>43</v>
      </c>
      <c r="D30" s="8" t="s">
        <v>250</v>
      </c>
    </row>
    <row r="31" spans="2:12" ht="18">
      <c r="B31" s="7"/>
      <c r="C31" s="8"/>
      <c r="D31" s="8"/>
    </row>
    <row r="32" spans="2:12" ht="18.75" thickBot="1">
      <c r="B32" s="7"/>
      <c r="C32" s="8"/>
      <c r="D32" s="8"/>
      <c r="H32" s="10"/>
      <c r="I32" s="11"/>
      <c r="J32" s="11"/>
      <c r="K32" s="11"/>
      <c r="L32" s="11"/>
    </row>
    <row r="33" spans="2:15" ht="18">
      <c r="B33" s="7"/>
      <c r="C33" s="8"/>
      <c r="D33" s="8"/>
      <c r="H33" s="7"/>
      <c r="I33" s="8"/>
      <c r="J33" s="8"/>
      <c r="K33" s="8"/>
      <c r="L33" s="8"/>
    </row>
    <row r="34" spans="2:15" ht="18">
      <c r="D34" s="8"/>
      <c r="H34" s="7"/>
      <c r="I34" s="8"/>
      <c r="J34" s="8"/>
      <c r="K34" s="8"/>
      <c r="L34" s="8"/>
    </row>
    <row r="35" spans="2:15" ht="18.75" thickBot="1">
      <c r="B35" s="10" t="s">
        <v>37</v>
      </c>
      <c r="C35" s="11" t="s">
        <v>35</v>
      </c>
      <c r="D35" s="11" t="s">
        <v>17</v>
      </c>
      <c r="H35" s="7"/>
      <c r="I35" s="8"/>
      <c r="J35" s="8"/>
      <c r="K35" s="8"/>
      <c r="L35" s="8"/>
    </row>
    <row r="36" spans="2:15" ht="18">
      <c r="B36" s="7" t="s">
        <v>38</v>
      </c>
      <c r="C36" s="8">
        <v>23</v>
      </c>
      <c r="D36" s="8" t="s">
        <v>251</v>
      </c>
      <c r="E36" s="12" t="s">
        <v>40</v>
      </c>
      <c r="F36" s="6" t="s">
        <v>58</v>
      </c>
      <c r="H36" s="7"/>
      <c r="I36" s="7"/>
      <c r="J36" s="8"/>
      <c r="K36" s="8"/>
      <c r="L36" s="8"/>
    </row>
    <row r="37" spans="2:15" ht="18">
      <c r="B37" s="7" t="s">
        <v>235</v>
      </c>
      <c r="C37" s="8">
        <v>1</v>
      </c>
      <c r="D37" s="8" t="s">
        <v>245</v>
      </c>
      <c r="E37" s="17">
        <f>C36*100/SUM(C36:C41)</f>
        <v>82.142857142857139</v>
      </c>
      <c r="H37" s="7"/>
      <c r="I37" s="7"/>
      <c r="J37" s="8"/>
      <c r="K37" s="8"/>
      <c r="L37" s="8"/>
      <c r="M37" s="96"/>
      <c r="N37" s="97"/>
      <c r="O37" s="97"/>
    </row>
    <row r="38" spans="2:15" ht="16.149999999999999" customHeight="1">
      <c r="B38" s="7" t="s">
        <v>222</v>
      </c>
      <c r="C38" s="8">
        <v>1</v>
      </c>
      <c r="D38" s="8" t="s">
        <v>245</v>
      </c>
      <c r="H38" s="7"/>
      <c r="I38" s="7"/>
      <c r="J38" s="8"/>
      <c r="K38" s="8"/>
      <c r="L38" s="8"/>
      <c r="M38" s="96"/>
      <c r="N38" s="97"/>
      <c r="O38" s="97"/>
    </row>
    <row r="39" spans="2:15" ht="18">
      <c r="B39" s="7" t="s">
        <v>212</v>
      </c>
      <c r="C39" s="8">
        <v>1</v>
      </c>
      <c r="D39" s="8" t="s">
        <v>245</v>
      </c>
      <c r="H39" s="7"/>
      <c r="I39" s="7"/>
      <c r="J39" s="8"/>
      <c r="K39" s="8"/>
      <c r="L39" s="8"/>
      <c r="M39" s="7"/>
      <c r="N39" s="8"/>
      <c r="O39" s="8"/>
    </row>
    <row r="40" spans="2:15" ht="18">
      <c r="B40" s="7" t="s">
        <v>227</v>
      </c>
      <c r="C40" s="8">
        <v>1</v>
      </c>
      <c r="D40" s="8" t="s">
        <v>245</v>
      </c>
      <c r="H40" s="7"/>
      <c r="I40" s="8"/>
      <c r="J40" s="8"/>
      <c r="K40" s="8"/>
      <c r="L40" s="8"/>
      <c r="M40" s="7"/>
      <c r="N40" s="8"/>
      <c r="O40" s="8"/>
    </row>
    <row r="41" spans="2:15" ht="18">
      <c r="B41" s="7" t="s">
        <v>223</v>
      </c>
      <c r="C41" s="8">
        <v>1</v>
      </c>
      <c r="D41" s="8" t="s">
        <v>245</v>
      </c>
      <c r="H41" s="7"/>
      <c r="I41" s="8"/>
      <c r="J41" s="8"/>
      <c r="K41" s="8"/>
      <c r="L41" s="8"/>
      <c r="M41" s="7"/>
      <c r="N41" s="8"/>
      <c r="O41" s="8"/>
    </row>
    <row r="42" spans="2:15" ht="18">
      <c r="B42" s="7" t="s">
        <v>21</v>
      </c>
      <c r="C42" s="8">
        <v>33</v>
      </c>
      <c r="D42" s="8" t="s">
        <v>252</v>
      </c>
      <c r="H42" s="7"/>
      <c r="I42" s="8"/>
      <c r="J42" s="8"/>
      <c r="K42" s="8"/>
      <c r="L42" s="8"/>
      <c r="M42" s="7"/>
      <c r="N42" s="8"/>
      <c r="O42" s="8"/>
    </row>
    <row r="43" spans="2:15" ht="18" customHeight="1">
      <c r="B43" s="7"/>
      <c r="C43" s="8"/>
      <c r="D43" s="8"/>
      <c r="M43" s="7"/>
      <c r="N43" s="8"/>
      <c r="O43" s="8"/>
    </row>
    <row r="44" spans="2:15" ht="18">
      <c r="B44" s="7"/>
      <c r="C44" s="8"/>
      <c r="D44" s="8"/>
      <c r="M44" s="7"/>
      <c r="N44" s="8"/>
      <c r="O44" s="8"/>
    </row>
    <row r="45" spans="2:15" ht="16.149999999999999" customHeight="1">
      <c r="B45" s="7"/>
      <c r="C45" s="8"/>
      <c r="D45" s="8"/>
      <c r="M45" s="7"/>
      <c r="N45" s="8"/>
      <c r="O45" s="8"/>
    </row>
    <row r="46" spans="2:15" ht="18">
      <c r="B46" s="7"/>
      <c r="C46" s="8"/>
      <c r="D46" s="8"/>
      <c r="G46" s="7"/>
      <c r="M46" s="7"/>
      <c r="N46" s="8"/>
      <c r="O46" s="8"/>
    </row>
    <row r="47" spans="2:15" ht="18">
      <c r="B47" s="7"/>
      <c r="C47" s="8"/>
      <c r="D47" s="8"/>
      <c r="E47" s="7"/>
      <c r="M47" s="7"/>
      <c r="N47" s="8"/>
      <c r="O47" s="8"/>
    </row>
    <row r="48" spans="2:15" ht="18">
      <c r="B48" s="7"/>
      <c r="C48" s="8"/>
      <c r="D48" s="8"/>
      <c r="M48" s="7"/>
      <c r="N48" s="8"/>
      <c r="O48" s="8"/>
    </row>
    <row r="49" spans="2:15" ht="18" customHeight="1">
      <c r="B49" s="7"/>
      <c r="C49" s="8"/>
      <c r="D49" s="8"/>
      <c r="M49" s="7"/>
      <c r="N49" s="8"/>
      <c r="O49" s="8"/>
    </row>
    <row r="50" spans="2:15" ht="18">
      <c r="B50" s="7"/>
      <c r="C50" s="8"/>
      <c r="D50" s="8"/>
      <c r="J50" s="7"/>
      <c r="K50" s="8"/>
      <c r="L50" s="8"/>
    </row>
    <row r="51" spans="2:15" ht="18">
      <c r="B51" s="7"/>
      <c r="C51" s="8"/>
      <c r="D51" s="8"/>
      <c r="J51" s="7"/>
      <c r="K51" s="8"/>
      <c r="L51" s="8"/>
    </row>
    <row r="52" spans="2:15" ht="18">
      <c r="B52" s="7"/>
      <c r="C52" s="8"/>
      <c r="D52" s="8"/>
      <c r="J52" s="7"/>
      <c r="K52" s="8"/>
      <c r="L52" s="8"/>
    </row>
    <row r="53" spans="2:15" ht="18">
      <c r="B53" s="7"/>
      <c r="C53" s="8"/>
      <c r="D53" s="8"/>
      <c r="M53" s="7"/>
      <c r="N53" s="8"/>
      <c r="O53" s="8"/>
    </row>
    <row r="54" spans="2:15" ht="18">
      <c r="B54" s="7"/>
      <c r="C54" s="8"/>
      <c r="D54" s="8"/>
      <c r="M54" s="7"/>
      <c r="N54" s="8"/>
      <c r="O54" s="8"/>
    </row>
    <row r="55" spans="2:15" ht="18">
      <c r="B55" s="7"/>
      <c r="C55" s="8"/>
      <c r="D55" s="8"/>
    </row>
  </sheetData>
  <mergeCells count="1">
    <mergeCell ref="H1:J1"/>
  </mergeCells>
  <conditionalFormatting sqref="D17:D21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3"/>
  <sheetViews>
    <sheetView topLeftCell="F68" zoomScale="85" zoomScaleNormal="85" workbookViewId="0">
      <selection activeCell="M88" sqref="M88:N102"/>
    </sheetView>
  </sheetViews>
  <sheetFormatPr baseColWidth="10" defaultRowHeight="15"/>
  <cols>
    <col min="1" max="1" width="35.140625" customWidth="1"/>
    <col min="2" max="2" width="25.140625" customWidth="1"/>
    <col min="7" max="7" width="49.140625" customWidth="1"/>
  </cols>
  <sheetData>
    <row r="1" spans="1:3" ht="18.75" thickBot="1">
      <c r="A1" s="10" t="s">
        <v>142</v>
      </c>
      <c r="B1" s="11" t="s">
        <v>35</v>
      </c>
      <c r="C1" s="11" t="s">
        <v>17</v>
      </c>
    </row>
    <row r="2" spans="1:3" ht="18">
      <c r="A2" s="7" t="s">
        <v>143</v>
      </c>
      <c r="B2" s="8">
        <v>35</v>
      </c>
      <c r="C2" s="8" t="s">
        <v>260</v>
      </c>
    </row>
    <row r="3" spans="1:3" ht="32.25" customHeight="1">
      <c r="A3" s="7" t="s">
        <v>233</v>
      </c>
      <c r="B3" s="8">
        <v>3</v>
      </c>
      <c r="C3" s="8" t="s">
        <v>248</v>
      </c>
    </row>
    <row r="4" spans="1:3" ht="18">
      <c r="A4" s="7" t="s">
        <v>148</v>
      </c>
      <c r="B4" s="8">
        <v>2</v>
      </c>
      <c r="C4" s="8" t="s">
        <v>249</v>
      </c>
    </row>
    <row r="5" spans="1:3" ht="32.25" customHeight="1">
      <c r="A5" s="7" t="s">
        <v>149</v>
      </c>
      <c r="B5" s="8">
        <v>2</v>
      </c>
      <c r="C5" s="8" t="s">
        <v>249</v>
      </c>
    </row>
    <row r="6" spans="1:3" ht="18">
      <c r="A6" s="7" t="s">
        <v>220</v>
      </c>
      <c r="B6" s="8">
        <v>2</v>
      </c>
      <c r="C6" s="8" t="s">
        <v>249</v>
      </c>
    </row>
    <row r="7" spans="1:3" ht="18">
      <c r="A7" s="7" t="s">
        <v>261</v>
      </c>
      <c r="B7" s="8">
        <v>2</v>
      </c>
      <c r="C7" s="8" t="s">
        <v>249</v>
      </c>
    </row>
    <row r="8" spans="1:3" ht="18">
      <c r="A8" s="7" t="s">
        <v>225</v>
      </c>
      <c r="B8" s="8">
        <v>1</v>
      </c>
      <c r="C8" s="8" t="s">
        <v>245</v>
      </c>
    </row>
    <row r="9" spans="1:3" ht="18">
      <c r="A9" s="7" t="s">
        <v>258</v>
      </c>
      <c r="B9" s="8">
        <v>1</v>
      </c>
      <c r="C9" s="8" t="s">
        <v>245</v>
      </c>
    </row>
    <row r="10" spans="1:3" ht="18">
      <c r="A10" s="7" t="s">
        <v>231</v>
      </c>
      <c r="B10" s="8">
        <v>1</v>
      </c>
      <c r="C10" s="8" t="s">
        <v>245</v>
      </c>
    </row>
    <row r="11" spans="1:3" ht="18">
      <c r="A11" s="7" t="s">
        <v>259</v>
      </c>
      <c r="B11" s="8">
        <v>1</v>
      </c>
      <c r="C11" s="8" t="s">
        <v>245</v>
      </c>
    </row>
    <row r="12" spans="1:3" ht="18">
      <c r="A12" s="7" t="s">
        <v>262</v>
      </c>
      <c r="B12" s="8">
        <v>1</v>
      </c>
      <c r="C12" s="8" t="s">
        <v>245</v>
      </c>
    </row>
    <row r="13" spans="1:3" ht="18">
      <c r="A13" s="7" t="s">
        <v>186</v>
      </c>
      <c r="B13" s="8">
        <v>1</v>
      </c>
      <c r="C13" s="8" t="s">
        <v>245</v>
      </c>
    </row>
    <row r="14" spans="1:3" ht="18">
      <c r="A14" s="7" t="s">
        <v>130</v>
      </c>
      <c r="B14" s="8">
        <v>1</v>
      </c>
      <c r="C14" s="8" t="s">
        <v>245</v>
      </c>
    </row>
    <row r="15" spans="1:3" ht="18">
      <c r="A15" s="7" t="s">
        <v>150</v>
      </c>
      <c r="B15" s="8">
        <v>1</v>
      </c>
      <c r="C15" s="8" t="s">
        <v>245</v>
      </c>
    </row>
    <row r="16" spans="1:3" ht="18">
      <c r="A16" s="7" t="s">
        <v>147</v>
      </c>
      <c r="B16" s="8">
        <v>1</v>
      </c>
      <c r="C16" s="8" t="s">
        <v>245</v>
      </c>
    </row>
    <row r="17" spans="1:3" ht="18">
      <c r="A17" s="7" t="s">
        <v>230</v>
      </c>
      <c r="B17" s="8">
        <v>1</v>
      </c>
      <c r="C17" s="8" t="s">
        <v>245</v>
      </c>
    </row>
    <row r="18" spans="1:3" ht="18">
      <c r="A18" s="7" t="s">
        <v>263</v>
      </c>
      <c r="B18" s="8">
        <v>1</v>
      </c>
      <c r="C18" s="8" t="s">
        <v>245</v>
      </c>
    </row>
    <row r="19" spans="1:3" ht="18">
      <c r="A19" s="7" t="s">
        <v>264</v>
      </c>
      <c r="B19" s="8">
        <v>1</v>
      </c>
      <c r="C19" s="8" t="s">
        <v>245</v>
      </c>
    </row>
    <row r="20" spans="1:3" ht="18">
      <c r="A20" s="7" t="s">
        <v>232</v>
      </c>
      <c r="B20" s="8">
        <v>1</v>
      </c>
      <c r="C20" s="8" t="s">
        <v>245</v>
      </c>
    </row>
    <row r="21" spans="1:3" ht="18">
      <c r="A21" s="7" t="s">
        <v>265</v>
      </c>
      <c r="B21" s="8">
        <v>1</v>
      </c>
      <c r="C21" s="8" t="s">
        <v>245</v>
      </c>
    </row>
    <row r="22" spans="1:3" ht="18">
      <c r="A22" s="7" t="s">
        <v>153</v>
      </c>
      <c r="B22" s="8">
        <v>1</v>
      </c>
      <c r="C22" s="8" t="s">
        <v>245</v>
      </c>
    </row>
    <row r="23" spans="1:3" ht="18">
      <c r="A23" s="7"/>
      <c r="B23" s="8"/>
      <c r="C23" s="8"/>
    </row>
    <row r="24" spans="1:3" ht="18">
      <c r="A24" s="7"/>
      <c r="B24" s="8"/>
      <c r="C24" s="8"/>
    </row>
    <row r="25" spans="1:3" ht="18">
      <c r="A25" s="7"/>
      <c r="B25" s="8"/>
      <c r="C25" s="8"/>
    </row>
    <row r="26" spans="1:3" ht="18">
      <c r="A26" s="7"/>
      <c r="B26" s="8"/>
      <c r="C26" s="8"/>
    </row>
    <row r="27" spans="1:3" ht="18">
      <c r="A27" s="7"/>
      <c r="B27" s="8"/>
      <c r="C27" s="8"/>
    </row>
    <row r="28" spans="1:3" ht="18">
      <c r="A28" s="7"/>
      <c r="B28" s="8"/>
      <c r="C28" s="8"/>
    </row>
    <row r="29" spans="1:3" ht="18">
      <c r="A29" s="7"/>
      <c r="B29" s="8"/>
      <c r="C29" s="8"/>
    </row>
    <row r="30" spans="1:3" ht="18">
      <c r="A30" s="7"/>
      <c r="B30" s="8"/>
      <c r="C30" s="8"/>
    </row>
    <row r="31" spans="1:3" ht="18">
      <c r="A31" s="7"/>
      <c r="B31" s="8"/>
      <c r="C31" s="8"/>
    </row>
    <row r="32" spans="1:3" ht="18">
      <c r="A32" s="7"/>
      <c r="B32" s="8"/>
      <c r="C32" s="8"/>
    </row>
    <row r="33" spans="1:3" ht="18">
      <c r="A33" s="7"/>
      <c r="B33" s="8"/>
      <c r="C33" s="8"/>
    </row>
    <row r="34" spans="1:3" ht="18">
      <c r="A34" s="7"/>
      <c r="B34" s="8"/>
      <c r="C34" s="8"/>
    </row>
    <row r="35" spans="1:3" ht="18">
      <c r="A35" s="7"/>
      <c r="B35" s="8"/>
      <c r="C35" s="8"/>
    </row>
    <row r="36" spans="1:3" ht="18.75" customHeight="1">
      <c r="A36" s="7"/>
      <c r="B36" s="8"/>
      <c r="C36" s="8"/>
    </row>
    <row r="37" spans="1:3" ht="18.75" customHeight="1">
      <c r="A37" s="7"/>
      <c r="B37" s="8"/>
      <c r="C37" s="8"/>
    </row>
    <row r="38" spans="1:3" ht="18.75" customHeight="1">
      <c r="A38" s="7"/>
      <c r="B38" s="8"/>
      <c r="C38" s="8"/>
    </row>
    <row r="39" spans="1:3" ht="18.75" customHeight="1">
      <c r="A39" s="7"/>
      <c r="B39" s="8"/>
      <c r="C39" s="8"/>
    </row>
    <row r="40" spans="1:3" ht="18.75" customHeight="1">
      <c r="A40" s="7"/>
      <c r="B40" s="8"/>
      <c r="C40" s="8"/>
    </row>
    <row r="41" spans="1:3" ht="18.75" customHeight="1">
      <c r="A41" s="7"/>
      <c r="B41" s="8"/>
      <c r="C41" s="8"/>
    </row>
    <row r="42" spans="1:3" ht="18.75" customHeight="1">
      <c r="A42" s="7"/>
      <c r="B42" s="8"/>
      <c r="C42" s="8"/>
    </row>
    <row r="43" spans="1:3" ht="18.75" customHeight="1">
      <c r="A43" s="7"/>
      <c r="B43" s="8"/>
      <c r="C43" s="8"/>
    </row>
    <row r="44" spans="1:3" ht="18.75" customHeight="1">
      <c r="A44" s="7"/>
      <c r="B44" s="8"/>
      <c r="C44" s="8"/>
    </row>
    <row r="45" spans="1:3" ht="18.75" customHeight="1">
      <c r="A45" s="7"/>
      <c r="B45" s="8"/>
      <c r="C45" s="8"/>
    </row>
    <row r="46" spans="1:3" ht="18.75" customHeight="1">
      <c r="A46" s="7"/>
      <c r="B46" s="8"/>
      <c r="C46" s="8"/>
    </row>
    <row r="47" spans="1:3" ht="18.75" customHeight="1">
      <c r="A47" s="7"/>
      <c r="B47" s="8"/>
      <c r="C47" s="8"/>
    </row>
    <row r="48" spans="1:3" ht="18.75" customHeight="1">
      <c r="A48" s="7"/>
      <c r="B48" s="8"/>
      <c r="C48" s="8"/>
    </row>
    <row r="49" spans="1:3" ht="18.75" customHeight="1">
      <c r="A49" s="7"/>
      <c r="B49" s="8"/>
      <c r="C49" s="8"/>
    </row>
    <row r="50" spans="1:3" ht="18.75" customHeight="1">
      <c r="A50" s="7"/>
      <c r="B50" s="8"/>
      <c r="C50" s="8"/>
    </row>
    <row r="51" spans="1:3" ht="18.75" customHeight="1">
      <c r="A51" s="7"/>
      <c r="B51" s="8"/>
      <c r="C51" s="8"/>
    </row>
    <row r="52" spans="1:3" ht="18.75" customHeight="1">
      <c r="A52" s="7"/>
      <c r="B52" s="8"/>
      <c r="C52" s="8"/>
    </row>
    <row r="53" spans="1:3" ht="18.75" customHeight="1">
      <c r="A53" s="7"/>
      <c r="B53" s="8"/>
      <c r="C53" s="8"/>
    </row>
    <row r="54" spans="1:3" ht="18.75" customHeight="1">
      <c r="A54" s="7"/>
      <c r="B54" s="8"/>
      <c r="C54" s="8"/>
    </row>
    <row r="55" spans="1:3" ht="18.75" customHeight="1">
      <c r="A55" s="7"/>
      <c r="B55" s="8"/>
      <c r="C55" s="8"/>
    </row>
    <row r="56" spans="1:3" ht="18.75" customHeight="1">
      <c r="A56" s="7"/>
      <c r="B56" s="8"/>
      <c r="C56" s="8"/>
    </row>
    <row r="57" spans="1:3" ht="18.75" customHeight="1">
      <c r="A57" s="7"/>
      <c r="B57" s="8"/>
      <c r="C57" s="8"/>
    </row>
    <row r="58" spans="1:3" ht="18.75" customHeight="1">
      <c r="A58" s="7"/>
      <c r="B58" s="8"/>
      <c r="C58" s="8"/>
    </row>
    <row r="59" spans="1:3" ht="18.75" customHeight="1">
      <c r="A59" s="7"/>
      <c r="B59" s="8"/>
      <c r="C59" s="8"/>
    </row>
    <row r="60" spans="1:3" ht="18.75" customHeight="1">
      <c r="A60" s="7"/>
      <c r="B60" s="8"/>
      <c r="C60" s="8"/>
    </row>
    <row r="61" spans="1:3" ht="18.75" customHeight="1">
      <c r="A61" s="7"/>
      <c r="B61" s="8"/>
      <c r="C61" s="8"/>
    </row>
    <row r="62" spans="1:3" ht="18.75" customHeight="1">
      <c r="A62" s="7"/>
      <c r="B62" s="8"/>
      <c r="C62" s="8"/>
    </row>
    <row r="63" spans="1:3" ht="18.75" customHeight="1">
      <c r="A63" s="7"/>
      <c r="B63" s="8"/>
      <c r="C63" s="8"/>
    </row>
    <row r="64" spans="1:3" ht="18.75" customHeight="1">
      <c r="A64" s="7"/>
      <c r="B64" s="8"/>
      <c r="C64" s="8"/>
    </row>
    <row r="65" spans="1:3" ht="18.75" customHeight="1">
      <c r="A65" s="7"/>
      <c r="B65" s="8"/>
      <c r="C65" s="8"/>
    </row>
    <row r="66" spans="1:3" ht="18.75" customHeight="1">
      <c r="A66" s="7"/>
      <c r="B66" s="8"/>
      <c r="C66" s="8"/>
    </row>
    <row r="67" spans="1:3" ht="18.75" customHeight="1">
      <c r="A67" s="7"/>
      <c r="B67" s="8"/>
      <c r="C67" s="8"/>
    </row>
    <row r="68" spans="1:3" ht="18.75" customHeight="1">
      <c r="A68" s="7"/>
      <c r="B68" s="8"/>
      <c r="C68" s="8"/>
    </row>
    <row r="69" spans="1:3" ht="18.75" customHeight="1">
      <c r="A69" s="7"/>
      <c r="B69" s="8"/>
      <c r="C69" s="8"/>
    </row>
    <row r="70" spans="1:3" ht="18.75" customHeight="1">
      <c r="A70" s="7"/>
      <c r="B70" s="8"/>
      <c r="C70" s="8"/>
    </row>
    <row r="71" spans="1:3" ht="18.75" customHeight="1">
      <c r="A71" s="7"/>
      <c r="B71" s="8"/>
      <c r="C71" s="8"/>
    </row>
    <row r="72" spans="1:3" ht="18.75" customHeight="1">
      <c r="A72" s="7"/>
      <c r="B72" s="8"/>
      <c r="C72" s="8"/>
    </row>
    <row r="73" spans="1:3" ht="18.75" customHeight="1">
      <c r="A73" s="7"/>
      <c r="B73" s="8"/>
      <c r="C73" s="8"/>
    </row>
    <row r="74" spans="1:3" ht="18.75" customHeight="1">
      <c r="A74" s="7"/>
      <c r="B74" s="8"/>
      <c r="C74" s="8"/>
    </row>
    <row r="75" spans="1:3" ht="18.75" customHeight="1">
      <c r="A75" s="7"/>
      <c r="B75" s="8"/>
      <c r="C75" s="8"/>
    </row>
    <row r="76" spans="1:3" ht="18.75" customHeight="1">
      <c r="A76" s="7"/>
      <c r="B76" s="8"/>
      <c r="C76" s="8"/>
    </row>
    <row r="77" spans="1:3" ht="18.75" customHeight="1">
      <c r="A77" s="7"/>
      <c r="B77" s="8"/>
      <c r="C77" s="8"/>
    </row>
    <row r="78" spans="1:3" ht="18.75" customHeight="1">
      <c r="A78" s="7"/>
      <c r="B78" s="8"/>
      <c r="C78" s="8"/>
    </row>
    <row r="79" spans="1:3" ht="18">
      <c r="A79" s="7"/>
      <c r="B79" s="8"/>
      <c r="C79" s="8"/>
    </row>
    <row r="80" spans="1:3" ht="18">
      <c r="A80" s="7"/>
      <c r="B80" s="8"/>
      <c r="C80" s="8"/>
    </row>
    <row r="81" spans="1:14" ht="18">
      <c r="A81" s="7"/>
      <c r="B81" s="8"/>
      <c r="C81" s="8"/>
      <c r="G81" s="98"/>
    </row>
    <row r="82" spans="1:14" ht="18">
      <c r="A82" s="7"/>
      <c r="B82" s="8"/>
      <c r="C82" s="8"/>
    </row>
    <row r="88" spans="1:14">
      <c r="A88" s="99" t="s">
        <v>70</v>
      </c>
      <c r="B88" t="str">
        <f>CONCATENATE(A88,"**")</f>
        <v>Zaragoza **</v>
      </c>
      <c r="C88">
        <f>VLOOKUP($B88,$A$2:$C$79,2,FALSE)</f>
        <v>35</v>
      </c>
      <c r="G88" s="99" t="s">
        <v>70</v>
      </c>
      <c r="H88" t="s">
        <v>143</v>
      </c>
      <c r="I88">
        <v>35</v>
      </c>
      <c r="M88" s="99" t="s">
        <v>143</v>
      </c>
      <c r="N88">
        <v>35</v>
      </c>
    </row>
    <row r="89" spans="1:14">
      <c r="A89" s="99" t="s">
        <v>121</v>
      </c>
      <c r="B89" t="str">
        <f t="shared" ref="B89:B101" si="0">CONCATENATE(A89,"**")</f>
        <v>Utebo**</v>
      </c>
      <c r="C89" t="e">
        <f t="shared" ref="C89:C101" si="1">VLOOKUP(B89,$A$2:$C$79,2,FALSE)</f>
        <v>#N/A</v>
      </c>
      <c r="G89" s="99" t="s">
        <v>121</v>
      </c>
      <c r="H89" t="s">
        <v>154</v>
      </c>
      <c r="I89">
        <v>0</v>
      </c>
      <c r="M89" s="99" t="s">
        <v>154</v>
      </c>
      <c r="N89">
        <v>0</v>
      </c>
    </row>
    <row r="90" spans="1:14">
      <c r="A90" s="99" t="s">
        <v>136</v>
      </c>
      <c r="B90" t="str">
        <f t="shared" si="0"/>
        <v>Monzón**</v>
      </c>
      <c r="C90">
        <f t="shared" si="1"/>
        <v>1</v>
      </c>
      <c r="G90" s="99" t="s">
        <v>136</v>
      </c>
      <c r="H90" t="s">
        <v>155</v>
      </c>
      <c r="I90">
        <v>1</v>
      </c>
      <c r="M90" s="99" t="s">
        <v>155</v>
      </c>
      <c r="N90">
        <v>1</v>
      </c>
    </row>
    <row r="91" spans="1:14">
      <c r="A91" s="99" t="s">
        <v>134</v>
      </c>
      <c r="B91" t="str">
        <f t="shared" si="0"/>
        <v>Calatayud**</v>
      </c>
      <c r="C91">
        <f t="shared" si="1"/>
        <v>2</v>
      </c>
      <c r="G91" s="99" t="s">
        <v>134</v>
      </c>
      <c r="H91" t="s">
        <v>156</v>
      </c>
      <c r="I91">
        <v>2</v>
      </c>
      <c r="M91" s="99" t="s">
        <v>156</v>
      </c>
      <c r="N91">
        <v>2</v>
      </c>
    </row>
    <row r="92" spans="1:14">
      <c r="A92" s="99" t="s">
        <v>18</v>
      </c>
      <c r="B92" t="str">
        <f t="shared" si="0"/>
        <v>Huesca**</v>
      </c>
      <c r="C92">
        <f t="shared" si="1"/>
        <v>2</v>
      </c>
      <c r="G92" s="99" t="s">
        <v>18</v>
      </c>
      <c r="H92" t="s">
        <v>157</v>
      </c>
      <c r="I92">
        <v>2</v>
      </c>
      <c r="M92" s="99" t="s">
        <v>157</v>
      </c>
      <c r="N92">
        <v>2</v>
      </c>
    </row>
    <row r="93" spans="1:14">
      <c r="A93" s="99" t="s">
        <v>133</v>
      </c>
      <c r="B93" t="str">
        <f t="shared" si="0"/>
        <v>Cuarte de Huerva**</v>
      </c>
      <c r="C93">
        <f t="shared" si="1"/>
        <v>1</v>
      </c>
      <c r="G93" s="99" t="s">
        <v>133</v>
      </c>
      <c r="H93" t="s">
        <v>158</v>
      </c>
      <c r="I93">
        <v>1</v>
      </c>
      <c r="M93" s="99" t="s">
        <v>158</v>
      </c>
      <c r="N93">
        <v>1</v>
      </c>
    </row>
    <row r="94" spans="1:14">
      <c r="A94" s="99" t="s">
        <v>103</v>
      </c>
      <c r="B94" t="str">
        <f t="shared" si="0"/>
        <v>Alcañiz**</v>
      </c>
      <c r="C94" t="e">
        <f t="shared" si="1"/>
        <v>#N/A</v>
      </c>
      <c r="G94" s="99" t="s">
        <v>103</v>
      </c>
      <c r="H94" t="s">
        <v>159</v>
      </c>
      <c r="I94">
        <v>0</v>
      </c>
      <c r="M94" s="99" t="s">
        <v>159</v>
      </c>
      <c r="N94">
        <v>0</v>
      </c>
    </row>
    <row r="95" spans="1:14">
      <c r="A95" s="99" t="s">
        <v>107</v>
      </c>
      <c r="B95" t="str">
        <f t="shared" si="0"/>
        <v>Barbastro**</v>
      </c>
      <c r="C95" t="e">
        <f t="shared" si="1"/>
        <v>#N/A</v>
      </c>
      <c r="G95" s="99" t="s">
        <v>107</v>
      </c>
      <c r="H95" t="s">
        <v>160</v>
      </c>
      <c r="I95">
        <v>0</v>
      </c>
      <c r="M95" s="99" t="s">
        <v>160</v>
      </c>
      <c r="N95">
        <v>0</v>
      </c>
    </row>
    <row r="96" spans="1:14">
      <c r="A96" s="99" t="s">
        <v>71</v>
      </c>
      <c r="B96" t="str">
        <f t="shared" si="0"/>
        <v>Tarazona **</v>
      </c>
      <c r="C96" t="e">
        <f t="shared" si="1"/>
        <v>#N/A</v>
      </c>
      <c r="G96" s="99" t="s">
        <v>71</v>
      </c>
      <c r="H96" t="s">
        <v>144</v>
      </c>
      <c r="I96">
        <v>0</v>
      </c>
      <c r="M96" s="99" t="s">
        <v>144</v>
      </c>
      <c r="N96">
        <v>0</v>
      </c>
    </row>
    <row r="97" spans="1:14">
      <c r="A97" s="99" t="s">
        <v>19</v>
      </c>
      <c r="B97" t="str">
        <f t="shared" si="0"/>
        <v>Teruel**</v>
      </c>
      <c r="C97">
        <f t="shared" si="1"/>
        <v>1</v>
      </c>
      <c r="G97" s="99" t="s">
        <v>19</v>
      </c>
      <c r="H97" t="s">
        <v>161</v>
      </c>
      <c r="I97">
        <v>1</v>
      </c>
      <c r="M97" s="99" t="s">
        <v>161</v>
      </c>
      <c r="N97">
        <v>1</v>
      </c>
    </row>
    <row r="98" spans="1:14">
      <c r="A98" s="99" t="s">
        <v>124</v>
      </c>
      <c r="B98" t="str">
        <f t="shared" si="0"/>
        <v>Jaca**</v>
      </c>
      <c r="C98">
        <f t="shared" si="1"/>
        <v>1</v>
      </c>
      <c r="G98" s="99" t="s">
        <v>124</v>
      </c>
      <c r="H98" t="s">
        <v>162</v>
      </c>
      <c r="I98">
        <v>1</v>
      </c>
      <c r="M98" s="99" t="s">
        <v>162</v>
      </c>
      <c r="N98">
        <v>1</v>
      </c>
    </row>
    <row r="99" spans="1:14">
      <c r="A99" s="99" t="s">
        <v>105</v>
      </c>
      <c r="B99" t="str">
        <f t="shared" si="0"/>
        <v>Fraga**</v>
      </c>
      <c r="C99" t="e">
        <f t="shared" si="1"/>
        <v>#N/A</v>
      </c>
      <c r="G99" s="99" t="s">
        <v>105</v>
      </c>
      <c r="H99" t="s">
        <v>163</v>
      </c>
      <c r="I99">
        <v>0</v>
      </c>
      <c r="M99" s="99" t="s">
        <v>163</v>
      </c>
      <c r="N99">
        <v>0</v>
      </c>
    </row>
    <row r="100" spans="1:14">
      <c r="A100" s="99" t="s">
        <v>135</v>
      </c>
      <c r="B100" t="str">
        <f t="shared" si="0"/>
        <v>Ejea de los Caballeros**</v>
      </c>
      <c r="C100" t="e">
        <f t="shared" si="1"/>
        <v>#N/A</v>
      </c>
      <c r="G100" s="99" t="s">
        <v>135</v>
      </c>
      <c r="H100" t="s">
        <v>164</v>
      </c>
      <c r="I100">
        <v>0</v>
      </c>
      <c r="M100" s="99" t="s">
        <v>164</v>
      </c>
      <c r="N100">
        <v>0</v>
      </c>
    </row>
    <row r="101" spans="1:14">
      <c r="A101" s="100" t="s">
        <v>108</v>
      </c>
      <c r="B101" t="str">
        <f t="shared" si="0"/>
        <v>Caspe**</v>
      </c>
      <c r="C101" t="e">
        <f t="shared" si="1"/>
        <v>#N/A</v>
      </c>
      <c r="G101" s="100" t="s">
        <v>108</v>
      </c>
      <c r="H101" t="s">
        <v>165</v>
      </c>
      <c r="I101">
        <v>0</v>
      </c>
      <c r="M101" s="100" t="s">
        <v>165</v>
      </c>
      <c r="N101">
        <v>0</v>
      </c>
    </row>
    <row r="102" spans="1:14" ht="15.75" thickBot="1">
      <c r="A102" s="101" t="s">
        <v>16</v>
      </c>
      <c r="B102" s="101" t="s">
        <v>16</v>
      </c>
      <c r="G102" s="101" t="s">
        <v>16</v>
      </c>
      <c r="H102" t="s">
        <v>16</v>
      </c>
      <c r="M102" s="101" t="s">
        <v>16</v>
      </c>
      <c r="N102">
        <f>SUM(N88:N101)</f>
        <v>43</v>
      </c>
    </row>
    <row r="109" spans="1:14">
      <c r="M109">
        <v>0</v>
      </c>
    </row>
    <row r="111" spans="1:14" ht="36.75" thickBot="1">
      <c r="A111" s="10" t="s">
        <v>142</v>
      </c>
      <c r="B111" s="11" t="s">
        <v>35</v>
      </c>
      <c r="C111" s="11" t="s">
        <v>17</v>
      </c>
      <c r="G111" s="10" t="s">
        <v>89</v>
      </c>
      <c r="H111" s="11" t="s">
        <v>35</v>
      </c>
      <c r="I111" s="11" t="s">
        <v>17</v>
      </c>
      <c r="M111" s="99" t="s">
        <v>70</v>
      </c>
      <c r="N111">
        <v>95</v>
      </c>
    </row>
    <row r="112" spans="1:14" ht="18">
      <c r="A112" s="7" t="s">
        <v>143</v>
      </c>
      <c r="B112" s="8">
        <v>56</v>
      </c>
      <c r="C112" s="8" t="s">
        <v>166</v>
      </c>
      <c r="G112" s="7" t="s">
        <v>109</v>
      </c>
      <c r="H112" s="8">
        <v>6</v>
      </c>
      <c r="I112" s="8" t="s">
        <v>167</v>
      </c>
      <c r="M112" s="99" t="s">
        <v>18</v>
      </c>
      <c r="N112">
        <v>6</v>
      </c>
    </row>
    <row r="113" spans="1:14" ht="18">
      <c r="A113" s="7" t="s">
        <v>149</v>
      </c>
      <c r="B113" s="8">
        <v>10</v>
      </c>
      <c r="C113" s="8" t="s">
        <v>168</v>
      </c>
      <c r="G113" s="7" t="s">
        <v>115</v>
      </c>
      <c r="H113" s="8">
        <v>6</v>
      </c>
      <c r="I113" s="8" t="s">
        <v>167</v>
      </c>
      <c r="M113" s="99" t="s">
        <v>135</v>
      </c>
      <c r="N113">
        <v>4</v>
      </c>
    </row>
    <row r="114" spans="1:14" ht="18">
      <c r="A114" s="7" t="s">
        <v>145</v>
      </c>
      <c r="B114" s="8">
        <v>6</v>
      </c>
      <c r="C114" s="8" t="s">
        <v>167</v>
      </c>
      <c r="G114" s="7" t="s">
        <v>84</v>
      </c>
      <c r="H114" s="8">
        <v>5</v>
      </c>
      <c r="I114" s="8" t="s">
        <v>169</v>
      </c>
      <c r="M114" s="99" t="s">
        <v>107</v>
      </c>
      <c r="N114">
        <v>3</v>
      </c>
    </row>
    <row r="115" spans="1:14" ht="18">
      <c r="A115" s="7" t="s">
        <v>170</v>
      </c>
      <c r="B115" s="8">
        <v>3</v>
      </c>
      <c r="C115" s="8" t="s">
        <v>171</v>
      </c>
      <c r="G115" s="7" t="s">
        <v>117</v>
      </c>
      <c r="H115" s="8">
        <v>5</v>
      </c>
      <c r="I115" s="8" t="s">
        <v>169</v>
      </c>
      <c r="M115" s="99" t="s">
        <v>121</v>
      </c>
      <c r="N115">
        <v>2</v>
      </c>
    </row>
    <row r="116" spans="1:14" ht="18">
      <c r="A116" s="7" t="s">
        <v>172</v>
      </c>
      <c r="B116" s="8">
        <v>2</v>
      </c>
      <c r="C116" s="8" t="s">
        <v>173</v>
      </c>
      <c r="G116" s="7" t="s">
        <v>87</v>
      </c>
      <c r="H116" s="8">
        <v>4</v>
      </c>
      <c r="I116" s="8" t="s">
        <v>174</v>
      </c>
      <c r="M116" s="99" t="s">
        <v>136</v>
      </c>
      <c r="N116">
        <v>2</v>
      </c>
    </row>
    <row r="117" spans="1:14" ht="18">
      <c r="A117" s="7" t="s">
        <v>151</v>
      </c>
      <c r="B117" s="8">
        <v>2</v>
      </c>
      <c r="C117" s="8" t="s">
        <v>173</v>
      </c>
      <c r="G117" s="7" t="s">
        <v>90</v>
      </c>
      <c r="H117" s="8">
        <v>4</v>
      </c>
      <c r="I117" s="8" t="s">
        <v>174</v>
      </c>
      <c r="M117" s="99" t="s">
        <v>134</v>
      </c>
      <c r="N117">
        <v>1</v>
      </c>
    </row>
    <row r="118" spans="1:14" ht="18">
      <c r="A118" s="7" t="s">
        <v>175</v>
      </c>
      <c r="B118" s="8">
        <v>2</v>
      </c>
      <c r="C118" s="8" t="s">
        <v>173</v>
      </c>
      <c r="G118" s="7" t="s">
        <v>110</v>
      </c>
      <c r="H118" s="8">
        <v>4</v>
      </c>
      <c r="I118" s="8" t="s">
        <v>174</v>
      </c>
      <c r="M118" s="99" t="s">
        <v>105</v>
      </c>
      <c r="N118">
        <v>1</v>
      </c>
    </row>
    <row r="119" spans="1:14" ht="18">
      <c r="A119" s="7" t="s">
        <v>176</v>
      </c>
      <c r="B119" s="8">
        <v>2</v>
      </c>
      <c r="C119" s="8" t="s">
        <v>173</v>
      </c>
      <c r="G119" s="7" t="s">
        <v>120</v>
      </c>
      <c r="H119" s="8">
        <v>3</v>
      </c>
      <c r="I119" s="8" t="s">
        <v>171</v>
      </c>
      <c r="M119" s="99" t="s">
        <v>108</v>
      </c>
      <c r="N119">
        <v>1</v>
      </c>
    </row>
    <row r="120" spans="1:14" ht="18">
      <c r="A120" s="7" t="s">
        <v>177</v>
      </c>
      <c r="B120" s="8">
        <v>2</v>
      </c>
      <c r="C120" s="8" t="s">
        <v>173</v>
      </c>
      <c r="G120" s="7" t="s">
        <v>86</v>
      </c>
      <c r="H120" s="8">
        <v>3</v>
      </c>
      <c r="I120" s="8" t="s">
        <v>171</v>
      </c>
      <c r="M120" s="99" t="s">
        <v>133</v>
      </c>
      <c r="N120">
        <v>0</v>
      </c>
    </row>
    <row r="121" spans="1:14" ht="18">
      <c r="A121" s="7" t="s">
        <v>178</v>
      </c>
      <c r="B121" s="8">
        <v>1</v>
      </c>
      <c r="C121" s="8" t="s">
        <v>137</v>
      </c>
      <c r="G121" s="7" t="s">
        <v>122</v>
      </c>
      <c r="H121" s="8">
        <v>3</v>
      </c>
      <c r="I121" s="8" t="s">
        <v>171</v>
      </c>
      <c r="M121" s="99" t="s">
        <v>103</v>
      </c>
      <c r="N121">
        <v>0</v>
      </c>
    </row>
    <row r="122" spans="1:14" ht="18">
      <c r="A122" s="7" t="s">
        <v>179</v>
      </c>
      <c r="B122" s="8">
        <v>1</v>
      </c>
      <c r="C122" s="8" t="s">
        <v>137</v>
      </c>
      <c r="G122" s="7" t="s">
        <v>130</v>
      </c>
      <c r="H122" s="8">
        <v>3</v>
      </c>
      <c r="I122" s="8" t="s">
        <v>171</v>
      </c>
      <c r="M122" s="99" t="s">
        <v>71</v>
      </c>
      <c r="N122">
        <v>0</v>
      </c>
    </row>
    <row r="123" spans="1:14" ht="18">
      <c r="A123" s="7" t="s">
        <v>180</v>
      </c>
      <c r="B123" s="8">
        <v>1</v>
      </c>
      <c r="C123" s="8" t="s">
        <v>137</v>
      </c>
      <c r="G123" s="7" t="s">
        <v>126</v>
      </c>
      <c r="H123" s="8">
        <v>3</v>
      </c>
      <c r="I123" s="8" t="s">
        <v>171</v>
      </c>
      <c r="M123" s="99" t="s">
        <v>19</v>
      </c>
      <c r="N123">
        <v>0</v>
      </c>
    </row>
    <row r="124" spans="1:14" ht="18">
      <c r="A124" s="7" t="s">
        <v>181</v>
      </c>
      <c r="B124" s="8">
        <v>1</v>
      </c>
      <c r="C124" s="8" t="s">
        <v>137</v>
      </c>
      <c r="G124" s="7" t="s">
        <v>127</v>
      </c>
      <c r="H124" s="8">
        <v>3</v>
      </c>
      <c r="I124" s="8" t="s">
        <v>171</v>
      </c>
      <c r="M124" s="100" t="s">
        <v>124</v>
      </c>
      <c r="N124">
        <v>0</v>
      </c>
    </row>
    <row r="125" spans="1:14" ht="18">
      <c r="A125" s="7" t="s">
        <v>182</v>
      </c>
      <c r="B125" s="8">
        <v>1</v>
      </c>
      <c r="C125" s="8" t="s">
        <v>137</v>
      </c>
      <c r="G125" s="7" t="s">
        <v>125</v>
      </c>
      <c r="H125" s="8">
        <v>3</v>
      </c>
      <c r="I125" s="8" t="s">
        <v>171</v>
      </c>
    </row>
    <row r="126" spans="1:14" ht="18">
      <c r="A126" s="7" t="s">
        <v>152</v>
      </c>
      <c r="B126" s="8">
        <v>1</v>
      </c>
      <c r="C126" s="8" t="s">
        <v>137</v>
      </c>
      <c r="G126" s="7" t="s">
        <v>106</v>
      </c>
      <c r="H126" s="8">
        <v>3</v>
      </c>
      <c r="I126" s="8" t="s">
        <v>171</v>
      </c>
    </row>
    <row r="127" spans="1:14" ht="18">
      <c r="A127" s="7" t="s">
        <v>141</v>
      </c>
      <c r="B127" s="8">
        <v>1</v>
      </c>
      <c r="C127" s="8" t="s">
        <v>137</v>
      </c>
      <c r="G127" s="7" t="s">
        <v>91</v>
      </c>
      <c r="H127" s="8">
        <v>3</v>
      </c>
      <c r="I127" s="8" t="s">
        <v>171</v>
      </c>
    </row>
    <row r="128" spans="1:14" ht="18">
      <c r="A128" s="7" t="s">
        <v>148</v>
      </c>
      <c r="B128" s="8">
        <v>1</v>
      </c>
      <c r="C128" s="8" t="s">
        <v>137</v>
      </c>
      <c r="G128" s="7" t="s">
        <v>111</v>
      </c>
      <c r="H128" s="8">
        <v>2</v>
      </c>
      <c r="I128" s="8" t="s">
        <v>173</v>
      </c>
    </row>
    <row r="129" spans="1:9" ht="18">
      <c r="A129" s="7" t="s">
        <v>146</v>
      </c>
      <c r="B129" s="8">
        <v>1</v>
      </c>
      <c r="C129" s="8" t="s">
        <v>137</v>
      </c>
      <c r="G129" s="7" t="s">
        <v>103</v>
      </c>
      <c r="H129" s="8">
        <v>2</v>
      </c>
      <c r="I129" s="8" t="s">
        <v>173</v>
      </c>
    </row>
    <row r="130" spans="1:9" ht="18">
      <c r="A130" s="7" t="s">
        <v>183</v>
      </c>
      <c r="B130" s="8">
        <v>1</v>
      </c>
      <c r="C130" s="8" t="s">
        <v>137</v>
      </c>
      <c r="G130" s="7" t="s">
        <v>184</v>
      </c>
      <c r="H130" s="8">
        <v>2</v>
      </c>
      <c r="I130" s="8" t="s">
        <v>173</v>
      </c>
    </row>
    <row r="131" spans="1:9" ht="18">
      <c r="A131" s="7" t="s">
        <v>185</v>
      </c>
      <c r="B131" s="8">
        <v>1</v>
      </c>
      <c r="C131" s="8" t="s">
        <v>137</v>
      </c>
      <c r="G131" s="7" t="s">
        <v>88</v>
      </c>
      <c r="H131" s="8">
        <v>2</v>
      </c>
      <c r="I131" s="8" t="s">
        <v>173</v>
      </c>
    </row>
    <row r="132" spans="1:9" ht="18">
      <c r="A132" s="7" t="s">
        <v>186</v>
      </c>
      <c r="B132" s="8">
        <v>1</v>
      </c>
      <c r="C132" s="8" t="s">
        <v>137</v>
      </c>
      <c r="G132" s="7" t="s">
        <v>187</v>
      </c>
      <c r="H132" s="8">
        <v>2</v>
      </c>
      <c r="I132" s="8" t="s">
        <v>173</v>
      </c>
    </row>
    <row r="133" spans="1:9" ht="18">
      <c r="A133" s="7" t="s">
        <v>150</v>
      </c>
      <c r="B133" s="8">
        <v>1</v>
      </c>
      <c r="C133" s="8" t="s">
        <v>137</v>
      </c>
      <c r="G133" s="7" t="s">
        <v>119</v>
      </c>
      <c r="H133" s="8">
        <v>2</v>
      </c>
      <c r="I133" s="8" t="s">
        <v>173</v>
      </c>
    </row>
    <row r="134" spans="1:9" ht="18">
      <c r="A134" s="7" t="s">
        <v>188</v>
      </c>
      <c r="B134" s="8">
        <v>1</v>
      </c>
      <c r="C134" s="8" t="s">
        <v>137</v>
      </c>
      <c r="G134" s="7" t="s">
        <v>121</v>
      </c>
      <c r="H134" s="8">
        <v>2</v>
      </c>
      <c r="I134" s="8" t="s">
        <v>173</v>
      </c>
    </row>
    <row r="135" spans="1:9" ht="18">
      <c r="A135" s="7" t="s">
        <v>147</v>
      </c>
      <c r="B135" s="8">
        <v>1</v>
      </c>
      <c r="C135" s="8" t="s">
        <v>137</v>
      </c>
      <c r="G135" s="7" t="s">
        <v>118</v>
      </c>
      <c r="H135" s="8">
        <v>1</v>
      </c>
      <c r="I135" s="8" t="s">
        <v>137</v>
      </c>
    </row>
    <row r="136" spans="1:9" ht="18">
      <c r="A136" s="7" t="s">
        <v>189</v>
      </c>
      <c r="B136" s="8">
        <v>1</v>
      </c>
      <c r="C136" s="8" t="s">
        <v>137</v>
      </c>
      <c r="G136" s="7" t="s">
        <v>132</v>
      </c>
      <c r="H136" s="8">
        <v>1</v>
      </c>
      <c r="I136" s="8" t="s">
        <v>137</v>
      </c>
    </row>
    <row r="137" spans="1:9" ht="18">
      <c r="A137" s="7" t="s">
        <v>190</v>
      </c>
      <c r="B137" s="8">
        <v>1</v>
      </c>
      <c r="C137" s="8" t="s">
        <v>137</v>
      </c>
      <c r="G137" s="7" t="s">
        <v>141</v>
      </c>
      <c r="H137" s="8">
        <v>1</v>
      </c>
      <c r="I137" s="8" t="s">
        <v>137</v>
      </c>
    </row>
    <row r="138" spans="1:9" ht="18">
      <c r="A138" s="7" t="s">
        <v>191</v>
      </c>
      <c r="B138" s="8">
        <v>1</v>
      </c>
      <c r="C138" s="8" t="s">
        <v>137</v>
      </c>
      <c r="G138" s="7" t="s">
        <v>53</v>
      </c>
      <c r="H138" s="8">
        <v>1</v>
      </c>
      <c r="I138" s="8" t="s">
        <v>137</v>
      </c>
    </row>
    <row r="139" spans="1:9" ht="18">
      <c r="A139" s="7" t="s">
        <v>144</v>
      </c>
      <c r="B139" s="8">
        <v>1</v>
      </c>
      <c r="C139" s="8" t="s">
        <v>137</v>
      </c>
      <c r="G139" s="7" t="s">
        <v>192</v>
      </c>
      <c r="H139" s="8">
        <v>1</v>
      </c>
      <c r="I139" s="8" t="s">
        <v>137</v>
      </c>
    </row>
    <row r="140" spans="1:9" ht="18">
      <c r="A140" s="7" t="s">
        <v>153</v>
      </c>
      <c r="B140" s="8">
        <v>1</v>
      </c>
      <c r="C140" s="8" t="s">
        <v>137</v>
      </c>
      <c r="G140" s="7" t="s">
        <v>129</v>
      </c>
      <c r="H140" s="8">
        <v>1</v>
      </c>
      <c r="I140" s="8" t="s">
        <v>137</v>
      </c>
    </row>
    <row r="141" spans="1:9" ht="18">
      <c r="A141" s="7" t="s">
        <v>21</v>
      </c>
      <c r="B141" s="8">
        <v>2</v>
      </c>
      <c r="C141" s="8" t="s">
        <v>173</v>
      </c>
      <c r="G141" s="7" t="s">
        <v>123</v>
      </c>
      <c r="H141" s="8">
        <v>1</v>
      </c>
      <c r="I141" s="8" t="s">
        <v>137</v>
      </c>
    </row>
    <row r="142" spans="1:9" ht="18">
      <c r="G142" s="7" t="s">
        <v>139</v>
      </c>
      <c r="H142" s="8">
        <v>1</v>
      </c>
      <c r="I142" s="8" t="s">
        <v>137</v>
      </c>
    </row>
    <row r="143" spans="1:9" ht="18">
      <c r="G143" s="7" t="s">
        <v>186</v>
      </c>
      <c r="H143" s="8">
        <v>1</v>
      </c>
      <c r="I143" s="8" t="s">
        <v>137</v>
      </c>
    </row>
    <row r="144" spans="1:9" ht="18">
      <c r="G144" s="7" t="s">
        <v>193</v>
      </c>
      <c r="H144" s="8">
        <v>1</v>
      </c>
      <c r="I144" s="8" t="s">
        <v>137</v>
      </c>
    </row>
    <row r="145" spans="7:9" ht="18">
      <c r="G145" s="7" t="s">
        <v>194</v>
      </c>
      <c r="H145" s="8">
        <v>1</v>
      </c>
      <c r="I145" s="8" t="s">
        <v>137</v>
      </c>
    </row>
    <row r="146" spans="7:9" ht="18">
      <c r="G146" s="7" t="s">
        <v>195</v>
      </c>
      <c r="H146" s="8">
        <v>1</v>
      </c>
      <c r="I146" s="8" t="s">
        <v>137</v>
      </c>
    </row>
    <row r="147" spans="7:9" ht="18">
      <c r="G147" s="7" t="s">
        <v>124</v>
      </c>
      <c r="H147" s="8">
        <v>1</v>
      </c>
      <c r="I147" s="8" t="s">
        <v>137</v>
      </c>
    </row>
    <row r="148" spans="7:9" ht="18">
      <c r="G148" s="7" t="s">
        <v>196</v>
      </c>
      <c r="H148" s="8">
        <v>1</v>
      </c>
      <c r="I148" s="8" t="s">
        <v>137</v>
      </c>
    </row>
    <row r="149" spans="7:9" ht="18">
      <c r="G149" s="7" t="s">
        <v>92</v>
      </c>
      <c r="H149" s="8">
        <v>1</v>
      </c>
      <c r="I149" s="8" t="s">
        <v>137</v>
      </c>
    </row>
    <row r="150" spans="7:9" ht="18">
      <c r="G150" s="7" t="s">
        <v>112</v>
      </c>
      <c r="H150" s="8">
        <v>1</v>
      </c>
      <c r="I150" s="8" t="s">
        <v>137</v>
      </c>
    </row>
    <row r="151" spans="7:9" ht="18">
      <c r="G151" s="7" t="s">
        <v>113</v>
      </c>
      <c r="H151" s="8">
        <v>1</v>
      </c>
      <c r="I151" s="8" t="s">
        <v>137</v>
      </c>
    </row>
    <row r="152" spans="7:9" ht="18">
      <c r="G152" s="7" t="s">
        <v>114</v>
      </c>
      <c r="H152" s="8">
        <v>1</v>
      </c>
      <c r="I152" s="8" t="s">
        <v>137</v>
      </c>
    </row>
    <row r="153" spans="7:9" ht="18">
      <c r="G153" s="7" t="s">
        <v>93</v>
      </c>
      <c r="H153" s="8">
        <v>1</v>
      </c>
      <c r="I153" s="8" t="s">
        <v>137</v>
      </c>
    </row>
    <row r="154" spans="7:9" ht="18">
      <c r="G154" s="7" t="s">
        <v>128</v>
      </c>
      <c r="H154" s="8">
        <v>1</v>
      </c>
      <c r="I154" s="8" t="s">
        <v>137</v>
      </c>
    </row>
    <row r="155" spans="7:9" ht="18">
      <c r="G155" s="7" t="s">
        <v>131</v>
      </c>
      <c r="H155" s="8">
        <v>1</v>
      </c>
      <c r="I155" s="8" t="s">
        <v>137</v>
      </c>
    </row>
    <row r="156" spans="7:9" ht="18">
      <c r="G156" s="7" t="s">
        <v>140</v>
      </c>
      <c r="H156" s="8">
        <v>1</v>
      </c>
      <c r="I156" s="8" t="s">
        <v>137</v>
      </c>
    </row>
    <row r="157" spans="7:9" ht="18">
      <c r="G157" s="7" t="s">
        <v>197</v>
      </c>
      <c r="H157" s="8">
        <v>1</v>
      </c>
      <c r="I157" s="8" t="s">
        <v>137</v>
      </c>
    </row>
    <row r="158" spans="7:9" ht="18">
      <c r="G158" s="7" t="s">
        <v>85</v>
      </c>
      <c r="H158" s="8">
        <v>1</v>
      </c>
      <c r="I158" s="8" t="s">
        <v>137</v>
      </c>
    </row>
    <row r="159" spans="7:9" ht="18">
      <c r="G159" s="7" t="s">
        <v>116</v>
      </c>
      <c r="H159" s="8">
        <v>1</v>
      </c>
      <c r="I159" s="8" t="s">
        <v>137</v>
      </c>
    </row>
    <row r="160" spans="7:9" ht="18">
      <c r="G160" s="98"/>
    </row>
    <row r="161" spans="7:9" ht="18">
      <c r="G161" s="9"/>
    </row>
    <row r="162" spans="7:9" ht="18.75" thickBot="1">
      <c r="G162" s="10"/>
      <c r="H162" s="11"/>
      <c r="I162" s="11"/>
    </row>
    <row r="163" spans="7:9" ht="18">
      <c r="G163" s="7"/>
      <c r="H163" s="8"/>
      <c r="I163" s="8"/>
    </row>
    <row r="164" spans="7:9" ht="18">
      <c r="G164" s="7"/>
      <c r="H164" s="8"/>
      <c r="I164" s="8"/>
    </row>
    <row r="165" spans="7:9" ht="18">
      <c r="G165" s="7"/>
      <c r="H165" s="8"/>
      <c r="I165" s="8"/>
    </row>
    <row r="166" spans="7:9" ht="18">
      <c r="G166" s="7"/>
      <c r="H166" s="8"/>
      <c r="I166" s="8"/>
    </row>
    <row r="167" spans="7:9" ht="18">
      <c r="G167" s="7"/>
      <c r="H167" s="8"/>
      <c r="I167" s="8"/>
    </row>
    <row r="168" spans="7:9" ht="18">
      <c r="G168" s="7"/>
      <c r="H168" s="8"/>
      <c r="I168" s="8"/>
    </row>
    <row r="169" spans="7:9" ht="18">
      <c r="G169" s="7"/>
      <c r="H169" s="8"/>
      <c r="I169" s="8"/>
    </row>
    <row r="170" spans="7:9" ht="18">
      <c r="G170" s="7"/>
      <c r="H170" s="8"/>
      <c r="I170" s="8"/>
    </row>
    <row r="171" spans="7:9" ht="18">
      <c r="G171" s="7"/>
      <c r="H171" s="8"/>
      <c r="I171" s="8"/>
    </row>
    <row r="172" spans="7:9" ht="18">
      <c r="G172" s="7"/>
      <c r="H172" s="8"/>
      <c r="I172" s="8"/>
    </row>
    <row r="173" spans="7:9" ht="18">
      <c r="G173" s="7"/>
      <c r="H173" s="8"/>
      <c r="I173" s="8"/>
    </row>
    <row r="174" spans="7:9" ht="18">
      <c r="G174" s="7"/>
      <c r="H174" s="8"/>
      <c r="I174" s="8"/>
    </row>
    <row r="175" spans="7:9" ht="18">
      <c r="G175" s="7"/>
      <c r="H175" s="8"/>
      <c r="I175" s="8"/>
    </row>
    <row r="176" spans="7:9" ht="18">
      <c r="G176" s="7"/>
      <c r="H176" s="8"/>
      <c r="I176" s="8"/>
    </row>
    <row r="177" spans="7:9" ht="18">
      <c r="G177" s="7"/>
      <c r="H177" s="8"/>
      <c r="I177" s="8"/>
    </row>
    <row r="178" spans="7:9" ht="18">
      <c r="G178" s="7"/>
      <c r="H178" s="8"/>
      <c r="I178" s="8"/>
    </row>
    <row r="179" spans="7:9" ht="18">
      <c r="G179" s="7"/>
      <c r="H179" s="8"/>
      <c r="I179" s="8"/>
    </row>
    <row r="180" spans="7:9" ht="18">
      <c r="G180" s="7"/>
      <c r="H180" s="8"/>
      <c r="I180" s="8"/>
    </row>
    <row r="181" spans="7:9" ht="18">
      <c r="G181" s="7"/>
      <c r="H181" s="8"/>
      <c r="I181" s="8"/>
    </row>
    <row r="182" spans="7:9" ht="18">
      <c r="G182" s="7"/>
      <c r="H182" s="8"/>
      <c r="I182" s="8"/>
    </row>
    <row r="183" spans="7:9" ht="18">
      <c r="G183" s="7"/>
      <c r="H183" s="8"/>
      <c r="I183" s="8"/>
    </row>
    <row r="184" spans="7:9" ht="18">
      <c r="G184" s="7"/>
      <c r="H184" s="8"/>
      <c r="I184" s="8"/>
    </row>
    <row r="185" spans="7:9" ht="18">
      <c r="G185" s="7"/>
      <c r="H185" s="8"/>
      <c r="I185" s="8"/>
    </row>
    <row r="186" spans="7:9" ht="18">
      <c r="G186" s="7"/>
      <c r="H186" s="8"/>
      <c r="I186" s="8"/>
    </row>
    <row r="187" spans="7:9" ht="18">
      <c r="G187" s="7"/>
      <c r="H187" s="8"/>
      <c r="I187" s="8"/>
    </row>
    <row r="188" spans="7:9" ht="18">
      <c r="G188" s="7"/>
      <c r="H188" s="8"/>
      <c r="I188" s="8"/>
    </row>
    <row r="189" spans="7:9" ht="18">
      <c r="G189" s="7"/>
      <c r="H189" s="8"/>
      <c r="I189" s="8"/>
    </row>
    <row r="190" spans="7:9" ht="18">
      <c r="G190" s="7"/>
      <c r="H190" s="8"/>
      <c r="I190" s="8"/>
    </row>
    <row r="191" spans="7:9" ht="18">
      <c r="G191" s="7"/>
      <c r="H191" s="8"/>
      <c r="I191" s="8"/>
    </row>
    <row r="192" spans="7:9" ht="18">
      <c r="G192" s="7"/>
      <c r="H192" s="8"/>
      <c r="I192" s="8"/>
    </row>
    <row r="193" spans="7:7" ht="18">
      <c r="G193" s="98"/>
    </row>
  </sheetData>
  <sortState ref="M68:N81">
    <sortCondition descending="1" ref="N68:N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20210516</vt:lpstr>
      <vt:lpstr>PARA OCULTAR POSITIVIDAD</vt:lpstr>
      <vt:lpstr>para ocultar </vt:lpstr>
      <vt:lpstr>'20210516'!Área_de_impresión</vt:lpstr>
      <vt:lpstr>'PARA OCULTAR POSITIVIDAD'!Área_de_impresión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20200822 CASOS CONFIRMADOS POR ZONA BASICA DE SALUD.xlsx</vt:lpwstr>
  </property>
</Properties>
</file>