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<sst xmlns="http://schemas.openxmlformats.org/spreadsheetml/2006/main" count="361" uniqueCount="110">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</sst>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0.000000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1" borderId="1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7" borderId="24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7" borderId="18" applyNumberFormat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3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5728.09946452305</v>
      </c>
      <c r="E2" s="54">
        <f>D2-A2</f>
        <v>2728.09946452305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4" sqref="E14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2222.55</v>
      </c>
      <c r="D3" s="29" t="s">
        <v>18</v>
      </c>
      <c r="E3" s="30">
        <f>G3/F3</f>
        <v>26.1522621639113</v>
      </c>
      <c r="F3" s="31">
        <v>16.997</v>
      </c>
      <c r="G3" s="32">
        <f>B8</f>
        <v>444.51</v>
      </c>
      <c r="I3" s="27" t="s">
        <v>19</v>
      </c>
      <c r="J3" s="41">
        <f>IF(B1="BUY",((I10/J10)-1)*-100,((I10/J10)-1)*100)</f>
        <v>-1.9856126430573</v>
      </c>
    </row>
    <row r="4" s="19" customFormat="1" spans="1:10">
      <c r="A4" s="27" t="s">
        <v>20</v>
      </c>
      <c r="B4" s="33">
        <f>-B3*$B$10/100</f>
        <v>-444.51</v>
      </c>
      <c r="D4" s="34">
        <v>1</v>
      </c>
      <c r="E4" s="30">
        <f>E3</f>
        <v>26.1522621639113</v>
      </c>
      <c r="F4" s="35">
        <f>IF($B$1="BUY",F3*(1-$B$5/100),F3*(1+$B$5/100))</f>
        <v>17.285949</v>
      </c>
      <c r="G4" s="32">
        <f t="shared" ref="G4:G17" si="0">E4*F4</f>
        <v>452.06667</v>
      </c>
      <c r="I4" s="27" t="s">
        <v>21</v>
      </c>
      <c r="J4" s="41">
        <f>E18</f>
        <v>1501.27967043868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0" si="1">E4*(1+$B$6/100)</f>
        <v>33.9979408130847</v>
      </c>
      <c r="F5" s="35">
        <f>IF($B$1="BUY",F4*(1-$B$5/100),F4*(1+$B$5/100))</f>
        <v>17.579810133</v>
      </c>
      <c r="G5" s="32">
        <f t="shared" si="0"/>
        <v>597.677344407</v>
      </c>
      <c r="I5" s="27" t="s">
        <v>23</v>
      </c>
      <c r="J5" s="41">
        <f>J4*J10</f>
        <v>22386.5415822281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44.1973230570101</v>
      </c>
      <c r="F6" s="35">
        <f>IF($B$1="BUY",F5*(1-$B$5/100),F5*(1+$B$5/100))</f>
        <v>17.878666905261</v>
      </c>
      <c r="G6" s="32">
        <f t="shared" si="0"/>
        <v>790.189217040495</v>
      </c>
      <c r="I6" s="27" t="s">
        <v>25</v>
      </c>
      <c r="J6" s="41">
        <f>J3/100*J4*J10</f>
        <v>-444.510000000001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57.4565199741131</v>
      </c>
      <c r="F7" s="35">
        <f>IF($B$1="BUY",F6*(1-$B$5/100),F6*(1+$B$5/100))</f>
        <v>18.1826042426504</v>
      </c>
      <c r="G7" s="32">
        <f t="shared" si="0"/>
        <v>1044.70916384924</v>
      </c>
      <c r="I7" s="27" t="s">
        <v>27</v>
      </c>
      <c r="J7" s="42">
        <f>IF(B1="BUY",(((J10/F3)-1)*-1),(J10/F3)-1)*100</f>
        <v>-12.2689902230939</v>
      </c>
    </row>
    <row r="8" s="19" customFormat="1" spans="1:7">
      <c r="A8" s="27" t="s">
        <v>28</v>
      </c>
      <c r="B8" s="33">
        <f>B3*$B$9/100</f>
        <v>444.51</v>
      </c>
      <c r="D8" s="34">
        <v>5</v>
      </c>
      <c r="E8" s="30">
        <f t="shared" si="1"/>
        <v>74.693475966347</v>
      </c>
      <c r="F8" s="35">
        <f>IF($B$1="BUY",F7*(1-$B$5/100),F7*(1+$B$5/100))</f>
        <v>18.4917085147755</v>
      </c>
      <c r="G8" s="32">
        <f t="shared" si="0"/>
        <v>1381.20998552508</v>
      </c>
    </row>
    <row r="9" s="19" customFormat="1" spans="1:10">
      <c r="A9" s="27" t="s">
        <v>29</v>
      </c>
      <c r="B9" s="28">
        <v>20</v>
      </c>
      <c r="D9" s="34">
        <v>6</v>
      </c>
      <c r="E9" s="30">
        <f t="shared" si="1"/>
        <v>97.1015187562511</v>
      </c>
      <c r="F9" s="35">
        <f>IF($B$1="BUY",F8*(1-$B$5/100),F8*(1+$B$5/100))</f>
        <v>18.8060675595267</v>
      </c>
      <c r="G9" s="32">
        <f t="shared" si="0"/>
        <v>1826.0977218627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20</v>
      </c>
      <c r="D10" s="34">
        <v>7</v>
      </c>
      <c r="E10" s="30">
        <f t="shared" si="1"/>
        <v>126.231974383126</v>
      </c>
      <c r="F10" s="35">
        <f>IF($B$1="BUY",F9*(1-$B$5/100),F9*(1+$B$5/100))</f>
        <v>19.1257707080386</v>
      </c>
      <c r="G10" s="32">
        <f t="shared" ref="G10:G16" si="2">E10*F10</f>
        <v>2414.28379807468</v>
      </c>
      <c r="I10" s="43">
        <f>G18/E18</f>
        <v>14.6155523279793</v>
      </c>
      <c r="J10" s="44">
        <f>IF(B1="BUY",((B4/G18)+1)*I10,((B4/-G18)+1)*I10)</f>
        <v>14.9116397317807</v>
      </c>
    </row>
    <row r="11" s="19" customFormat="1" spans="1:7">
      <c r="A11" s="27" t="s">
        <v>39</v>
      </c>
      <c r="B11" s="33">
        <f>B8*0.7/100</f>
        <v>3.11157</v>
      </c>
      <c r="D11" s="34">
        <v>8</v>
      </c>
      <c r="E11" s="30">
        <f>E10*(1+$B$6/100)</f>
        <v>164.101566698064</v>
      </c>
      <c r="F11" s="35">
        <f>IF($B$1="BUY",F10*(1-$B$5/100),F10*(1+$B$5/100))</f>
        <v>19.4509088100753</v>
      </c>
      <c r="G11" s="32">
        <f t="shared" si="2"/>
        <v>3191.92460943454</v>
      </c>
    </row>
    <row r="12" s="19" customFormat="1" spans="4:7">
      <c r="D12" s="34">
        <v>9</v>
      </c>
      <c r="E12" s="30">
        <f>E11*(1+$B$6/100)</f>
        <v>213.332036707484</v>
      </c>
      <c r="F12" s="35">
        <f>IF($B$1="BUY",F11*(1-$B$5/100),F11*(1+$B$5/100))</f>
        <v>19.7815742598466</v>
      </c>
      <c r="G12" s="32">
        <f t="shared" si="2"/>
        <v>4220.0435261334</v>
      </c>
    </row>
    <row r="13" s="19" customFormat="1" spans="4:10">
      <c r="D13" s="34">
        <v>10</v>
      </c>
      <c r="E13" s="30">
        <f>E12*(1+$B$6/100)</f>
        <v>277.331647719729</v>
      </c>
      <c r="F13" s="35">
        <f>IF($B$1="BUY",F12*(1-$B$5/100),F12*(1+$B$5/100))</f>
        <v>20.1178610222639</v>
      </c>
      <c r="G13" s="32">
        <f t="shared" si="2"/>
        <v>5579.31954590097</v>
      </c>
      <c r="I13" s="45" t="s">
        <v>33</v>
      </c>
      <c r="J13" s="45"/>
    </row>
    <row r="14" s="19" customFormat="1" spans="4:9">
      <c r="D14" s="34">
        <v>11</v>
      </c>
      <c r="E14" s="30">
        <f>E13*(1+$B$6/100)</f>
        <v>360.531142035648</v>
      </c>
      <c r="F14" s="35">
        <f>IF($B$1="BUY",F13*(1-$B$5/100),F13*(1+$B$5/100))</f>
        <v>20.4598646596424</v>
      </c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14.9116397317807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/>
      <c r="F17" s="38">
        <f>IF(B1="BUY",MIN(F3:F16)*(1-($B$5/3)/100),MAX(F3:F16)*(1+($B$5/3)/100))</f>
        <v>20.5758038927137</v>
      </c>
      <c r="G17" s="39">
        <f t="shared" si="0"/>
        <v>0</v>
      </c>
      <c r="I17" s="42">
        <f>IF(B1="BUY",(((I15/I10)-1)*-1),((I15/I10)-1))*100</f>
        <v>2.02583793726754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1501.27967043868</v>
      </c>
      <c r="F18" s="40"/>
      <c r="G18" s="40">
        <f>SUM(G3:G17)</f>
        <v>21942.0315822281</v>
      </c>
      <c r="H18" s="40"/>
      <c r="I18" s="47" t="s">
        <v>38</v>
      </c>
    </row>
    <row r="19" s="19" customFormat="1" spans="9:9">
      <c r="I19" s="48">
        <f>G18/B3</f>
        <v>9.87245802444404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2023-01-04T12:33:03Z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