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<sst xmlns="http://schemas.openxmlformats.org/spreadsheetml/2006/main" count="83" uniqueCount="55">
  <si>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</si>
  <si>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</si>
  <si>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</si>
  <si>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</si>
  <si>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</si>
  <si>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</si>
  <si>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</si>
  <si>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</si>
  <si>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</si>
  <si>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</si>
  <si>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</si>
  <si>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</si>
  <si>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</si>
  <si>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</si>
  <si>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</si>
  <si>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</si>
  <si>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</si>
  <si>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</si>
  <si>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</si>
  <si>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</si>
  <si>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</si>
  <si>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</si>
  <si>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</si>
  <si>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</si>
  <si>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</si>
  <si>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</si>
  <si>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</si>
  <si>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</si>
  <si>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</si>
  <si>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</si>
  <si>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</si>
  <si>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</si>
  <si>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</si>
  <si>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</si>
  <si>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</si>
  <si>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</si>
  <si>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</si>
  <si>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</si>
  <si>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771.17</t>
  </si>
  <si>
    <t>1.4860</t>
  </si>
  <si>
    <t>Soporta una varación en contra %</t>
  </si>
  <si>
    <t>19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</si>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</sst>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7" borderId="2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2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5" borderId="23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82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1000</v>
      </c>
      <c r="B2" s="76">
        <v>0.82</v>
      </c>
      <c r="C2" s="75">
        <v>80</v>
      </c>
      <c r="D2" s="77">
        <f>POWER(1+(B2/100),C2)*A2</f>
        <v>1921.92062835013</v>
      </c>
      <c r="E2" s="77">
        <f>D2-A2</f>
        <v>921.920628350126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4.5</v>
      </c>
      <c r="B9" s="80">
        <f>A9*100/A2</f>
        <v>0.45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B3" sqref="B3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98.6018169582773</v>
      </c>
      <c r="F3" s="26" t="s">
        <v>39</v>
      </c>
      <c r="G3" s="27">
        <f>B8</f>
        <v>146.5223</v>
      </c>
      <c r="I3" s="22" t="s">
        <v>15</v>
      </c>
      <c r="J3" s="36">
        <f>IF(B1="BUY",((I10/J10)-1)*-100,((I10/J10)-1)*100)</f>
        <v>-7.61967408372449</v>
      </c>
    </row>
    <row r="4" s="14" customFormat="1" spans="1:10">
      <c r="A4" s="22" t="s">
        <v>16</v>
      </c>
      <c r="B4" s="28">
        <f>-B3*$B$10/100</f>
        <v>-77.117</v>
      </c>
      <c r="D4" s="29">
        <v>1</v>
      </c>
      <c r="E4" s="25">
        <f>E3*(1+$B$6/100)</f>
        <v>128.18236204576</v>
      </c>
      <c r="F4" s="30">
        <f>IF($B$1="BUY",F3*(1-$B$5/100),F3*(1+$B$5/100))</f>
        <v>1.511262</v>
      </c>
      <c r="G4" s="27">
        <f t="shared" ref="G4:G17" si="0">E4*F4</f>
        <v>193.71713283</v>
      </c>
      <c r="I4" s="22" t="s">
        <v>17</v>
      </c>
      <c r="J4" s="36">
        <f>E18</f>
        <v>610.049441520861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166.637070659489</v>
      </c>
      <c r="F5" s="30">
        <f>IF($B$1="BUY",F4*(1-$B$5/100),F4*(1+$B$5/100))</f>
        <v>1.536953454</v>
      </c>
      <c r="G5" s="27">
        <f t="shared" si="0"/>
        <v>256.113421314543</v>
      </c>
      <c r="I5" s="22" t="s">
        <v>19</v>
      </c>
      <c r="J5" s="36">
        <f>J4*J10</f>
        <v>1012.0774084645</v>
      </c>
    </row>
    <row r="6" s="14" customFormat="1" spans="1:10">
      <c r="A6" s="22" t="s">
        <v>20</v>
      </c>
      <c r="B6" s="28">
        <v>30</v>
      </c>
      <c r="D6" s="29">
        <v>3</v>
      </c>
      <c r="E6" s="25">
        <f>E5*(1+$B$6/100)</f>
        <v>216.628191857335</v>
      </c>
      <c r="F6" s="30">
        <f>IF($B$1="BUY",F5*(1-$B$5/100),F5*(1+$B$5/100))</f>
        <v>1.563081662718</v>
      </c>
      <c r="G6" s="27">
        <f t="shared" si="0"/>
        <v>338.607554319957</v>
      </c>
      <c r="I6" s="22" t="s">
        <v>21</v>
      </c>
      <c r="J6" s="36">
        <f>J3/100*J4*J10</f>
        <v>-77.117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11.6425859436671</v>
      </c>
    </row>
    <row r="8" s="14" customFormat="1" spans="1:7">
      <c r="A8" s="22" t="s">
        <v>24</v>
      </c>
      <c r="B8" s="28">
        <f>B3*$B$9/100</f>
        <v>146.5223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1.53259776147591</v>
      </c>
      <c r="J10" s="38">
        <f>IF(B1="BUY",((B4/G18)+1)*I10,((B4/-G18)+1)*I10)</f>
        <v>1.65900882712289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1.65900882712289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1.5719391254734</v>
      </c>
      <c r="G17" s="34">
        <f t="shared" si="0"/>
        <v>0</v>
      </c>
      <c r="I17" s="28">
        <f>IF(B1="BUY",(((I15/I10)-1)*-1),((I15/I10)-1))*100</f>
        <v>8.2481567456584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610.049441520861</v>
      </c>
      <c r="F18" s="35"/>
      <c r="G18" s="35">
        <f>SUM(G3:G17)</f>
        <v>934.9604084645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B3" sqref="B3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</row>
    <row r="3" spans="1:11">
      <c r="A3" s="5" t="s">
        <v>13</v>
      </c>
      <c r="B3" s="6">
        <v>771.17</v>
      </c>
      <c r="C3" s="2"/>
      <c r="D3" s="7" t="s">
        <v>53</v>
      </c>
      <c r="E3" s="6">
        <v>800</v>
      </c>
      <c r="F3" s="6">
        <v>0.18028</v>
      </c>
      <c r="G3" s="8">
        <f t="shared" ref="G3:G6" si="0">E3/F3</f>
        <v>4437.54160195252</v>
      </c>
      <c r="H3" s="9">
        <f>IF(A2="BUY",((I3/J3)-1)*-100,((I3/J3)-1)*100)</f>
        <v>-2.35319642234317</v>
      </c>
      <c r="I3" s="9">
        <f>SUM(E3:E4)/SUM(G3:G4)</f>
        <v>0.186741861229859</v>
      </c>
      <c r="J3" s="9">
        <f>IF(A2="BUY",((B4/SUM(E3:E4))+1)*I3,((B4/-SUM(E3:E4))+1)*I3)</f>
        <v>0.191242165015003</v>
      </c>
      <c r="K3" s="11">
        <f>H3/100*SUM(G3:G4)*J3</f>
        <v>-77.1169999999999</v>
      </c>
    </row>
    <row r="4" spans="1:11">
      <c r="A4" s="5" t="s">
        <v>16</v>
      </c>
      <c r="B4" s="8">
        <f>-B3*10/100</f>
        <v>-77.117</v>
      </c>
      <c r="C4" s="2"/>
      <c r="D4" s="7" t="s">
        <v>54</v>
      </c>
      <c r="E4" s="6">
        <v>2400</v>
      </c>
      <c r="F4" s="6">
        <v>0.189</v>
      </c>
      <c r="G4" s="8">
        <f t="shared" si="0"/>
        <v>12698.4126984127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0.46812304948729</v>
      </c>
      <c r="I6" s="8"/>
      <c r="J6" s="6">
        <v>0.17944</v>
      </c>
      <c r="K6" s="13">
        <f>H6/100*SUM(G3:G4)*J6</f>
        <v>14.3942016123067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2022-10-23T16:48:51Z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1033-11.2.0.11373</vt:lpwstr>
  </property>
</Properties>
</file>