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264" activeTab="2"/>
  </bookViews>
  <sheets>
    <sheet name="formula ganancias" sheetId="1" r:id="rId1"/>
    <sheet name="GRILLA" sheetId="6" r:id="rId2"/>
    <sheet name="grilla de pruebas" sheetId="10" r:id="rId3"/>
    <sheet name="CALCULADORA" sheetId="9" r:id="rId4"/>
    <sheet name="estrategias" sheetId="11" r:id="rId5"/>
    <sheet name="ESTRUCTURA" sheetId="12" r:id="rId6"/>
  </sheets>
  <definedNames>
    <definedName name="_xlnm._FilterDatabase" localSheetId="5" hidden="1">ESTRUCTURA!$A$1:$G$40</definedName>
  </definedNames>
  <calcPr calcId="144525"/>
</workbook>
</file>

<file path=xl/sharedStrings.xml><?xml version="1.0" encoding="utf-8"?>
<sst xmlns="http://schemas.openxmlformats.org/spreadsheetml/2006/main" count="361" uniqueCount="110">
  <si>
    <t>SALDO INICIAL</t>
  </si>
  <si>
    <t>PORCENTAJE DIARIO DE GANANCIAS</t>
  </si>
  <si>
    <t>DIAS</t>
  </si>
  <si>
    <t>SALDO TOTAL AL FINAL</t>
  </si>
  <si>
    <t>GANANCIA TOTAL</t>
  </si>
  <si>
    <t>3000</t>
  </si>
  <si>
    <t>1</t>
  </si>
  <si>
    <t>65</t>
  </si>
  <si>
    <t>calculadora diaria</t>
  </si>
  <si>
    <t>ganancia diaria</t>
  </si>
  <si>
    <t>25</t>
  </si>
  <si>
    <t>ALL IN ONE</t>
  </si>
  <si>
    <t>SELL</t>
  </si>
  <si>
    <t>tipo</t>
  </si>
  <si>
    <t>cantidad</t>
  </si>
  <si>
    <t>precio</t>
  </si>
  <si>
    <t>cantidad en usdt</t>
  </si>
  <si>
    <t>Capital</t>
  </si>
  <si>
    <t>pp</t>
  </si>
  <si>
    <t>variacion porc</t>
  </si>
  <si>
    <t>Pérdida</t>
  </si>
  <si>
    <t>cantidad crypto</t>
  </si>
  <si>
    <t>Distancia</t>
  </si>
  <si>
    <t>tamaño usdt</t>
  </si>
  <si>
    <t>Incremento</t>
  </si>
  <si>
    <t>pnl</t>
  </si>
  <si>
    <t>Apalancamiento</t>
  </si>
  <si>
    <t>Soporta una varación en contra %</t>
  </si>
  <si>
    <t>Entrada</t>
  </si>
  <si>
    <t>Porcentaje de entrada</t>
  </si>
  <si>
    <t>precio de la posicion al final</t>
  </si>
  <si>
    <t>precio stop deberia ser</t>
  </si>
  <si>
    <t>Porcentaje de pérdida</t>
  </si>
  <si>
    <t>peor de los casos</t>
  </si>
  <si>
    <t>donde quedaría el precio al final</t>
  </si>
  <si>
    <t>distancia entre posicion y precio</t>
  </si>
  <si>
    <t>ataque seria =SUM(E3:E9)*3</t>
  </si>
  <si>
    <t>ataque</t>
  </si>
  <si>
    <t>margen ratio</t>
  </si>
  <si>
    <t>primer tp a 0.7 porciento</t>
  </si>
  <si>
    <t>porc distancia entre posicion y precio (se recomienda que sea al menos la mitad del porsentaje que soporta)</t>
  </si>
  <si>
    <t>BUY</t>
  </si>
  <si>
    <t>Size</t>
  </si>
  <si>
    <t>Entry Price</t>
  </si>
  <si>
    <t>Quantity</t>
  </si>
  <si>
    <t>Variación %</t>
  </si>
  <si>
    <t>QUEDA EN</t>
  </si>
  <si>
    <t>STOP</t>
  </si>
  <si>
    <t>PNL</t>
  </si>
  <si>
    <t>Posición</t>
  </si>
  <si>
    <t>Porc Pérdida</t>
  </si>
  <si>
    <t>Ataque</t>
  </si>
  <si>
    <t>entrada porc</t>
  </si>
  <si>
    <t>compensaciones</t>
  </si>
  <si>
    <t>máxima variación diaria</t>
  </si>
  <si>
    <t>mercado tranquilo</t>
  </si>
  <si>
    <t>mercado movido</t>
  </si>
  <si>
    <t>muy movido</t>
  </si>
  <si>
    <t>buena ganancia-mercado movido:</t>
  </si>
  <si>
    <t>ARCHIVO</t>
  </si>
  <si>
    <t>FUNCION</t>
  </si>
  <si>
    <t>MULTI EXCHANGE</t>
  </si>
  <si>
    <t>funciona en binance</t>
  </si>
  <si>
    <t>funciona en kucoin</t>
  </si>
  <si>
    <t>comentarios</t>
  </si>
  <si>
    <t>STATUS</t>
  </si>
  <si>
    <t>UTIL</t>
  </si>
  <si>
    <t>waiting</t>
  </si>
  <si>
    <t>N/A</t>
  </si>
  <si>
    <t>OK</t>
  </si>
  <si>
    <t>truncate</t>
  </si>
  <si>
    <t>obtienecantidaddecimales</t>
  </si>
  <si>
    <t>RoundToTickUp</t>
  </si>
  <si>
    <t>get_tick_size</t>
  </si>
  <si>
    <t>POR SELECCION</t>
  </si>
  <si>
    <t>lista_de_monedas</t>
  </si>
  <si>
    <t>timeindex</t>
  </si>
  <si>
    <t>calculardf</t>
  </si>
  <si>
    <t>CCXT</t>
  </si>
  <si>
    <t>equipoliquidando</t>
  </si>
  <si>
    <t>volumeOf24h</t>
  </si>
  <si>
    <t>sound</t>
  </si>
  <si>
    <t>printandlog</t>
  </si>
  <si>
    <t>currentprice</t>
  </si>
  <si>
    <t>balancetotal</t>
  </si>
  <si>
    <t>getentryprice</t>
  </si>
  <si>
    <t>get_quantityprecision</t>
  </si>
  <si>
    <t>BINANCE</t>
  </si>
  <si>
    <t>creoposicion</t>
  </si>
  <si>
    <t>get_positionamt</t>
  </si>
  <si>
    <t>get_positionamtusdt</t>
  </si>
  <si>
    <t>get_rounded_price</t>
  </si>
  <si>
    <t>get_priceprecision</t>
  </si>
  <si>
    <t>creotakeprofit</t>
  </si>
  <si>
    <t>stopvelavela</t>
  </si>
  <si>
    <t>creostoploss</t>
  </si>
  <si>
    <t>closeallopenorders</t>
  </si>
  <si>
    <t>coingeckoinfo</t>
  </si>
  <si>
    <t>capitalizacion</t>
  </si>
  <si>
    <t>maxLeverage</t>
  </si>
  <si>
    <t>SANTA3</t>
  </si>
  <si>
    <t>posicionsanta</t>
  </si>
  <si>
    <t>preciostopsantasugerido</t>
  </si>
  <si>
    <t>filtradodemonedas</t>
  </si>
  <si>
    <t>loopfiltradodemonedas</t>
  </si>
  <si>
    <t>formacioninicial</t>
  </si>
  <si>
    <t>creaactualizatps</t>
  </si>
  <si>
    <t>updating</t>
  </si>
  <si>
    <t>trading</t>
  </si>
  <si>
    <t>main</t>
  </si>
</sst>
</file>

<file path=xl/styles.xml><?xml version="1.0" encoding="utf-8"?>
<styleSheet xmlns="http://schemas.openxmlformats.org/spreadsheetml/2006/main">
  <numFmts count="6"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8" formatCode="0.000000"/>
    <numFmt numFmtId="179" formatCode="0.00000"/>
  </numFmts>
  <fonts count="27">
    <font>
      <sz val="11"/>
      <color theme="1"/>
      <name val="Calibri"/>
      <charset val="134"/>
      <scheme val="minor"/>
    </font>
    <font>
      <b/>
      <i/>
      <sz val="11"/>
      <color theme="4" tint="-0.25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i/>
      <sz val="11"/>
      <color theme="1"/>
      <name val="Calibri"/>
      <charset val="134"/>
      <scheme val="minor"/>
    </font>
    <font>
      <b/>
      <sz val="11"/>
      <color theme="1"/>
      <name val="Berlin Sans FB"/>
      <charset val="134"/>
    </font>
    <font>
      <b/>
      <i/>
      <sz val="11"/>
      <color theme="4"/>
      <name val="Calibri"/>
      <charset val="134"/>
      <scheme val="minor"/>
    </font>
    <font>
      <b/>
      <i/>
      <sz val="11"/>
      <color theme="1"/>
      <name val="Arial Black"/>
      <charset val="134"/>
    </font>
    <font>
      <sz val="11"/>
      <color rgb="FF000000"/>
      <name val="Calibri"/>
      <charset val="134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5" fillId="10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8" fillId="14" borderId="20" applyNumberFormat="0" applyAlignment="0" applyProtection="0">
      <alignment vertical="center"/>
    </xf>
    <xf numFmtId="0" fontId="20" fillId="0" borderId="22" applyNumberFormat="0" applyFill="0" applyAlignment="0" applyProtection="0">
      <alignment vertical="center"/>
    </xf>
    <xf numFmtId="0" fontId="0" fillId="16" borderId="23" applyNumberFormat="0" applyFont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22" applyNumberFormat="0" applyFill="0" applyAlignment="0" applyProtection="0">
      <alignment vertical="center"/>
    </xf>
    <xf numFmtId="0" fontId="24" fillId="0" borderId="24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7" fillId="13" borderId="18" applyNumberFormat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1" fillId="8" borderId="19" applyNumberFormat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9" fillId="8" borderId="18" applyNumberFormat="0" applyAlignment="0" applyProtection="0">
      <alignment vertical="center"/>
    </xf>
    <xf numFmtId="0" fontId="19" fillId="0" borderId="21" applyNumberFormat="0" applyFill="0" applyAlignment="0" applyProtection="0">
      <alignment vertical="center"/>
    </xf>
    <xf numFmtId="0" fontId="25" fillId="0" borderId="25" applyNumberFormat="0" applyFill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</cellStyleXfs>
  <cellXfs count="59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1" xfId="0" applyFont="1" applyBorder="1"/>
    <xf numFmtId="0" fontId="2" fillId="2" borderId="1" xfId="0" applyFont="1" applyFill="1" applyBorder="1"/>
    <xf numFmtId="0" fontId="0" fillId="2" borderId="1" xfId="0" applyFill="1" applyBorder="1"/>
    <xf numFmtId="178" fontId="0" fillId="0" borderId="0" xfId="0" applyNumberFormat="1"/>
    <xf numFmtId="178" fontId="0" fillId="0" borderId="0" xfId="0" applyNumberFormat="1" applyFont="1" applyFill="1" applyAlignment="1">
      <alignment vertical="center"/>
    </xf>
    <xf numFmtId="178" fontId="2" fillId="3" borderId="0" xfId="0" applyNumberFormat="1" applyFont="1" applyFill="1" applyAlignment="1">
      <alignment vertical="center"/>
    </xf>
    <xf numFmtId="178" fontId="3" fillId="0" borderId="1" xfId="0" applyNumberFormat="1" applyFont="1" applyFill="1" applyBorder="1" applyAlignment="1">
      <alignment horizontal="center" vertical="center"/>
    </xf>
    <xf numFmtId="178" fontId="3" fillId="0" borderId="1" xfId="0" applyNumberFormat="1" applyFont="1" applyFill="1" applyBorder="1" applyAlignment="1">
      <alignment vertical="center"/>
    </xf>
    <xf numFmtId="178" fontId="0" fillId="3" borderId="1" xfId="0" applyNumberFormat="1" applyFont="1" applyFill="1" applyBorder="1" applyAlignment="1">
      <alignment vertical="center"/>
    </xf>
    <xf numFmtId="178" fontId="3" fillId="0" borderId="2" xfId="0" applyNumberFormat="1" applyFont="1" applyFill="1" applyBorder="1" applyAlignment="1">
      <alignment vertical="center"/>
    </xf>
    <xf numFmtId="178" fontId="0" fillId="0" borderId="1" xfId="0" applyNumberFormat="1" applyFont="1" applyFill="1" applyBorder="1" applyAlignment="1">
      <alignment vertical="center"/>
    </xf>
    <xf numFmtId="178" fontId="0" fillId="0" borderId="3" xfId="0" applyNumberFormat="1" applyFont="1" applyFill="1" applyBorder="1" applyAlignment="1">
      <alignment horizontal="center" vertical="center"/>
    </xf>
    <xf numFmtId="178" fontId="0" fillId="0" borderId="4" xfId="0" applyNumberFormat="1" applyFont="1" applyFill="1" applyBorder="1" applyAlignment="1">
      <alignment horizontal="center" vertical="center"/>
    </xf>
    <xf numFmtId="178" fontId="0" fillId="0" borderId="3" xfId="0" applyNumberFormat="1" applyBorder="1" applyAlignment="1">
      <alignment horizontal="center" vertical="center"/>
    </xf>
    <xf numFmtId="178" fontId="0" fillId="0" borderId="4" xfId="0" applyNumberFormat="1" applyBorder="1" applyAlignment="1">
      <alignment horizontal="center" vertical="center"/>
    </xf>
    <xf numFmtId="178" fontId="0" fillId="0" borderId="1" xfId="0" applyNumberFormat="1" applyBorder="1" applyAlignment="1">
      <alignment vertical="center"/>
    </xf>
    <xf numFmtId="49" fontId="0" fillId="0" borderId="0" xfId="0" applyNumberFormat="1" applyFont="1" applyFill="1" applyAlignment="1">
      <alignment vertical="center"/>
    </xf>
    <xf numFmtId="49" fontId="0" fillId="0" borderId="0" xfId="0" applyNumberFormat="1"/>
    <xf numFmtId="49" fontId="4" fillId="0" borderId="0" xfId="0" applyNumberFormat="1" applyFont="1" applyFill="1" applyAlignment="1">
      <alignment vertical="center"/>
    </xf>
    <xf numFmtId="49" fontId="2" fillId="4" borderId="0" xfId="0" applyNumberFormat="1" applyFont="1" applyFill="1" applyAlignment="1">
      <alignment vertical="center"/>
    </xf>
    <xf numFmtId="49" fontId="3" fillId="0" borderId="5" xfId="0" applyNumberFormat="1" applyFont="1" applyFill="1" applyBorder="1" applyAlignment="1">
      <alignment vertical="center"/>
    </xf>
    <xf numFmtId="49" fontId="3" fillId="0" borderId="6" xfId="0" applyNumberFormat="1" applyFont="1" applyFill="1" applyBorder="1" applyAlignment="1">
      <alignment vertical="center"/>
    </xf>
    <xf numFmtId="49" fontId="3" fillId="0" borderId="7" xfId="0" applyNumberFormat="1" applyFont="1" applyFill="1" applyBorder="1" applyAlignment="1">
      <alignment vertical="center"/>
    </xf>
    <xf numFmtId="49" fontId="3" fillId="0" borderId="8" xfId="0" applyNumberFormat="1" applyFont="1" applyFill="1" applyBorder="1" applyAlignment="1">
      <alignment vertical="center"/>
    </xf>
    <xf numFmtId="49" fontId="3" fillId="0" borderId="1" xfId="0" applyNumberFormat="1" applyFont="1" applyFill="1" applyBorder="1" applyAlignment="1">
      <alignment vertical="center"/>
    </xf>
    <xf numFmtId="2" fontId="0" fillId="4" borderId="1" xfId="0" applyNumberFormat="1" applyFont="1" applyFill="1" applyBorder="1" applyAlignment="1">
      <alignment vertical="center"/>
    </xf>
    <xf numFmtId="49" fontId="5" fillId="0" borderId="9" xfId="0" applyNumberFormat="1" applyFont="1" applyFill="1" applyBorder="1" applyAlignment="1">
      <alignment horizontal="left" vertical="center"/>
    </xf>
    <xf numFmtId="49" fontId="0" fillId="5" borderId="10" xfId="0" applyNumberFormat="1" applyFont="1" applyFill="1" applyBorder="1" applyAlignment="1">
      <alignment vertical="center"/>
    </xf>
    <xf numFmtId="0" fontId="0" fillId="4" borderId="10" xfId="0" applyNumberFormat="1" applyFont="1" applyFill="1" applyBorder="1" applyAlignment="1">
      <alignment vertical="center"/>
    </xf>
    <xf numFmtId="49" fontId="0" fillId="0" borderId="11" xfId="0" applyNumberFormat="1" applyFont="1" applyFill="1" applyBorder="1" applyAlignment="1">
      <alignment vertical="center"/>
    </xf>
    <xf numFmtId="2" fontId="0" fillId="0" borderId="1" xfId="0" applyNumberFormat="1" applyFont="1" applyFill="1" applyBorder="1" applyAlignment="1">
      <alignment vertical="center"/>
    </xf>
    <xf numFmtId="49" fontId="5" fillId="0" borderId="12" xfId="0" applyNumberFormat="1" applyFont="1" applyFill="1" applyBorder="1" applyAlignment="1">
      <alignment horizontal="left" vertical="center"/>
    </xf>
    <xf numFmtId="49" fontId="0" fillId="5" borderId="13" xfId="0" applyNumberFormat="1" applyFont="1" applyFill="1" applyBorder="1" applyAlignment="1">
      <alignment vertical="center"/>
    </xf>
    <xf numFmtId="49" fontId="5" fillId="0" borderId="14" xfId="0" applyNumberFormat="1" applyFont="1" applyFill="1" applyBorder="1" applyAlignment="1">
      <alignment horizontal="left" vertical="center"/>
    </xf>
    <xf numFmtId="179" fontId="0" fillId="5" borderId="15" xfId="0" applyNumberFormat="1" applyFont="1" applyFill="1" applyBorder="1" applyAlignment="1">
      <alignment vertical="center"/>
    </xf>
    <xf numFmtId="49" fontId="6" fillId="5" borderId="16" xfId="0" applyNumberFormat="1" applyFont="1" applyFill="1" applyBorder="1" applyAlignment="1">
      <alignment vertical="center"/>
    </xf>
    <xf numFmtId="49" fontId="0" fillId="0" borderId="17" xfId="0" applyNumberFormat="1" applyFont="1" applyFill="1" applyBorder="1" applyAlignment="1">
      <alignment vertical="center"/>
    </xf>
    <xf numFmtId="49" fontId="2" fillId="0" borderId="0" xfId="0" applyNumberFormat="1" applyFont="1" applyFill="1" applyAlignment="1">
      <alignment vertical="center"/>
    </xf>
    <xf numFmtId="49" fontId="0" fillId="6" borderId="1" xfId="0" applyNumberFormat="1" applyFont="1" applyFill="1" applyBorder="1" applyAlignment="1">
      <alignment vertical="center"/>
    </xf>
    <xf numFmtId="49" fontId="0" fillId="0" borderId="1" xfId="0" applyNumberFormat="1" applyFont="1" applyFill="1" applyBorder="1" applyAlignment="1">
      <alignment vertical="center"/>
    </xf>
    <xf numFmtId="49" fontId="2" fillId="0" borderId="1" xfId="0" applyNumberFormat="1" applyFont="1" applyFill="1" applyBorder="1" applyAlignment="1">
      <alignment vertical="center"/>
    </xf>
    <xf numFmtId="49" fontId="6" fillId="0" borderId="1" xfId="0" applyNumberFormat="1" applyFont="1" applyFill="1" applyBorder="1" applyAlignment="1">
      <alignment vertical="center"/>
    </xf>
    <xf numFmtId="49" fontId="3" fillId="0" borderId="1" xfId="0" applyNumberFormat="1" applyFont="1" applyFill="1" applyBorder="1" applyAlignment="1">
      <alignment horizontal="center" vertical="center"/>
    </xf>
    <xf numFmtId="49" fontId="3" fillId="0" borderId="4" xfId="0" applyNumberFormat="1" applyFont="1" applyFill="1" applyBorder="1" applyAlignment="1">
      <alignment vertical="center"/>
    </xf>
    <xf numFmtId="49" fontId="3" fillId="0" borderId="3" xfId="0" applyNumberFormat="1" applyFont="1" applyFill="1" applyBorder="1" applyAlignment="1">
      <alignment vertical="center"/>
    </xf>
    <xf numFmtId="2" fontId="0" fillId="6" borderId="1" xfId="0" applyNumberFormat="1" applyFont="1" applyFill="1" applyBorder="1" applyAlignment="1">
      <alignment vertical="center"/>
    </xf>
    <xf numFmtId="0" fontId="0" fillId="4" borderId="1" xfId="0" applyNumberFormat="1" applyFont="1" applyFill="1" applyBorder="1" applyAlignment="1">
      <alignment vertical="center"/>
    </xf>
    <xf numFmtId="49" fontId="0" fillId="0" borderId="0" xfId="0" applyNumberFormat="1" applyAlignment="1">
      <alignment horizontal="right"/>
    </xf>
    <xf numFmtId="49" fontId="0" fillId="0" borderId="0" xfId="0" applyNumberFormat="1" applyAlignment="1"/>
    <xf numFmtId="49" fontId="7" fillId="0" borderId="1" xfId="0" applyNumberFormat="1" applyFont="1" applyBorder="1" applyAlignment="1">
      <alignment horizontal="left"/>
    </xf>
    <xf numFmtId="49" fontId="7" fillId="4" borderId="1" xfId="0" applyNumberFormat="1" applyFont="1" applyFill="1" applyBorder="1" applyAlignment="1">
      <alignment horizontal="right"/>
    </xf>
    <xf numFmtId="49" fontId="7" fillId="0" borderId="1" xfId="0" applyNumberFormat="1" applyFont="1" applyBorder="1" applyAlignment="1">
      <alignment horizontal="right"/>
    </xf>
    <xf numFmtId="49" fontId="7" fillId="0" borderId="0" xfId="0" applyNumberFormat="1" applyFont="1" applyAlignment="1">
      <alignment horizontal="right"/>
    </xf>
    <xf numFmtId="49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right"/>
    </xf>
    <xf numFmtId="49" fontId="0" fillId="4" borderId="1" xfId="0" applyNumberFormat="1" applyFill="1" applyBorder="1" applyAlignment="1">
      <alignment horizontal="right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5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theme="9" tint="0.6"/>
        </patternFill>
      </fill>
    </dxf>
    <dxf>
      <fill>
        <patternFill patternType="solid">
          <bgColor rgb="FFFF0000"/>
        </patternFill>
      </fill>
    </dxf>
  </dxfs>
  <tableStyles count="0" defaultTableStyle="TableStyleMedium9" defaultPivotStyle="PivotStyleLight16"/>
  <colors>
    <mruColors>
      <color rgb="00F43308"/>
      <color rgb="00EF9437"/>
      <color rgb="0053198A"/>
      <color rgb="00F6F5E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6985</xdr:colOff>
      <xdr:row>7</xdr:row>
      <xdr:rowOff>158750</xdr:rowOff>
    </xdr:from>
    <xdr:to>
      <xdr:col>11</xdr:col>
      <xdr:colOff>487680</xdr:colOff>
      <xdr:row>26</xdr:row>
      <xdr:rowOff>106680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16585" y="1438910"/>
          <a:ext cx="8824595" cy="342265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E9"/>
  <sheetViews>
    <sheetView workbookViewId="0">
      <selection activeCell="A3" sqref="A3"/>
    </sheetView>
  </sheetViews>
  <sheetFormatPr defaultColWidth="9" defaultRowHeight="14.4" outlineLevelCol="4"/>
  <cols>
    <col min="1" max="1" width="20.5740740740741" style="50" customWidth="1"/>
    <col min="2" max="2" width="34.287037037037" style="50" customWidth="1"/>
    <col min="3" max="3" width="14.1481481481481" style="51" customWidth="1"/>
    <col min="4" max="4" width="21.8888888888889" style="20" customWidth="1"/>
    <col min="5" max="5" width="17.1111111111111" style="20" customWidth="1"/>
    <col min="6" max="16384" width="9" style="20"/>
  </cols>
  <sheetData>
    <row r="1" ht="19.5" customHeight="1" spans="1:5">
      <c r="A1" s="52" t="s">
        <v>0</v>
      </c>
      <c r="B1" s="52" t="s">
        <v>1</v>
      </c>
      <c r="C1" s="52" t="s">
        <v>2</v>
      </c>
      <c r="D1" s="52" t="s">
        <v>3</v>
      </c>
      <c r="E1" s="52" t="s">
        <v>4</v>
      </c>
    </row>
    <row r="2" ht="19.5" customHeight="1" spans="1:5">
      <c r="A2" s="53" t="s">
        <v>5</v>
      </c>
      <c r="B2" s="53" t="s">
        <v>6</v>
      </c>
      <c r="C2" s="53" t="s">
        <v>7</v>
      </c>
      <c r="D2" s="54">
        <f>POWER(1+(B2/100),C2)*A2</f>
        <v>5728.09946452305</v>
      </c>
      <c r="E2" s="54">
        <f>D2-A2</f>
        <v>2728.09946452305</v>
      </c>
    </row>
    <row r="3" ht="19.5" customHeight="1" spans="1:2">
      <c r="A3" s="51"/>
      <c r="B3" s="51"/>
    </row>
    <row r="4" ht="19.5" customHeight="1"/>
    <row r="5" ht="19.5" customHeight="1"/>
    <row r="6" ht="19.5" customHeight="1" spans="1:2">
      <c r="A6" s="55"/>
      <c r="B6" s="55"/>
    </row>
    <row r="7" spans="1:2">
      <c r="A7" s="56" t="s">
        <v>8</v>
      </c>
      <c r="B7" s="56"/>
    </row>
    <row r="8" spans="1:2">
      <c r="A8" s="57" t="s">
        <v>9</v>
      </c>
      <c r="B8" s="57" t="s">
        <v>1</v>
      </c>
    </row>
    <row r="9" spans="1:2">
      <c r="A9" s="58" t="s">
        <v>10</v>
      </c>
      <c r="B9" s="57">
        <f>A9*100/A2</f>
        <v>0.833333333333333</v>
      </c>
    </row>
  </sheetData>
  <mergeCells count="1">
    <mergeCell ref="A7:B7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24"/>
  <sheetViews>
    <sheetView workbookViewId="0">
      <selection activeCell="C18" sqref="C18"/>
    </sheetView>
  </sheetViews>
  <sheetFormatPr defaultColWidth="8.44444444444444" defaultRowHeight="14.4"/>
  <cols>
    <col min="1" max="1" width="22" style="19" customWidth="1"/>
    <col min="2" max="2" width="12.8888888888889" style="19" customWidth="1"/>
    <col min="3" max="3" width="27.7777777777778" style="19" customWidth="1"/>
    <col min="4" max="4" width="8.44444444444444" style="19" customWidth="1"/>
    <col min="5" max="5" width="18.5555555555556" style="19" customWidth="1"/>
    <col min="6" max="6" width="17.1111111111111" style="19" customWidth="1"/>
    <col min="7" max="7" width="15.6666666666667" style="19" customWidth="1"/>
    <col min="8" max="8" width="1.66666666666667" style="19" customWidth="1"/>
    <col min="9" max="9" width="32.8888888888889" style="19" customWidth="1"/>
    <col min="10" max="10" width="31.2222222222222" style="19" customWidth="1"/>
    <col min="11" max="11" width="8.44444444444444" style="19" customWidth="1"/>
    <col min="12" max="12" width="31.2222222222222" style="19" customWidth="1"/>
    <col min="13" max="16374" width="8.44444444444444" style="19" customWidth="1"/>
    <col min="16375" max="16375" width="8.44444444444444" style="19"/>
    <col min="16376" max="16384" width="8.44444444444444" style="20"/>
  </cols>
  <sheetData>
    <row r="1" s="19" customFormat="1" ht="15.75" spans="1:2">
      <c r="A1" s="21" t="s">
        <v>11</v>
      </c>
      <c r="B1" s="22" t="s">
        <v>12</v>
      </c>
    </row>
    <row r="2" s="19" customFormat="1" ht="15.15" spans="4:7">
      <c r="D2" s="23" t="s">
        <v>13</v>
      </c>
      <c r="E2" s="24" t="s">
        <v>14</v>
      </c>
      <c r="F2" s="25" t="s">
        <v>15</v>
      </c>
      <c r="G2" s="26" t="s">
        <v>16</v>
      </c>
    </row>
    <row r="3" s="19" customFormat="1" spans="1:10">
      <c r="A3" s="27" t="s">
        <v>17</v>
      </c>
      <c r="B3" s="49">
        <v>1457</v>
      </c>
      <c r="D3" s="29" t="s">
        <v>18</v>
      </c>
      <c r="E3" s="30">
        <f>G3/F3</f>
        <v>68.6339165545087</v>
      </c>
      <c r="F3" s="31">
        <v>1.486</v>
      </c>
      <c r="G3" s="32">
        <f>B8</f>
        <v>101.99</v>
      </c>
      <c r="I3" s="27" t="s">
        <v>19</v>
      </c>
      <c r="J3" s="41">
        <f>IF(B1="BUY",((I10/J10)-1)*-100,((I10/J10)-1)*100)</f>
        <v>-7.05645174826999</v>
      </c>
    </row>
    <row r="4" s="19" customFormat="1" spans="1:10">
      <c r="A4" s="27" t="s">
        <v>20</v>
      </c>
      <c r="B4" s="42">
        <f>-B3*$B$10/100</f>
        <v>-145.7</v>
      </c>
      <c r="D4" s="34">
        <v>1</v>
      </c>
      <c r="E4" s="30">
        <f t="shared" ref="E4:E9" si="0">E3*(1+$B$6/100)</f>
        <v>89.2240915208614</v>
      </c>
      <c r="F4" s="35">
        <f>IF($B$1="BUY",F3*(1-$B$5/100),F3*(1+$B$5/100))</f>
        <v>1.511262</v>
      </c>
      <c r="G4" s="32">
        <f t="shared" ref="G4:G13" si="1">E4*F4</f>
        <v>134.840979</v>
      </c>
      <c r="I4" s="27" t="s">
        <v>21</v>
      </c>
      <c r="J4" s="41">
        <f>E18</f>
        <v>1206.77910471736</v>
      </c>
    </row>
    <row r="5" s="19" customFormat="1" spans="1:10">
      <c r="A5" s="27" t="s">
        <v>22</v>
      </c>
      <c r="B5" s="42">
        <v>1.7</v>
      </c>
      <c r="D5" s="34">
        <v>2</v>
      </c>
      <c r="E5" s="30">
        <f t="shared" si="0"/>
        <v>115.99131897712</v>
      </c>
      <c r="F5" s="35">
        <f>IF($B$1="BUY",F4*(1-$B$5/100),F4*(1+$B$5/100))</f>
        <v>1.536953454</v>
      </c>
      <c r="G5" s="32">
        <f t="shared" si="1"/>
        <v>178.2732583359</v>
      </c>
      <c r="I5" s="27" t="s">
        <v>23</v>
      </c>
      <c r="J5" s="41">
        <f>J4*J10</f>
        <v>2064.77710324769</v>
      </c>
    </row>
    <row r="6" s="19" customFormat="1" spans="1:10">
      <c r="A6" s="27" t="s">
        <v>24</v>
      </c>
      <c r="B6" s="42">
        <v>30</v>
      </c>
      <c r="D6" s="34">
        <v>3</v>
      </c>
      <c r="E6" s="30">
        <f t="shared" si="0"/>
        <v>150.788714670256</v>
      </c>
      <c r="F6" s="35">
        <f>IF($B$1="BUY",F5*(1-$B$5/100),F5*(1+$B$5/100))</f>
        <v>1.563081662718</v>
      </c>
      <c r="G6" s="32">
        <f t="shared" si="1"/>
        <v>235.695074845893</v>
      </c>
      <c r="I6" s="27" t="s">
        <v>25</v>
      </c>
      <c r="J6" s="41">
        <f>J3/100*J4*J10</f>
        <v>-145.7</v>
      </c>
    </row>
    <row r="7" s="19" customFormat="1" spans="1:10">
      <c r="A7" s="27" t="s">
        <v>26</v>
      </c>
      <c r="B7" s="42">
        <v>10</v>
      </c>
      <c r="D7" s="34">
        <v>4</v>
      </c>
      <c r="E7" s="30">
        <f t="shared" si="0"/>
        <v>196.025329071332</v>
      </c>
      <c r="F7" s="35">
        <f>IF($B$1="BUY",F6*(1-$B$5/100),F6*(1+$B$5/100))</f>
        <v>1.58965405098421</v>
      </c>
      <c r="G7" s="32">
        <f t="shared" si="1"/>
        <v>311.612458453756</v>
      </c>
      <c r="I7" s="27" t="s">
        <v>27</v>
      </c>
      <c r="J7" s="42">
        <f>IF(B1="BUY",(((J10/F3)-1)*-1),(J10/F3)-1)*100</f>
        <v>15.1400952418302</v>
      </c>
    </row>
    <row r="8" s="19" customFormat="1" spans="1:7">
      <c r="A8" s="27" t="s">
        <v>28</v>
      </c>
      <c r="B8" s="42">
        <f>B3*$B$9/100</f>
        <v>101.99</v>
      </c>
      <c r="D8" s="34">
        <v>5</v>
      </c>
      <c r="E8" s="30">
        <f t="shared" si="0"/>
        <v>254.832927792732</v>
      </c>
      <c r="F8" s="35">
        <f>IF($B$1="BUY",F7*(1-$B$5/100),F7*(1+$B$5/100))</f>
        <v>1.61667816985094</v>
      </c>
      <c r="G8" s="32">
        <f t="shared" si="1"/>
        <v>411.982831321711</v>
      </c>
    </row>
    <row r="9" s="19" customFormat="1" spans="1:10">
      <c r="A9" s="27" t="s">
        <v>29</v>
      </c>
      <c r="B9" s="49">
        <v>7</v>
      </c>
      <c r="D9" s="34">
        <v>6</v>
      </c>
      <c r="E9" s="30">
        <f t="shared" si="0"/>
        <v>331.282806130552</v>
      </c>
      <c r="F9" s="35">
        <f>IF($B$1="BUY",F8*(1-$B$5/100),F8*(1+$B$5/100))</f>
        <v>1.6441616987384</v>
      </c>
      <c r="G9" s="32">
        <f t="shared" si="1"/>
        <v>544.682501290432</v>
      </c>
      <c r="I9" s="27" t="s">
        <v>30</v>
      </c>
      <c r="J9" s="27" t="s">
        <v>31</v>
      </c>
    </row>
    <row r="10" s="19" customFormat="1" ht="17.4" spans="1:10">
      <c r="A10" s="27" t="s">
        <v>32</v>
      </c>
      <c r="B10" s="42">
        <v>10</v>
      </c>
      <c r="D10" s="34">
        <v>7</v>
      </c>
      <c r="E10" s="30"/>
      <c r="F10" s="35"/>
      <c r="G10" s="32">
        <f t="shared" si="1"/>
        <v>0</v>
      </c>
      <c r="I10" s="43">
        <f>G18/E18</f>
        <v>1.59024720907573</v>
      </c>
      <c r="J10" s="44">
        <f>IF(B1="BUY",((B4/G18)+1)*I10,((B4/-G18)+1)*I10)</f>
        <v>1.7109818152936</v>
      </c>
    </row>
    <row r="11" s="19" customFormat="1" spans="4:7">
      <c r="D11" s="34">
        <v>8</v>
      </c>
      <c r="E11" s="30"/>
      <c r="F11" s="35"/>
      <c r="G11" s="32">
        <f t="shared" si="1"/>
        <v>0</v>
      </c>
    </row>
    <row r="12" s="19" customFormat="1" spans="4:7">
      <c r="D12" s="34">
        <v>9</v>
      </c>
      <c r="E12" s="30"/>
      <c r="F12" s="35"/>
      <c r="G12" s="32">
        <f t="shared" si="1"/>
        <v>0</v>
      </c>
    </row>
    <row r="13" s="19" customFormat="1" spans="4:10">
      <c r="D13" s="34">
        <v>10</v>
      </c>
      <c r="E13" s="30"/>
      <c r="F13" s="35"/>
      <c r="G13" s="32">
        <f t="shared" si="1"/>
        <v>0</v>
      </c>
      <c r="I13" s="45" t="s">
        <v>33</v>
      </c>
      <c r="J13" s="45"/>
    </row>
    <row r="14" s="19" customFormat="1" spans="4:9">
      <c r="D14" s="34">
        <v>11</v>
      </c>
      <c r="E14" s="30"/>
      <c r="F14" s="35"/>
      <c r="G14" s="32"/>
      <c r="I14" s="46" t="s">
        <v>34</v>
      </c>
    </row>
    <row r="15" s="19" customFormat="1" spans="4:9">
      <c r="D15" s="34">
        <v>12</v>
      </c>
      <c r="E15" s="30"/>
      <c r="F15" s="35"/>
      <c r="G15" s="32"/>
      <c r="I15" s="42">
        <f>IF(B1="BUY",F3*(1-(J7)/100),F3*(1+(J7)/100))</f>
        <v>1.7109818152936</v>
      </c>
    </row>
    <row r="16" s="19" customFormat="1" spans="4:9">
      <c r="D16" s="34">
        <v>13</v>
      </c>
      <c r="E16" s="30"/>
      <c r="F16" s="35"/>
      <c r="G16" s="32"/>
      <c r="I16" s="47" t="s">
        <v>35</v>
      </c>
    </row>
    <row r="17" s="19" customFormat="1" ht="18.15" spans="3:10">
      <c r="C17" s="19" t="s">
        <v>36</v>
      </c>
      <c r="D17" s="36" t="s">
        <v>37</v>
      </c>
      <c r="E17" s="37"/>
      <c r="F17" s="38">
        <f>IF(B1="BUY",MIN(F3:F16)*(1-($B$5/3)/100),MAX(F3:F16)*(1+($B$5/3)/100))</f>
        <v>1.65347861503125</v>
      </c>
      <c r="G17" s="39">
        <f>E17*F17</f>
        <v>0</v>
      </c>
      <c r="I17" s="42">
        <f>IF(B1="BUY",(((I15/I10)-1)*-1),((I15/I10)-1))*100</f>
        <v>7.59219104607256</v>
      </c>
      <c r="J17" s="43" t="str">
        <f>IF(B1="BUY","TIENE QUE SUBIR","TIENE QUE BAJAR")</f>
        <v>TIENE QUE BAJAR</v>
      </c>
    </row>
    <row r="18" s="19" customFormat="1" spans="4:9">
      <c r="D18" s="40"/>
      <c r="E18" s="40">
        <f>SUM(E3:E17)</f>
        <v>1206.77910471736</v>
      </c>
      <c r="F18" s="40"/>
      <c r="G18" s="40">
        <f>SUM(G3:G17)</f>
        <v>1919.07710324769</v>
      </c>
      <c r="H18" s="40"/>
      <c r="I18" s="47" t="s">
        <v>38</v>
      </c>
    </row>
    <row r="19" s="19" customFormat="1" spans="9:9">
      <c r="I19" s="48">
        <f>G18/B3</f>
        <v>1.31714282995724</v>
      </c>
    </row>
    <row r="20" s="19" customFormat="1"/>
    <row r="21" s="19" customFormat="1"/>
    <row r="22" s="19" customFormat="1" spans="16376:16384">
      <c r="XEV22" s="20"/>
      <c r="XEW22" s="20"/>
      <c r="XEX22" s="20"/>
      <c r="XEY22" s="20"/>
      <c r="XEZ22" s="20"/>
      <c r="XFA22" s="20"/>
      <c r="XFB22" s="20"/>
      <c r="XFC22" s="20"/>
      <c r="XFD22" s="20"/>
    </row>
    <row r="23" s="19" customFormat="1" spans="16376:16384">
      <c r="XEV23" s="20"/>
      <c r="XEW23" s="20"/>
      <c r="XEX23" s="20"/>
      <c r="XEY23" s="20"/>
      <c r="XEZ23" s="20"/>
      <c r="XFA23" s="20"/>
      <c r="XFB23" s="20"/>
      <c r="XFC23" s="20"/>
      <c r="XFD23" s="20"/>
    </row>
    <row r="24" s="19" customFormat="1" spans="16376:16384">
      <c r="XEV24" s="20"/>
      <c r="XEW24" s="20"/>
      <c r="XEX24" s="20"/>
      <c r="XEY24" s="20"/>
      <c r="XEZ24" s="20"/>
      <c r="XFA24" s="20"/>
      <c r="XFB24" s="20"/>
      <c r="XFC24" s="20"/>
      <c r="XFD24" s="20"/>
    </row>
  </sheetData>
  <mergeCells count="1">
    <mergeCell ref="I13:J13"/>
  </mergeCells>
  <conditionalFormatting sqref="J6">
    <cfRule type="expression" dxfId="0" priority="8">
      <formula>$J$6&gt;=$B$4</formula>
    </cfRule>
    <cfRule type="cellIs" dxfId="1" priority="7" operator="lessThan">
      <formula>$B$4</formula>
    </cfRule>
    <cfRule type="cellIs" dxfId="2" priority="4" operator="equal">
      <formula>$B$4</formula>
    </cfRule>
    <cfRule type="cellIs" dxfId="2" priority="3" operator="equal">
      <formula>$B$3</formula>
    </cfRule>
    <cfRule type="cellIs" dxfId="1" priority="2" operator="equal">
      <formula>$B$4</formula>
    </cfRule>
    <cfRule type="cellIs" dxfId="2" priority="1" operator="equal">
      <formula>$B$4</formula>
    </cfRule>
  </conditionalFormatting>
  <conditionalFormatting sqref="J10">
    <cfRule type="expression" dxfId="3" priority="11">
      <formula>IF(AND($J$10&lt;$F$17,$B$1="BUY"),TRUE,FALSE)</formula>
    </cfRule>
    <cfRule type="expression" dxfId="4" priority="10">
      <formula>IF(AND($J$10&gt;=$F$17,$B$1="BUY"),TRUE,FALSE)</formula>
    </cfRule>
    <cfRule type="expression" dxfId="3" priority="6">
      <formula>IF(AND($J$10&gt;$F$17,$B$1="SELL"),TRUE,FALSE)</formula>
    </cfRule>
    <cfRule type="expression" dxfId="4" priority="5">
      <formula>IF(AND($J$10&lt;=$F$17,$B$1="SELL"),TRUE,FALSE)</formula>
    </cfRule>
  </conditionalFormatting>
  <conditionalFormatting sqref="G18">
    <cfRule type="cellIs" dxfId="1" priority="16" operator="greaterThan">
      <formula>#REF!*#REF!</formula>
    </cfRule>
    <cfRule type="cellIs" dxfId="2" priority="15" operator="lessThan">
      <formula>#REF!*#REF!</formula>
    </cfRule>
    <cfRule type="cellIs" dxfId="2" priority="13" operator="lessThan">
      <formula>$B$3*10</formula>
    </cfRule>
    <cfRule type="cellIs" dxfId="1" priority="12" operator="greaterThan">
      <formula>$B$3*$B$7</formula>
    </cfRule>
    <cfRule type="expression" dxfId="4" priority="9">
      <formula>$G$18&gt;$B$3*$B$7</formula>
    </cfRule>
  </conditionalFormatting>
  <conditionalFormatting sqref="D4:D16">
    <cfRule type="cellIs" dxfId="2" priority="14" operator="lessThan">
      <formula>#REF!+1</formula>
    </cfRule>
  </conditionalFormatting>
  <dataValidations count="1">
    <dataValidation type="list" allowBlank="1" showInputMessage="1" showErrorMessage="1" promptTitle="LONG/SHORT" sqref="B1">
      <formula1>"BUY,SELL"</formula1>
    </dataValidation>
  </dataValidations>
  <pageMargins left="0.75" right="0.75" top="1" bottom="1" header="0.5" footer="0.5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24"/>
  <sheetViews>
    <sheetView tabSelected="1" zoomScale="120" zoomScaleNormal="120" workbookViewId="0">
      <selection activeCell="E11" sqref="E11:F11"/>
    </sheetView>
  </sheetViews>
  <sheetFormatPr defaultColWidth="8.44444444444444" defaultRowHeight="14.4"/>
  <cols>
    <col min="1" max="1" width="22" style="19" customWidth="1"/>
    <col min="2" max="2" width="12.8888888888889" style="19" customWidth="1"/>
    <col min="3" max="3" width="4.55555555555556" style="19" customWidth="1"/>
    <col min="4" max="4" width="8.44444444444444" style="19" customWidth="1"/>
    <col min="5" max="5" width="18.5555555555556" style="19" customWidth="1"/>
    <col min="6" max="6" width="17.1111111111111" style="19" customWidth="1"/>
    <col min="7" max="7" width="15.6666666666667" style="19" customWidth="1"/>
    <col min="8" max="8" width="1.66666666666667" style="19" customWidth="1"/>
    <col min="9" max="9" width="32.8888888888889" style="19" customWidth="1"/>
    <col min="10" max="10" width="31.2222222222222" style="19" customWidth="1"/>
    <col min="11" max="11" width="8.44444444444444" style="19" customWidth="1"/>
    <col min="12" max="12" width="31.2222222222222" style="19" customWidth="1"/>
    <col min="13" max="16374" width="8.44444444444444" style="19" customWidth="1"/>
    <col min="16375" max="16375" width="8.44444444444444" style="19"/>
    <col min="16376" max="16384" width="8.44444444444444" style="20"/>
  </cols>
  <sheetData>
    <row r="1" s="19" customFormat="1" ht="15.75" spans="1:2">
      <c r="A1" s="21" t="s">
        <v>11</v>
      </c>
      <c r="B1" s="22" t="s">
        <v>12</v>
      </c>
    </row>
    <row r="2" s="19" customFormat="1" ht="15.15" spans="4:7">
      <c r="D2" s="23" t="s">
        <v>13</v>
      </c>
      <c r="E2" s="24" t="s">
        <v>14</v>
      </c>
      <c r="F2" s="25" t="s">
        <v>15</v>
      </c>
      <c r="G2" s="26" t="s">
        <v>16</v>
      </c>
    </row>
    <row r="3" s="19" customFormat="1" spans="1:10">
      <c r="A3" s="27" t="s">
        <v>17</v>
      </c>
      <c r="B3" s="28">
        <v>2254</v>
      </c>
      <c r="D3" s="29" t="s">
        <v>18</v>
      </c>
      <c r="E3" s="30">
        <f>G3/F3</f>
        <v>13.2611637347767</v>
      </c>
      <c r="F3" s="31">
        <v>16.997</v>
      </c>
      <c r="G3" s="32">
        <f>B8</f>
        <v>225.4</v>
      </c>
      <c r="I3" s="27" t="s">
        <v>19</v>
      </c>
      <c r="J3" s="41">
        <f>IF(B1="BUY",((I10/J10)-1)*-100,((I10/J10)-1)*100)</f>
        <v>-1.47414326889549</v>
      </c>
    </row>
    <row r="4" s="19" customFormat="1" spans="1:10">
      <c r="A4" s="27" t="s">
        <v>20</v>
      </c>
      <c r="B4" s="33">
        <f>-B3*$B$10/100</f>
        <v>-225.4</v>
      </c>
      <c r="D4" s="34">
        <v>1</v>
      </c>
      <c r="E4" s="30">
        <f>E3</f>
        <v>13.2611637347767</v>
      </c>
      <c r="F4" s="35">
        <f>IF($B$1="BUY",F3*(1-$B$5/100),F3*(1+$B$5/100))</f>
        <v>17.285949</v>
      </c>
      <c r="G4" s="32">
        <f t="shared" ref="G4:G17" si="0">E4*F4</f>
        <v>229.2318</v>
      </c>
      <c r="I4" s="27" t="s">
        <v>21</v>
      </c>
      <c r="J4" s="41">
        <f>E18</f>
        <v>793.692969147497</v>
      </c>
    </row>
    <row r="5" s="19" customFormat="1" spans="1:10">
      <c r="A5" s="27" t="s">
        <v>22</v>
      </c>
      <c r="B5" s="33">
        <v>1.7</v>
      </c>
      <c r="D5" s="34">
        <v>2</v>
      </c>
      <c r="E5" s="30">
        <f t="shared" ref="E5:E14" si="1">E4*(1+$B$6/100)</f>
        <v>17.2395128552097</v>
      </c>
      <c r="F5" s="35">
        <f>IF($B$1="BUY",F4*(1-$B$5/100),F4*(1+$B$5/100))</f>
        <v>17.579810133</v>
      </c>
      <c r="G5" s="32">
        <f t="shared" si="0"/>
        <v>303.06736278</v>
      </c>
      <c r="I5" s="27" t="s">
        <v>23</v>
      </c>
      <c r="J5" s="41">
        <f>J4*J10</f>
        <v>15290.2370316341</v>
      </c>
    </row>
    <row r="6" s="19" customFormat="1" spans="1:10">
      <c r="A6" s="27" t="s">
        <v>24</v>
      </c>
      <c r="B6" s="33">
        <v>30</v>
      </c>
      <c r="D6" s="34">
        <v>3</v>
      </c>
      <c r="E6" s="30">
        <f t="shared" si="1"/>
        <v>22.4113667117727</v>
      </c>
      <c r="F6" s="35">
        <f>IF($B$1="BUY",F5*(1-$B$5/100),F5*(1+$B$5/100))</f>
        <v>17.878666905261</v>
      </c>
      <c r="G6" s="32">
        <f t="shared" si="0"/>
        <v>400.685360331438</v>
      </c>
      <c r="I6" s="27" t="s">
        <v>25</v>
      </c>
      <c r="J6" s="41">
        <f>J3/100*J4*J10</f>
        <v>-225.4</v>
      </c>
    </row>
    <row r="7" s="19" customFormat="1" spans="1:10">
      <c r="A7" s="27" t="s">
        <v>26</v>
      </c>
      <c r="B7" s="33">
        <v>10</v>
      </c>
      <c r="D7" s="34">
        <v>4</v>
      </c>
      <c r="E7" s="30">
        <f t="shared" si="1"/>
        <v>29.1347767253045</v>
      </c>
      <c r="F7" s="35">
        <f>IF($B$1="BUY",F6*(1-$B$5/100),F6*(1+$B$5/100))</f>
        <v>18.1826042426504</v>
      </c>
      <c r="G7" s="32">
        <f t="shared" si="0"/>
        <v>529.746114894193</v>
      </c>
      <c r="I7" s="27" t="s">
        <v>27</v>
      </c>
      <c r="J7" s="42">
        <f>IF(B1="BUY",(((J10/F3)-1)*-1),(J10/F3)-1)*100</f>
        <v>13.3416185994297</v>
      </c>
    </row>
    <row r="8" s="19" customFormat="1" spans="1:7">
      <c r="A8" s="27" t="s">
        <v>28</v>
      </c>
      <c r="B8" s="33">
        <f>B3*$B$9/100</f>
        <v>225.4</v>
      </c>
      <c r="D8" s="34">
        <v>5</v>
      </c>
      <c r="E8" s="30">
        <f t="shared" si="1"/>
        <v>37.8752097428958</v>
      </c>
      <c r="F8" s="35">
        <f>IF($B$1="BUY",F7*(1-$B$5/100),F7*(1+$B$5/100))</f>
        <v>18.4917085147755</v>
      </c>
      <c r="G8" s="32">
        <f t="shared" si="0"/>
        <v>700.377338501615</v>
      </c>
    </row>
    <row r="9" s="19" customFormat="1" spans="1:10">
      <c r="A9" s="27" t="s">
        <v>29</v>
      </c>
      <c r="B9" s="28">
        <v>10</v>
      </c>
      <c r="D9" s="34">
        <v>6</v>
      </c>
      <c r="E9" s="30">
        <f t="shared" si="1"/>
        <v>49.2377726657646</v>
      </c>
      <c r="F9" s="35">
        <f>IF($B$1="BUY",F8*(1-$B$5/100),F8*(1+$B$5/100))</f>
        <v>18.8060675595267</v>
      </c>
      <c r="G9" s="32">
        <f t="shared" si="0"/>
        <v>925.968879232986</v>
      </c>
      <c r="I9" s="27" t="s">
        <v>30</v>
      </c>
      <c r="J9" s="27" t="s">
        <v>31</v>
      </c>
    </row>
    <row r="10" s="19" customFormat="1" ht="17.4" spans="1:10">
      <c r="A10" s="27" t="s">
        <v>32</v>
      </c>
      <c r="B10" s="28">
        <v>10</v>
      </c>
      <c r="D10" s="34">
        <v>7</v>
      </c>
      <c r="E10" s="30">
        <f>E9*(1+$B$6/100)</f>
        <v>64.0091044654939</v>
      </c>
      <c r="F10" s="35">
        <f>IF($B$1="BUY",F9*(1-$B$5/100),F9*(1+$B$5/100))</f>
        <v>19.1257707080387</v>
      </c>
      <c r="G10" s="32">
        <f t="shared" ref="G10:G16" si="2">E10*F10</f>
        <v>1224.22345523393</v>
      </c>
      <c r="I10" s="43">
        <f>G18/E18</f>
        <v>18.9806860048354</v>
      </c>
      <c r="J10" s="44">
        <f>IF(B1="BUY",((B4/G18)+1)*I10,((B4/-G18)+1)*I10)</f>
        <v>19.2646749133451</v>
      </c>
    </row>
    <row r="11" s="19" customFormat="1" spans="1:7">
      <c r="A11" s="27" t="s">
        <v>39</v>
      </c>
      <c r="B11" s="33">
        <f>B8*0.7/100</f>
        <v>1.5778</v>
      </c>
      <c r="D11" s="34">
        <v>8</v>
      </c>
      <c r="E11" s="30"/>
      <c r="F11" s="35"/>
      <c r="G11" s="32">
        <f t="shared" si="2"/>
        <v>0</v>
      </c>
    </row>
    <row r="12" s="19" customFormat="1" spans="4:7">
      <c r="D12" s="34">
        <v>9</v>
      </c>
      <c r="E12" s="30"/>
      <c r="F12" s="35"/>
      <c r="G12" s="32">
        <f t="shared" si="2"/>
        <v>0</v>
      </c>
    </row>
    <row r="13" s="19" customFormat="1" spans="4:10">
      <c r="D13" s="34">
        <v>10</v>
      </c>
      <c r="E13" s="30"/>
      <c r="F13" s="35"/>
      <c r="G13" s="32">
        <f t="shared" si="2"/>
        <v>0</v>
      </c>
      <c r="I13" s="45" t="s">
        <v>33</v>
      </c>
      <c r="J13" s="45"/>
    </row>
    <row r="14" s="19" customFormat="1" spans="4:9">
      <c r="D14" s="34">
        <v>11</v>
      </c>
      <c r="E14" s="30"/>
      <c r="F14" s="35"/>
      <c r="G14" s="32"/>
      <c r="I14" s="46" t="s">
        <v>34</v>
      </c>
    </row>
    <row r="15" s="19" customFormat="1" spans="4:9">
      <c r="D15" s="34">
        <v>12</v>
      </c>
      <c r="E15" s="30"/>
      <c r="F15" s="35"/>
      <c r="G15" s="32"/>
      <c r="I15" s="42">
        <f>IF(B1="BUY",F3*(1-(J7)/100),F3*(1+(J7)/100))</f>
        <v>19.2646749133451</v>
      </c>
    </row>
    <row r="16" s="19" customFormat="1" spans="4:9">
      <c r="D16" s="34">
        <v>13</v>
      </c>
      <c r="E16" s="30"/>
      <c r="F16" s="35"/>
      <c r="G16" s="32"/>
      <c r="I16" s="47" t="s">
        <v>40</v>
      </c>
    </row>
    <row r="17" s="19" customFormat="1" ht="18.15" spans="4:10">
      <c r="D17" s="36" t="s">
        <v>37</v>
      </c>
      <c r="E17" s="37">
        <f>SUM(E3:E9)*3</f>
        <v>547.262898511502</v>
      </c>
      <c r="F17" s="38">
        <f>IF(B1="BUY",MIN(F3:F16)*(1-($B$5/3)/100),MAX(F3:F16)*(1+($B$5/3)/100))</f>
        <v>19.2341500753842</v>
      </c>
      <c r="G17" s="39">
        <f t="shared" si="0"/>
        <v>10526.13672066</v>
      </c>
      <c r="I17" s="42">
        <f>IF(B1="BUY",(((I15/I10)-1)*-1),((I15/I10)-1))*100</f>
        <v>1.49619939151475</v>
      </c>
      <c r="J17" s="43" t="str">
        <f>IF(B1="BUY","TIENE QUE SUBIR","TIENE QUE BAJAR")</f>
        <v>TIENE QUE BAJAR</v>
      </c>
    </row>
    <row r="18" s="19" customFormat="1" spans="4:9">
      <c r="D18" s="40"/>
      <c r="E18" s="40">
        <f>SUM(E3:E17)</f>
        <v>793.692969147497</v>
      </c>
      <c r="F18" s="40"/>
      <c r="G18" s="40">
        <f>SUM(G3:G17)</f>
        <v>15064.8370316341</v>
      </c>
      <c r="H18" s="40"/>
      <c r="I18" s="47" t="s">
        <v>38</v>
      </c>
    </row>
    <row r="19" s="19" customFormat="1" spans="9:9">
      <c r="I19" s="48">
        <f>G18/B3</f>
        <v>6.68360116753955</v>
      </c>
    </row>
    <row r="20" s="19" customFormat="1"/>
    <row r="21" s="19" customFormat="1"/>
    <row r="22" s="19" customFormat="1" spans="16376:16384">
      <c r="XEV22" s="20"/>
      <c r="XEW22" s="20"/>
      <c r="XEX22" s="20"/>
      <c r="XEY22" s="20"/>
      <c r="XEZ22" s="20"/>
      <c r="XFA22" s="20"/>
      <c r="XFB22" s="20"/>
      <c r="XFC22" s="20"/>
      <c r="XFD22" s="20"/>
    </row>
    <row r="23" s="19" customFormat="1" spans="16376:16384">
      <c r="XEV23" s="20"/>
      <c r="XEW23" s="20"/>
      <c r="XEX23" s="20"/>
      <c r="XEY23" s="20"/>
      <c r="XEZ23" s="20"/>
      <c r="XFA23" s="20"/>
      <c r="XFB23" s="20"/>
      <c r="XFC23" s="20"/>
      <c r="XFD23" s="20"/>
    </row>
    <row r="24" s="19" customFormat="1" spans="16376:16384">
      <c r="XEV24" s="20"/>
      <c r="XEW24" s="20"/>
      <c r="XEX24" s="20"/>
      <c r="XEY24" s="20"/>
      <c r="XEZ24" s="20"/>
      <c r="XFA24" s="20"/>
      <c r="XFB24" s="20"/>
      <c r="XFC24" s="20"/>
      <c r="XFD24" s="20"/>
    </row>
  </sheetData>
  <mergeCells count="1">
    <mergeCell ref="I13:J13"/>
  </mergeCells>
  <conditionalFormatting sqref="J6">
    <cfRule type="cellIs" dxfId="2" priority="1" operator="equal">
      <formula>$B$4</formula>
    </cfRule>
    <cfRule type="cellIs" dxfId="1" priority="2" operator="equal">
      <formula>$B$4</formula>
    </cfRule>
    <cfRule type="cellIs" dxfId="2" priority="3" operator="equal">
      <formula>$B$3</formula>
    </cfRule>
    <cfRule type="cellIs" dxfId="2" priority="4" operator="equal">
      <formula>$B$4</formula>
    </cfRule>
    <cfRule type="cellIs" dxfId="1" priority="7" operator="lessThan">
      <formula>$B$4</formula>
    </cfRule>
    <cfRule type="expression" dxfId="0" priority="8">
      <formula>$J$6&gt;=$B$4</formula>
    </cfRule>
  </conditionalFormatting>
  <conditionalFormatting sqref="J10">
    <cfRule type="expression" dxfId="4" priority="5">
      <formula>IF(AND($J$10&lt;=$F$17,$B$1="SELL"),TRUE,FALSE)</formula>
    </cfRule>
    <cfRule type="expression" dxfId="3" priority="6">
      <formula>IF(AND($J$10&gt;$F$17,$B$1="SELL"),TRUE,FALSE)</formula>
    </cfRule>
    <cfRule type="expression" dxfId="4" priority="10">
      <formula>IF(AND($J$10&gt;=$F$17,$B$1="BUY"),TRUE,FALSE)</formula>
    </cfRule>
    <cfRule type="expression" dxfId="3" priority="11">
      <formula>IF(AND($J$10&lt;$F$17,$B$1="BUY"),TRUE,FALSE)</formula>
    </cfRule>
  </conditionalFormatting>
  <conditionalFormatting sqref="G18">
    <cfRule type="expression" dxfId="4" priority="9">
      <formula>$G$18&gt;$B$3*$B$7</formula>
    </cfRule>
    <cfRule type="cellIs" dxfId="1" priority="12" operator="greaterThan">
      <formula>$B$3*$B$7</formula>
    </cfRule>
    <cfRule type="cellIs" dxfId="2" priority="13" operator="lessThan">
      <formula>$B$3*10</formula>
    </cfRule>
    <cfRule type="cellIs" dxfId="2" priority="15" operator="lessThan">
      <formula>#REF!*#REF!</formula>
    </cfRule>
    <cfRule type="cellIs" dxfId="1" priority="16" operator="greaterThan">
      <formula>#REF!*#REF!</formula>
    </cfRule>
  </conditionalFormatting>
  <conditionalFormatting sqref="D4:D16">
    <cfRule type="cellIs" dxfId="2" priority="14" operator="lessThan">
      <formula>#REF!+1</formula>
    </cfRule>
  </conditionalFormatting>
  <dataValidations count="1">
    <dataValidation type="list" allowBlank="1" showInputMessage="1" showErrorMessage="1" promptTitle="LONG/SHORT" sqref="B1">
      <formula1>"BUY,SELL"</formula1>
    </dataValidation>
  </dataValidations>
  <pageMargins left="0.75" right="0.75" top="1" bottom="1" header="0.5" footer="0.5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4"/>
  <sheetViews>
    <sheetView zoomScale="145" zoomScaleNormal="145" workbookViewId="0">
      <selection activeCell="F4" sqref="F4"/>
    </sheetView>
  </sheetViews>
  <sheetFormatPr defaultColWidth="8.88888888888889" defaultRowHeight="14.4"/>
  <cols>
    <col min="1" max="1" width="13" style="6" customWidth="1"/>
    <col min="2" max="2" width="12.5555555555556" style="6" customWidth="1"/>
    <col min="3" max="3" width="8.88888888888889" style="6"/>
    <col min="4" max="4" width="9" style="6" customWidth="1"/>
    <col min="5" max="5" width="12.5555555555556" style="6" customWidth="1"/>
    <col min="6" max="6" width="11.1111111111111" style="6" customWidth="1"/>
    <col min="7" max="7" width="10.2222222222222" style="6" hidden="1" customWidth="1"/>
    <col min="8" max="8" width="12" style="6" hidden="1" customWidth="1"/>
    <col min="9" max="9" width="11" style="6" customWidth="1"/>
    <col min="10" max="10" width="10.2222222222222" style="6" customWidth="1"/>
    <col min="11" max="11" width="14.7777777777778" style="6" customWidth="1"/>
    <col min="12" max="16384" width="8.88888888888889" style="6"/>
  </cols>
  <sheetData>
    <row r="1" spans="1:10">
      <c r="A1" s="7"/>
      <c r="B1" s="7"/>
      <c r="C1" s="7"/>
      <c r="D1" s="7"/>
      <c r="E1" s="7"/>
      <c r="F1" s="7"/>
      <c r="G1" s="7"/>
      <c r="H1" s="7"/>
      <c r="I1" s="7"/>
      <c r="J1" s="7"/>
    </row>
    <row r="2" spans="1:11">
      <c r="A2" s="8" t="s">
        <v>41</v>
      </c>
      <c r="B2" s="7"/>
      <c r="C2" s="7"/>
      <c r="D2" s="7"/>
      <c r="E2" s="9" t="s">
        <v>42</v>
      </c>
      <c r="F2" s="9" t="s">
        <v>43</v>
      </c>
      <c r="G2" s="9" t="s">
        <v>44</v>
      </c>
      <c r="H2" s="9" t="s">
        <v>45</v>
      </c>
      <c r="I2" s="9" t="s">
        <v>46</v>
      </c>
      <c r="J2" s="9" t="s">
        <v>47</v>
      </c>
      <c r="K2" s="9" t="s">
        <v>48</v>
      </c>
    </row>
    <row r="3" spans="1:11">
      <c r="A3" s="10" t="s">
        <v>17</v>
      </c>
      <c r="B3" s="11">
        <v>1546</v>
      </c>
      <c r="C3" s="7"/>
      <c r="D3" s="12" t="s">
        <v>49</v>
      </c>
      <c r="E3" s="11">
        <v>3179</v>
      </c>
      <c r="F3" s="11">
        <v>1.0896</v>
      </c>
      <c r="G3" s="13">
        <f t="shared" ref="G3:G6" si="0">E3/F3</f>
        <v>2917.58443465492</v>
      </c>
      <c r="H3" s="14">
        <f>IF(A2="BUY",((I3/J3)-1)*-100,((I3/J3)-1)*100)</f>
        <v>-5.11175770400742</v>
      </c>
      <c r="I3" s="14">
        <f>SUM(E3:E4)/SUM(G3:G4)</f>
        <v>1.0896</v>
      </c>
      <c r="J3" s="14">
        <f>IF(A2="BUY",((B5/SUM(E3:E4))+1)*I3,((B5/-SUM(E3:E4))+1)*I3)</f>
        <v>1.0366109594212</v>
      </c>
      <c r="K3" s="16">
        <f>H3/100*SUM(G3:G4)*J3</f>
        <v>-154.600000000001</v>
      </c>
    </row>
    <row r="4" spans="1:11">
      <c r="A4" s="10" t="s">
        <v>50</v>
      </c>
      <c r="B4" s="6">
        <v>10</v>
      </c>
      <c r="C4" s="7"/>
      <c r="D4" s="12" t="s">
        <v>51</v>
      </c>
      <c r="E4" s="11">
        <v>0</v>
      </c>
      <c r="F4" s="11">
        <v>1.0817</v>
      </c>
      <c r="G4" s="13">
        <f t="shared" si="0"/>
        <v>0</v>
      </c>
      <c r="H4" s="15"/>
      <c r="I4" s="15"/>
      <c r="J4" s="15"/>
      <c r="K4" s="17"/>
    </row>
    <row r="5" spans="1:10">
      <c r="A5" s="10" t="s">
        <v>20</v>
      </c>
      <c r="B5" s="13">
        <f>-B3*B4/100</f>
        <v>-154.6</v>
      </c>
      <c r="C5" s="7"/>
      <c r="D5" s="7"/>
      <c r="E5" s="7"/>
      <c r="F5" s="7"/>
      <c r="G5" s="7"/>
      <c r="H5" s="7"/>
      <c r="I5" s="7"/>
      <c r="J5" s="7"/>
    </row>
    <row r="6" spans="3:11">
      <c r="C6" s="7"/>
      <c r="D6" s="12" t="s">
        <v>25</v>
      </c>
      <c r="E6" s="13"/>
      <c r="F6" s="13"/>
      <c r="G6" s="13"/>
      <c r="H6" s="13">
        <f>IF(A2="BUY",((F3/J6)-1)*-100,((F3/J6)-1)*100)</f>
        <v>2.89635504856967</v>
      </c>
      <c r="I6" s="13"/>
      <c r="J6" s="11">
        <v>1.1221</v>
      </c>
      <c r="K6" s="18">
        <f>H6/100*SUM(G3:G4)*J6</f>
        <v>94.8214941262855</v>
      </c>
    </row>
    <row r="7" spans="3:11">
      <c r="C7" s="7"/>
      <c r="D7" s="7"/>
      <c r="E7" s="7"/>
      <c r="F7" s="7"/>
      <c r="G7" s="7"/>
      <c r="H7" s="7"/>
      <c r="I7" s="7"/>
      <c r="J7" s="7"/>
      <c r="K7" s="7"/>
    </row>
    <row r="8" spans="3:11">
      <c r="C8" s="7"/>
      <c r="D8" s="7"/>
      <c r="E8" s="7"/>
      <c r="F8" s="7"/>
      <c r="G8" s="7"/>
      <c r="H8" s="7"/>
      <c r="I8" s="7"/>
      <c r="J8" s="7"/>
      <c r="K8" s="7"/>
    </row>
    <row r="9" spans="3:10">
      <c r="C9" s="7"/>
      <c r="D9" s="7"/>
      <c r="E9" s="7"/>
      <c r="F9" s="7"/>
      <c r="G9" s="7"/>
      <c r="H9" s="7"/>
      <c r="I9" s="7"/>
      <c r="J9" s="7"/>
    </row>
    <row r="10" spans="3:10">
      <c r="C10" s="7"/>
      <c r="D10" s="7"/>
      <c r="E10" s="7"/>
      <c r="F10" s="7"/>
      <c r="G10" s="7"/>
      <c r="H10" s="7"/>
      <c r="I10" s="7"/>
      <c r="J10" s="7"/>
    </row>
    <row r="14" spans="5:6">
      <c r="E14" s="6">
        <v>87.36</v>
      </c>
      <c r="F14" s="6">
        <f>E14*0.7/100</f>
        <v>0.61152</v>
      </c>
    </row>
  </sheetData>
  <mergeCells count="4">
    <mergeCell ref="H3:H4"/>
    <mergeCell ref="I3:I4"/>
    <mergeCell ref="J3:J4"/>
    <mergeCell ref="K3:K4"/>
  </mergeCells>
  <dataValidations count="1">
    <dataValidation type="list" allowBlank="1" showInputMessage="1" showErrorMessage="1" promptTitle="LONG/SHORT" sqref="A2">
      <formula1>"BUY,SELL"</formula1>
    </dataValidation>
  </dataValidations>
  <pageMargins left="0.75" right="0.75" top="1" bottom="1" header="0.5" footer="0.5"/>
  <pageSetup paperSize="9" orientation="portrait"/>
  <headerFooter/>
  <extLst>
    <ext xmlns:x14="http://schemas.microsoft.com/office/spreadsheetml/2009/9/main" uri="{05C60535-1F16-4fd2-B633-F4F36F0B64E0}">
      <x14:sparklineGroups xmlns:xm="http://schemas.microsoft.com/office/excel/2006/main">
        <x14:sparklineGroup type="line" displayEmptyCellsAs="gap">
          <x14:colorSeries theme="1" tint="0.499984740745262"/>
          <x14:colorNegative theme="1" tint="0.249977111117893"/>
          <x14:colorAxis rgb="FF000000"/>
          <x14:colorMarkers theme="1" tint="0.249977111117893"/>
          <x14:colorFirst theme="1" tint="0.249977111117893"/>
          <x14:colorLast theme="1" tint="0.249977111117893"/>
          <x14:colorHigh theme="1" tint="0.249977111117893"/>
          <x14:colorLow theme="1" tint="0.249977111117893"/>
          <x14:sparklines>
            <x14:sparkline>
              <xm:f>CALCULADORA!F3</xm:f>
              <xm:sqref>D14</xm:sqref>
            </x14:sparkline>
          </x14:sparklines>
        </x14:sparklineGroup>
      </x14:sparklineGroup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E7"/>
  <sheetViews>
    <sheetView zoomScale="140" zoomScaleNormal="140" topLeftCell="A9" workbookViewId="0">
      <selection activeCell="B8" sqref="B8"/>
    </sheetView>
  </sheetViews>
  <sheetFormatPr defaultColWidth="8.88888888888889" defaultRowHeight="14.4" outlineLevelRow="6" outlineLevelCol="4"/>
  <cols>
    <col min="2" max="2" width="17.5555555555556" customWidth="1"/>
    <col min="3" max="3" width="12.4444444444444" customWidth="1"/>
    <col min="4" max="4" width="15.8888888888889" customWidth="1"/>
    <col min="5" max="5" width="22.4444444444444" customWidth="1"/>
  </cols>
  <sheetData>
    <row r="1" spans="2:5">
      <c r="B1" s="2"/>
      <c r="C1" s="2" t="s">
        <v>52</v>
      </c>
      <c r="D1" s="2" t="s">
        <v>53</v>
      </c>
      <c r="E1" s="2" t="s">
        <v>54</v>
      </c>
    </row>
    <row r="2" spans="2:5">
      <c r="B2" s="2" t="s">
        <v>55</v>
      </c>
      <c r="C2" s="2">
        <v>26</v>
      </c>
      <c r="D2" s="2">
        <v>2</v>
      </c>
      <c r="E2" s="2"/>
    </row>
    <row r="3" spans="2:5">
      <c r="B3" s="3" t="s">
        <v>56</v>
      </c>
      <c r="C3" s="3">
        <v>10</v>
      </c>
      <c r="D3" s="3">
        <v>6</v>
      </c>
      <c r="E3" s="2"/>
    </row>
    <row r="4" spans="2:5">
      <c r="B4" s="2" t="s">
        <v>57</v>
      </c>
      <c r="C4" s="2">
        <v>5</v>
      </c>
      <c r="D4" s="2">
        <v>6</v>
      </c>
      <c r="E4" s="2"/>
    </row>
    <row r="5" spans="2:5">
      <c r="B5" s="4" t="s">
        <v>57</v>
      </c>
      <c r="C5" s="4">
        <v>7</v>
      </c>
      <c r="D5" s="4">
        <v>6</v>
      </c>
      <c r="E5" s="5">
        <v>20</v>
      </c>
    </row>
    <row r="7" spans="2:2">
      <c r="B7" t="s">
        <v>58</v>
      </c>
    </row>
  </sheetData>
  <pageMargins left="0.75" right="0.75" top="1" bottom="1" header="0.5" footer="0.5"/>
  <pageSetup paperSize="9" orientation="portrait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0"/>
  <sheetViews>
    <sheetView zoomScale="140" zoomScaleNormal="140" workbookViewId="0">
      <selection activeCell="D14" sqref="D14"/>
    </sheetView>
  </sheetViews>
  <sheetFormatPr defaultColWidth="8.88888888888889" defaultRowHeight="14.4" outlineLevelCol="6"/>
  <cols>
    <col min="1" max="1" width="9.77777777777778" customWidth="1"/>
    <col min="2" max="2" width="24.6666666666667" customWidth="1"/>
    <col min="3" max="3" width="18.1111111111111" customWidth="1"/>
    <col min="4" max="4" width="20.2222222222222" customWidth="1"/>
    <col min="5" max="5" width="19.1111111111111" customWidth="1"/>
    <col min="6" max="6" width="13.6388888888889" customWidth="1"/>
    <col min="7" max="7" width="8.66666666666667" customWidth="1"/>
    <col min="8" max="16384" width="24.6666666666667" customWidth="1"/>
  </cols>
  <sheetData>
    <row r="1" spans="1:7">
      <c r="A1" s="1" t="s">
        <v>59</v>
      </c>
      <c r="B1" s="1" t="s">
        <v>60</v>
      </c>
      <c r="C1" s="1" t="s">
        <v>61</v>
      </c>
      <c r="D1" s="1" t="s">
        <v>62</v>
      </c>
      <c r="E1" s="1" t="s">
        <v>63</v>
      </c>
      <c r="F1" s="1" t="s">
        <v>64</v>
      </c>
      <c r="G1" s="1" t="s">
        <v>65</v>
      </c>
    </row>
    <row r="2" spans="1:7">
      <c r="A2" t="s">
        <v>66</v>
      </c>
      <c r="B2" t="s">
        <v>67</v>
      </c>
      <c r="C2" t="s">
        <v>68</v>
      </c>
      <c r="D2" t="s">
        <v>69</v>
      </c>
      <c r="E2" t="s">
        <v>69</v>
      </c>
      <c r="F2" t="s">
        <v>69</v>
      </c>
      <c r="G2" t="s">
        <v>69</v>
      </c>
    </row>
    <row r="3" spans="1:7">
      <c r="A3" t="s">
        <v>66</v>
      </c>
      <c r="B3" t="s">
        <v>70</v>
      </c>
      <c r="C3" t="s">
        <v>68</v>
      </c>
      <c r="D3" t="s">
        <v>69</v>
      </c>
      <c r="E3" t="s">
        <v>69</v>
      </c>
      <c r="F3" t="s">
        <v>69</v>
      </c>
      <c r="G3" t="s">
        <v>69</v>
      </c>
    </row>
    <row r="4" spans="1:7">
      <c r="A4" t="s">
        <v>66</v>
      </c>
      <c r="B4" t="s">
        <v>71</v>
      </c>
      <c r="C4" t="s">
        <v>68</v>
      </c>
      <c r="D4" t="s">
        <v>69</v>
      </c>
      <c r="E4" t="s">
        <v>69</v>
      </c>
      <c r="F4" t="s">
        <v>69</v>
      </c>
      <c r="G4" t="s">
        <v>69</v>
      </c>
    </row>
    <row r="5" spans="1:7">
      <c r="A5" t="s">
        <v>66</v>
      </c>
      <c r="B5" t="s">
        <v>72</v>
      </c>
      <c r="C5" t="s">
        <v>68</v>
      </c>
      <c r="D5" t="s">
        <v>69</v>
      </c>
      <c r="E5" t="s">
        <v>69</v>
      </c>
      <c r="F5" t="s">
        <v>69</v>
      </c>
      <c r="G5" t="s">
        <v>69</v>
      </c>
    </row>
    <row r="6" spans="1:7">
      <c r="A6" t="s">
        <v>66</v>
      </c>
      <c r="B6" t="s">
        <v>73</v>
      </c>
      <c r="C6" t="s">
        <v>74</v>
      </c>
      <c r="D6" t="s">
        <v>69</v>
      </c>
      <c r="E6" t="s">
        <v>69</v>
      </c>
      <c r="F6" t="s">
        <v>69</v>
      </c>
      <c r="G6" t="s">
        <v>69</v>
      </c>
    </row>
    <row r="7" spans="1:7">
      <c r="A7" t="s">
        <v>66</v>
      </c>
      <c r="B7" t="s">
        <v>75</v>
      </c>
      <c r="C7" t="s">
        <v>74</v>
      </c>
      <c r="D7" t="s">
        <v>69</v>
      </c>
      <c r="E7" t="s">
        <v>69</v>
      </c>
      <c r="F7" t="s">
        <v>69</v>
      </c>
      <c r="G7" t="s">
        <v>69</v>
      </c>
    </row>
    <row r="8" spans="1:7">
      <c r="A8" t="s">
        <v>66</v>
      </c>
      <c r="B8" t="s">
        <v>76</v>
      </c>
      <c r="C8" t="s">
        <v>68</v>
      </c>
      <c r="D8" t="s">
        <v>69</v>
      </c>
      <c r="E8" t="s">
        <v>69</v>
      </c>
      <c r="F8" t="s">
        <v>69</v>
      </c>
      <c r="G8" t="s">
        <v>69</v>
      </c>
    </row>
    <row r="9" spans="1:7">
      <c r="A9" t="s">
        <v>66</v>
      </c>
      <c r="B9" t="s">
        <v>77</v>
      </c>
      <c r="C9" t="s">
        <v>78</v>
      </c>
      <c r="D9" t="s">
        <v>69</v>
      </c>
      <c r="E9" t="s">
        <v>69</v>
      </c>
      <c r="F9" t="s">
        <v>69</v>
      </c>
      <c r="G9" t="s">
        <v>69</v>
      </c>
    </row>
    <row r="10" spans="1:7">
      <c r="A10" t="s">
        <v>66</v>
      </c>
      <c r="B10" t="s">
        <v>79</v>
      </c>
      <c r="C10" t="s">
        <v>68</v>
      </c>
      <c r="D10" t="s">
        <v>69</v>
      </c>
      <c r="E10" t="s">
        <v>69</v>
      </c>
      <c r="F10" t="s">
        <v>69</v>
      </c>
      <c r="G10" t="s">
        <v>69</v>
      </c>
    </row>
    <row r="11" spans="1:7">
      <c r="A11" t="s">
        <v>66</v>
      </c>
      <c r="B11" t="s">
        <v>80</v>
      </c>
      <c r="C11" t="s">
        <v>74</v>
      </c>
      <c r="D11" t="s">
        <v>69</v>
      </c>
      <c r="E11" t="s">
        <v>69</v>
      </c>
      <c r="F11" t="s">
        <v>69</v>
      </c>
      <c r="G11" t="s">
        <v>69</v>
      </c>
    </row>
    <row r="12" spans="1:7">
      <c r="A12" t="s">
        <v>66</v>
      </c>
      <c r="B12" t="s">
        <v>81</v>
      </c>
      <c r="C12" t="s">
        <v>68</v>
      </c>
      <c r="D12" t="s">
        <v>69</v>
      </c>
      <c r="E12" t="s">
        <v>69</v>
      </c>
      <c r="F12" t="s">
        <v>69</v>
      </c>
      <c r="G12" t="s">
        <v>69</v>
      </c>
    </row>
    <row r="13" spans="1:7">
      <c r="A13" t="s">
        <v>66</v>
      </c>
      <c r="B13" t="s">
        <v>82</v>
      </c>
      <c r="C13" t="s">
        <v>68</v>
      </c>
      <c r="D13" t="s">
        <v>69</v>
      </c>
      <c r="E13" t="s">
        <v>69</v>
      </c>
      <c r="F13" t="s">
        <v>69</v>
      </c>
      <c r="G13" t="s">
        <v>69</v>
      </c>
    </row>
    <row r="14" spans="1:7">
      <c r="A14" t="s">
        <v>66</v>
      </c>
      <c r="B14" t="s">
        <v>83</v>
      </c>
      <c r="C14" t="s">
        <v>78</v>
      </c>
      <c r="D14" t="s">
        <v>69</v>
      </c>
      <c r="E14" t="s">
        <v>69</v>
      </c>
      <c r="F14" t="s">
        <v>69</v>
      </c>
      <c r="G14" t="s">
        <v>69</v>
      </c>
    </row>
    <row r="15" spans="1:7">
      <c r="A15" t="s">
        <v>66</v>
      </c>
      <c r="B15" t="s">
        <v>84</v>
      </c>
      <c r="C15" t="s">
        <v>74</v>
      </c>
      <c r="D15" t="s">
        <v>69</v>
      </c>
      <c r="E15" t="s">
        <v>69</v>
      </c>
      <c r="F15" t="s">
        <v>69</v>
      </c>
      <c r="G15" t="s">
        <v>69</v>
      </c>
    </row>
    <row r="16" spans="1:7">
      <c r="A16" t="s">
        <v>66</v>
      </c>
      <c r="B16" t="s">
        <v>85</v>
      </c>
      <c r="C16" t="s">
        <v>74</v>
      </c>
      <c r="D16" t="s">
        <v>69</v>
      </c>
      <c r="E16" t="s">
        <v>69</v>
      </c>
      <c r="F16" t="s">
        <v>69</v>
      </c>
      <c r="G16" t="s">
        <v>69</v>
      </c>
    </row>
    <row r="17" spans="1:4">
      <c r="A17" t="s">
        <v>66</v>
      </c>
      <c r="B17" t="s">
        <v>86</v>
      </c>
      <c r="C17" t="s">
        <v>87</v>
      </c>
      <c r="D17" t="s">
        <v>69</v>
      </c>
    </row>
    <row r="18" spans="1:7">
      <c r="A18" t="s">
        <v>66</v>
      </c>
      <c r="B18" t="s">
        <v>88</v>
      </c>
      <c r="C18" t="s">
        <v>74</v>
      </c>
      <c r="D18" t="s">
        <v>69</v>
      </c>
      <c r="E18" t="s">
        <v>69</v>
      </c>
      <c r="F18" t="s">
        <v>69</v>
      </c>
      <c r="G18" t="s">
        <v>69</v>
      </c>
    </row>
    <row r="19" spans="1:7">
      <c r="A19" t="s">
        <v>66</v>
      </c>
      <c r="B19" t="s">
        <v>89</v>
      </c>
      <c r="C19" t="s">
        <v>74</v>
      </c>
      <c r="D19" t="s">
        <v>69</v>
      </c>
      <c r="E19" t="s">
        <v>69</v>
      </c>
      <c r="F19" t="s">
        <v>69</v>
      </c>
      <c r="G19" t="s">
        <v>69</v>
      </c>
    </row>
    <row r="20" spans="1:7">
      <c r="A20" t="s">
        <v>66</v>
      </c>
      <c r="B20" t="s">
        <v>90</v>
      </c>
      <c r="C20" t="s">
        <v>68</v>
      </c>
      <c r="D20" t="s">
        <v>69</v>
      </c>
      <c r="E20" t="s">
        <v>69</v>
      </c>
      <c r="F20" t="s">
        <v>69</v>
      </c>
      <c r="G20" t="s">
        <v>69</v>
      </c>
    </row>
    <row r="21" spans="1:4">
      <c r="A21" t="s">
        <v>66</v>
      </c>
      <c r="B21" t="s">
        <v>91</v>
      </c>
      <c r="C21" t="s">
        <v>74</v>
      </c>
      <c r="D21" t="s">
        <v>69</v>
      </c>
    </row>
    <row r="22" spans="1:4">
      <c r="A22" t="s">
        <v>66</v>
      </c>
      <c r="B22" t="s">
        <v>92</v>
      </c>
      <c r="C22" t="s">
        <v>87</v>
      </c>
      <c r="D22" t="s">
        <v>69</v>
      </c>
    </row>
    <row r="23" spans="1:7">
      <c r="A23" t="s">
        <v>66</v>
      </c>
      <c r="B23" t="s">
        <v>53</v>
      </c>
      <c r="C23" t="s">
        <v>74</v>
      </c>
      <c r="D23" t="s">
        <v>69</v>
      </c>
      <c r="E23" t="s">
        <v>69</v>
      </c>
      <c r="F23" t="s">
        <v>69</v>
      </c>
      <c r="G23" t="s">
        <v>69</v>
      </c>
    </row>
    <row r="24" spans="1:7">
      <c r="A24" t="s">
        <v>66</v>
      </c>
      <c r="B24" t="s">
        <v>93</v>
      </c>
      <c r="C24" t="s">
        <v>78</v>
      </c>
      <c r="D24" t="s">
        <v>69</v>
      </c>
      <c r="E24" t="s">
        <v>69</v>
      </c>
      <c r="F24" t="s">
        <v>69</v>
      </c>
      <c r="G24" t="s">
        <v>69</v>
      </c>
    </row>
    <row r="25" spans="1:7">
      <c r="A25" t="s">
        <v>66</v>
      </c>
      <c r="B25" t="s">
        <v>94</v>
      </c>
      <c r="C25" t="s">
        <v>68</v>
      </c>
      <c r="D25" t="s">
        <v>69</v>
      </c>
      <c r="E25" t="s">
        <v>69</v>
      </c>
      <c r="F25" t="s">
        <v>69</v>
      </c>
      <c r="G25" t="s">
        <v>69</v>
      </c>
    </row>
    <row r="26" spans="1:7">
      <c r="A26" t="s">
        <v>66</v>
      </c>
      <c r="B26" t="s">
        <v>95</v>
      </c>
      <c r="C26" t="s">
        <v>74</v>
      </c>
      <c r="D26" t="s">
        <v>69</v>
      </c>
      <c r="E26" t="s">
        <v>69</v>
      </c>
      <c r="F26" t="s">
        <v>69</v>
      </c>
      <c r="G26" t="s">
        <v>69</v>
      </c>
    </row>
    <row r="27" spans="1:7">
      <c r="A27" t="s">
        <v>66</v>
      </c>
      <c r="B27" t="s">
        <v>96</v>
      </c>
      <c r="C27" t="s">
        <v>74</v>
      </c>
      <c r="D27" t="s">
        <v>69</v>
      </c>
      <c r="E27" t="s">
        <v>69</v>
      </c>
      <c r="F27" t="s">
        <v>69</v>
      </c>
      <c r="G27" t="s">
        <v>69</v>
      </c>
    </row>
    <row r="28" spans="1:7">
      <c r="A28" t="s">
        <v>66</v>
      </c>
      <c r="B28" t="s">
        <v>25</v>
      </c>
      <c r="C28" t="s">
        <v>68</v>
      </c>
      <c r="D28" t="s">
        <v>69</v>
      </c>
      <c r="E28" t="s">
        <v>69</v>
      </c>
      <c r="F28" t="s">
        <v>69</v>
      </c>
      <c r="G28" t="s">
        <v>69</v>
      </c>
    </row>
    <row r="29" spans="1:7">
      <c r="A29" t="s">
        <v>66</v>
      </c>
      <c r="B29" t="s">
        <v>97</v>
      </c>
      <c r="C29" t="s">
        <v>68</v>
      </c>
      <c r="D29" t="s">
        <v>69</v>
      </c>
      <c r="E29" t="s">
        <v>69</v>
      </c>
      <c r="F29" t="s">
        <v>69</v>
      </c>
      <c r="G29" t="s">
        <v>69</v>
      </c>
    </row>
    <row r="30" spans="1:7">
      <c r="A30" t="s">
        <v>66</v>
      </c>
      <c r="B30" t="s">
        <v>98</v>
      </c>
      <c r="C30" t="s">
        <v>68</v>
      </c>
      <c r="D30" t="s">
        <v>69</v>
      </c>
      <c r="E30" t="s">
        <v>69</v>
      </c>
      <c r="F30" t="s">
        <v>69</v>
      </c>
      <c r="G30" t="s">
        <v>69</v>
      </c>
    </row>
    <row r="31" spans="1:7">
      <c r="A31" t="s">
        <v>66</v>
      </c>
      <c r="B31" t="s">
        <v>99</v>
      </c>
      <c r="C31" t="s">
        <v>68</v>
      </c>
      <c r="D31" t="s">
        <v>69</v>
      </c>
      <c r="E31" t="s">
        <v>69</v>
      </c>
      <c r="F31" t="s">
        <v>69</v>
      </c>
      <c r="G31" t="s">
        <v>69</v>
      </c>
    </row>
    <row r="32" spans="1:7">
      <c r="A32" t="s">
        <v>100</v>
      </c>
      <c r="B32" t="s">
        <v>101</v>
      </c>
      <c r="C32" t="s">
        <v>68</v>
      </c>
      <c r="D32" t="s">
        <v>69</v>
      </c>
      <c r="E32" t="s">
        <v>69</v>
      </c>
      <c r="F32" t="s">
        <v>69</v>
      </c>
      <c r="G32" t="s">
        <v>69</v>
      </c>
    </row>
    <row r="33" spans="1:7">
      <c r="A33" t="s">
        <v>100</v>
      </c>
      <c r="B33" t="s">
        <v>102</v>
      </c>
      <c r="C33" t="s">
        <v>68</v>
      </c>
      <c r="D33" t="s">
        <v>69</v>
      </c>
      <c r="E33" t="s">
        <v>69</v>
      </c>
      <c r="F33" t="s">
        <v>69</v>
      </c>
      <c r="G33" t="s">
        <v>69</v>
      </c>
    </row>
    <row r="34" spans="1:7">
      <c r="A34" t="s">
        <v>100</v>
      </c>
      <c r="B34" t="s">
        <v>103</v>
      </c>
      <c r="C34" t="s">
        <v>68</v>
      </c>
      <c r="D34" t="s">
        <v>69</v>
      </c>
      <c r="E34" t="s">
        <v>69</v>
      </c>
      <c r="F34" t="s">
        <v>69</v>
      </c>
      <c r="G34" t="s">
        <v>69</v>
      </c>
    </row>
    <row r="35" spans="1:7">
      <c r="A35" t="s">
        <v>100</v>
      </c>
      <c r="B35" t="s">
        <v>104</v>
      </c>
      <c r="C35" t="s">
        <v>68</v>
      </c>
      <c r="D35" t="s">
        <v>69</v>
      </c>
      <c r="E35" t="s">
        <v>69</v>
      </c>
      <c r="F35" t="s">
        <v>69</v>
      </c>
      <c r="G35" t="s">
        <v>69</v>
      </c>
    </row>
    <row r="36" spans="1:7">
      <c r="A36" t="s">
        <v>100</v>
      </c>
      <c r="B36" t="s">
        <v>105</v>
      </c>
      <c r="C36" t="s">
        <v>68</v>
      </c>
      <c r="D36" t="s">
        <v>69</v>
      </c>
      <c r="E36" t="s">
        <v>69</v>
      </c>
      <c r="F36" t="s">
        <v>69</v>
      </c>
      <c r="G36" t="s">
        <v>69</v>
      </c>
    </row>
    <row r="37" spans="1:7">
      <c r="A37" t="s">
        <v>100</v>
      </c>
      <c r="B37" t="s">
        <v>106</v>
      </c>
      <c r="C37" t="s">
        <v>68</v>
      </c>
      <c r="D37" t="s">
        <v>69</v>
      </c>
      <c r="E37" t="s">
        <v>69</v>
      </c>
      <c r="F37" t="s">
        <v>69</v>
      </c>
      <c r="G37" t="s">
        <v>69</v>
      </c>
    </row>
    <row r="38" spans="1:7">
      <c r="A38" t="s">
        <v>100</v>
      </c>
      <c r="B38" t="s">
        <v>107</v>
      </c>
      <c r="C38" t="s">
        <v>68</v>
      </c>
      <c r="D38" t="s">
        <v>69</v>
      </c>
      <c r="E38" t="s">
        <v>69</v>
      </c>
      <c r="F38" t="s">
        <v>69</v>
      </c>
      <c r="G38" t="s">
        <v>69</v>
      </c>
    </row>
    <row r="39" spans="1:7">
      <c r="A39" t="s">
        <v>100</v>
      </c>
      <c r="B39" t="s">
        <v>108</v>
      </c>
      <c r="C39" t="s">
        <v>68</v>
      </c>
      <c r="D39" t="s">
        <v>69</v>
      </c>
      <c r="E39" t="s">
        <v>69</v>
      </c>
      <c r="F39" t="s">
        <v>69</v>
      </c>
      <c r="G39" t="s">
        <v>69</v>
      </c>
    </row>
    <row r="40" spans="1:7">
      <c r="A40" t="s">
        <v>100</v>
      </c>
      <c r="B40" t="s">
        <v>109</v>
      </c>
      <c r="C40" t="s">
        <v>68</v>
      </c>
      <c r="D40" t="s">
        <v>69</v>
      </c>
      <c r="E40" t="s">
        <v>69</v>
      </c>
      <c r="F40" t="s">
        <v>69</v>
      </c>
      <c r="G40" t="s">
        <v>69</v>
      </c>
    </row>
  </sheetData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GrapeCity, Inc.</Company>
  <Application>wijmo.xlsx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formula ganancias</vt:lpstr>
      <vt:lpstr>GRILLA</vt:lpstr>
      <vt:lpstr>grilla de pruebas</vt:lpstr>
      <vt:lpstr>CALCULADORA</vt:lpstr>
      <vt:lpstr>estrategias</vt:lpstr>
      <vt:lpstr>ESTRUCTURA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Luis Gomez Freites</cp:lastModifiedBy>
  <dcterms:created xsi:type="dcterms:W3CDTF">2022-08-25T14:05:00Z</dcterms:created>
  <dcterms:modified xsi:type="dcterms:W3CDTF">2023-01-05T21:07:11Z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F32F642E3B1B4F5AB737450934E80869</vt:lpwstr>
  </property>
  <property fmtid="{D5CDD505-2E9C-101B-9397-08002B2CF9AE}" pid="3" name="KSOProductBuildVer">
    <vt:lpwstr>1033-11.2.0.11440</vt:lpwstr>
  </property>
</Properties>
</file>