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<sst xmlns="http://schemas.openxmlformats.org/spreadsheetml/2006/main" count="361" uniqueCount="110">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</sst>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"/>
    <numFmt numFmtId="177" formatCode="0.000000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1" borderId="21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1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1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7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vertical="center"/>
    </xf>
    <xf numFmtId="177" fontId="0" fillId="3" borderId="1" xfId="0" applyNumberFormat="1" applyFont="1" applyFill="1" applyBorder="1" applyAlignment="1">
      <alignment vertical="center"/>
    </xf>
    <xf numFmtId="177" fontId="3" fillId="0" borderId="2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6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5728.09946452305</v>
      </c>
      <c r="E2" s="54">
        <f>D2-A2</f>
        <v>2728.09946452305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7" sqref="C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F9" sqref="F9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1748.57</v>
      </c>
      <c r="D3" s="29" t="s">
        <v>18</v>
      </c>
      <c r="E3" s="30">
        <f>G3/F3</f>
        <v>136.447132266875</v>
      </c>
      <c r="F3" s="31">
        <v>2.563</v>
      </c>
      <c r="G3" s="32">
        <f>B8</f>
        <v>349.714</v>
      </c>
      <c r="I3" s="27" t="s">
        <v>19</v>
      </c>
      <c r="J3" s="41">
        <f>IF(B1="BUY",((I10/J10)-1)*-100,((I10/J10)-1)*100)</f>
        <v>-2.24409686827769</v>
      </c>
    </row>
    <row r="4" s="19" customFormat="1" spans="1:10">
      <c r="A4" s="27" t="s">
        <v>20</v>
      </c>
      <c r="B4" s="33">
        <f>-B3*$B$10/100</f>
        <v>-349.714</v>
      </c>
      <c r="D4" s="34">
        <v>1</v>
      </c>
      <c r="E4" s="30">
        <f>E3</f>
        <v>136.447132266875</v>
      </c>
      <c r="F4" s="35">
        <f>IF($B$1="BUY",F3*(1-$B$5/100),F3*(1+$B$5/100))</f>
        <v>2.606571</v>
      </c>
      <c r="G4" s="32">
        <f t="shared" ref="G4:G17" si="0">E4*F4</f>
        <v>355.659138</v>
      </c>
      <c r="I4" s="27" t="s">
        <v>21</v>
      </c>
      <c r="J4" s="41">
        <f>E18</f>
        <v>5481.4087762778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4:E11" si="1">E4*(1+$B$6/100)</f>
        <v>177.381271946937</v>
      </c>
      <c r="F5" s="35">
        <f>IF($B$1="BUY",F4*(1-$B$5/100),F4*(1+$B$5/100))</f>
        <v>2.650882707</v>
      </c>
      <c r="G5" s="32">
        <f t="shared" si="0"/>
        <v>470.2169463498</v>
      </c>
      <c r="I5" s="27" t="s">
        <v>23</v>
      </c>
      <c r="J5" s="41">
        <f>J4*J10</f>
        <v>15583.730138548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230.595653531018</v>
      </c>
      <c r="F6" s="35">
        <f>IF($B$1="BUY",F5*(1-$B$5/100),F5*(1+$B$5/100))</f>
        <v>2.695947713019</v>
      </c>
      <c r="G6" s="32">
        <f t="shared" si="0"/>
        <v>621.67382476907</v>
      </c>
      <c r="I6" s="27" t="s">
        <v>25</v>
      </c>
      <c r="J6" s="41">
        <f>J3/100*J4*J10</f>
        <v>-349.714000000001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299.774349590324</v>
      </c>
      <c r="F7" s="35">
        <f>IF($B$1="BUY",F6*(1-$B$5/100),F6*(1+$B$5/100))</f>
        <v>2.74177882414032</v>
      </c>
      <c r="G7" s="32">
        <f t="shared" si="0"/>
        <v>821.914963727188</v>
      </c>
      <c r="I7" s="27" t="s">
        <v>27</v>
      </c>
      <c r="J7" s="42">
        <f>IF(B1="BUY",(((J10/F3)-1)*-1),(J10/F3)-1)*100</f>
        <v>10.9253025633419</v>
      </c>
    </row>
    <row r="8" s="19" customFormat="1" spans="1:7">
      <c r="A8" s="27" t="s">
        <v>28</v>
      </c>
      <c r="B8" s="33">
        <f>B3*$B$9/100</f>
        <v>349.714</v>
      </c>
      <c r="D8" s="34">
        <v>5</v>
      </c>
      <c r="E8" s="30">
        <f t="shared" si="1"/>
        <v>389.706654467421</v>
      </c>
      <c r="F8" s="35">
        <f>IF($B$1="BUY",F7*(1-$B$5/100),F7*(1+$B$5/100))</f>
        <v>2.78838906415071</v>
      </c>
      <c r="G8" s="32">
        <f t="shared" si="0"/>
        <v>1086.65377354372</v>
      </c>
    </row>
    <row r="9" s="19" customFormat="1" spans="1:10">
      <c r="A9" s="27" t="s">
        <v>29</v>
      </c>
      <c r="B9" s="28">
        <v>20</v>
      </c>
      <c r="D9" s="34">
        <v>6</v>
      </c>
      <c r="E9" s="30"/>
      <c r="F9" s="35"/>
      <c r="G9" s="32">
        <f t="shared" si="0"/>
        <v>0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20</v>
      </c>
      <c r="D10" s="34">
        <v>7</v>
      </c>
      <c r="E10" s="30"/>
      <c r="F10" s="35"/>
      <c r="G10" s="32">
        <f t="shared" ref="G10:G16" si="2">E10*F10</f>
        <v>0</v>
      </c>
      <c r="I10" s="43">
        <f>G18/E18</f>
        <v>2.77921548279286</v>
      </c>
      <c r="J10" s="44">
        <f>IF(B1="BUY",((B4/G18)+1)*I10,((B4/-G18)+1)*I10)</f>
        <v>2.84301550469845</v>
      </c>
    </row>
    <row r="11" s="19" customFormat="1" spans="1:7">
      <c r="A11" s="27" t="s">
        <v>39</v>
      </c>
      <c r="B11" s="33">
        <f>B8*0.7/100</f>
        <v>2.447998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2.84301550469845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SUM(E3:E9)*3</f>
        <v>4111.05658220835</v>
      </c>
      <c r="F17" s="38">
        <f>IF(B1="BUY",MIN(F3:F16)*(1-($B$5/3)/100),MAX(F3:F16)*(1+($B$5/3)/100))</f>
        <v>2.80418993551423</v>
      </c>
      <c r="G17" s="39">
        <f t="shared" si="0"/>
        <v>11528.1834921582</v>
      </c>
      <c r="I17" s="42">
        <f>IF(B1="BUY",(((I15/I10)-1)*-1),((I15/I10)-1))*100</f>
        <v>2.29561263963145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5481.4087762778</v>
      </c>
      <c r="F18" s="40"/>
      <c r="G18" s="40">
        <f>SUM(G3:G17)</f>
        <v>15234.0161385479</v>
      </c>
      <c r="H18" s="40"/>
      <c r="I18" s="47" t="s">
        <v>38</v>
      </c>
    </row>
    <row r="19" s="19" customFormat="1" spans="9:9">
      <c r="I19" s="48">
        <f>G18/B3</f>
        <v>8.71227124939119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2022-12-17T21:10:37Z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