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<sst xmlns="http://schemas.openxmlformats.org/spreadsheetml/2006/main" count="90" uniqueCount="49">
  <si>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</si>
  <si>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</si>
  <si>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</si>
  <si>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</si>
  <si>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</si>
  <si>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</si>
  <si>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</si>
  <si>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</si>
  <si>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</si>
  <si>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</si>
  <si>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</si>
  <si>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</si>
  <si>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</si>
  <si>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</si>
  <si>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</si>
  <si>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</si>
  <si>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</si>
  <si>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</si>
  <si>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</si>
  <si>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</si>
  <si>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</si>
  <si>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</si>
  <si>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</si>
  <si>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</si>
  <si>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</si>
  <si>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</si>
  <si>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</si>
  <si>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</si>
  <si>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</si>
  <si>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</si>
  <si>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</si>
  <si>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</si>
  <si>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</si>
  <si>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</si>
  <si>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</si>
  <si>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</si>
  <si>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</si>
  <si>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</si>
  <si>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</si>
  <si>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</si>
  <si>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</si>
  <si>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</si>
  <si>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</si>
  <si>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</si>
  <si>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</si>
  <si>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</si>
  <si>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</si>
  <si>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</si>
  <si>
    <t>BUY</t>
  </si>
</sst>
</file>

<file path=xl/styles.xml><?xml version="1.0" encoding="utf-8"?>
<styleSheet xmlns="http://schemas.openxmlformats.org/spreadsheetml/2006/main">
  <numFmts count="6">
    <numFmt numFmtId="176" formatCode="0.00000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0_ "/>
    <numFmt numFmtId="179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1" applyNumberFormat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2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2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7" borderId="25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6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6" fontId="0" fillId="3" borderId="7" xfId="0" applyNumberFormat="1" applyFont="1" applyFill="1" applyBorder="1" applyAlignment="1">
      <alignment vertical="center"/>
    </xf>
    <xf numFmtId="176" fontId="0" fillId="0" borderId="8" xfId="0" applyNumberFormat="1" applyFont="1" applyFill="1" applyBorder="1" applyAlignment="1">
      <alignment vertical="center"/>
    </xf>
    <xf numFmtId="176" fontId="0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6" fontId="0" fillId="3" borderId="10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176" fontId="0" fillId="3" borderId="12" xfId="0" applyNumberFormat="1" applyFont="1" applyFill="1" applyBorder="1" applyAlignment="1">
      <alignment vertical="center"/>
    </xf>
    <xf numFmtId="176" fontId="5" fillId="3" borderId="13" xfId="0" applyNumberFormat="1" applyFont="1" applyFill="1" applyBorder="1" applyAlignment="1">
      <alignment vertical="center"/>
    </xf>
    <xf numFmtId="176" fontId="0" fillId="0" borderId="1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0" fillId="0" borderId="5" xfId="0" applyFont="1" applyFill="1" applyBorder="1" applyAlignment="1">
      <alignment vertical="center"/>
    </xf>
    <xf numFmtId="176" fontId="0" fillId="5" borderId="5" xfId="0" applyNumberFormat="1" applyFont="1" applyFill="1" applyBorder="1" applyAlignment="1">
      <alignment vertical="center"/>
    </xf>
    <xf numFmtId="176" fontId="2" fillId="0" borderId="5" xfId="0" applyNumberFormat="1" applyFont="1" applyFill="1" applyBorder="1" applyAlignment="1">
      <alignment vertical="center"/>
    </xf>
    <xf numFmtId="176" fontId="5" fillId="0" borderId="5" xfId="0" applyNumberFormat="1" applyFont="1" applyFill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178" fontId="0" fillId="6" borderId="5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76" fontId="0" fillId="0" borderId="16" xfId="0" applyNumberFormat="1" applyFont="1" applyFill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2" borderId="18" xfId="0" applyNumberFormat="1" applyFont="1" applyFill="1" applyBorder="1" applyAlignment="1">
      <alignment vertical="center"/>
    </xf>
    <xf numFmtId="176" fontId="0" fillId="2" borderId="19" xfId="0" applyNumberFormat="1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44" customWidth="1"/>
    <col min="2" max="2" width="34.287037037037" style="44" customWidth="1"/>
    <col min="3" max="3" width="14.1481481481481" style="45" customWidth="1"/>
  </cols>
  <sheetData>
    <row r="1" ht="19.5" customHeight="1" spans="1:3">
      <c r="A1" s="46" t="s">
        <v>0</v>
      </c>
      <c r="B1" s="46" t="s">
        <v>1</v>
      </c>
      <c r="C1" s="47" t="s">
        <v>2</v>
      </c>
    </row>
    <row r="2" ht="19.5" customHeight="1" spans="1:3">
      <c r="A2" s="48">
        <v>449.74</v>
      </c>
      <c r="B2" s="49">
        <v>1</v>
      </c>
      <c r="C2" s="48">
        <v>30</v>
      </c>
    </row>
    <row r="3" ht="19.5" customHeight="1" spans="1:2">
      <c r="A3" s="50"/>
      <c r="B3" s="50"/>
    </row>
    <row r="4" ht="19.5" customHeight="1" spans="1:2">
      <c r="A4" s="46" t="s">
        <v>3</v>
      </c>
      <c r="B4" s="46" t="s">
        <v>4</v>
      </c>
    </row>
    <row r="5" ht="19.5" customHeight="1" spans="1:2">
      <c r="A5" s="49">
        <f>POWER(1+(B2/100),C2)*A2</f>
        <v>606.181571181821</v>
      </c>
      <c r="B5" s="49">
        <f>A5-A2</f>
        <v>156.441571181821</v>
      </c>
    </row>
    <row r="6" ht="19.5" customHeight="1" spans="1:2">
      <c r="A6" s="51"/>
      <c r="B6" s="51"/>
    </row>
    <row r="7" spans="1:2">
      <c r="A7" s="52" t="s">
        <v>5</v>
      </c>
      <c r="B7" s="52"/>
    </row>
    <row r="8" spans="1:2">
      <c r="A8" s="53" t="s">
        <v>6</v>
      </c>
      <c r="B8" s="53" t="s">
        <v>1</v>
      </c>
    </row>
    <row r="9" spans="1:2">
      <c r="A9" s="53">
        <v>3</v>
      </c>
      <c r="B9" s="53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23" sqref="A23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42">
        <f>G3/F3</f>
        <v>3607.69371679795</v>
      </c>
      <c r="F3" s="43">
        <v>0.005459</v>
      </c>
      <c r="G3" s="12">
        <f>B8</f>
        <v>19.6944</v>
      </c>
      <c r="I3" s="8" t="s">
        <v>15</v>
      </c>
      <c r="J3" s="26">
        <f>IF(B1="BUY",(J10/I10)-1,(I10/J10)-1)*100</f>
        <v>-1.1306113867434</v>
      </c>
    </row>
    <row r="4" s="1" customFormat="1" spans="1:10">
      <c r="A4" s="8" t="s">
        <v>16</v>
      </c>
      <c r="B4" s="13">
        <f>-B3*$B$19/100</f>
        <v>-32.824</v>
      </c>
      <c r="D4" s="14">
        <v>1</v>
      </c>
      <c r="E4" s="11">
        <f t="shared" ref="E4:E11" si="0">E3*(1+$B$6/100)</f>
        <v>4690.00183183733</v>
      </c>
      <c r="F4" s="15">
        <f>IF($B$1="BUY",F3*(1-$B$5/100),F3*(1+$B$5/100))</f>
        <v>0.005551803</v>
      </c>
      <c r="G4" s="12">
        <f t="shared" ref="G4:G17" si="1">E4*F4</f>
        <v>26.03796624</v>
      </c>
      <c r="I4" s="8" t="s">
        <v>17</v>
      </c>
      <c r="J4" s="26">
        <f>E18</f>
        <v>462001.227212826</v>
      </c>
    </row>
    <row r="5" s="1" customFormat="1" spans="1:10">
      <c r="A5" s="8" t="s">
        <v>18</v>
      </c>
      <c r="B5" s="13">
        <v>1.7</v>
      </c>
      <c r="D5" s="14">
        <v>2</v>
      </c>
      <c r="E5" s="11">
        <f t="shared" si="0"/>
        <v>6097.00238138853</v>
      </c>
      <c r="F5" s="15">
        <f t="shared" ref="F5:F12" si="2">IF($B$1="BUY",F4*(1-$B$5/100),F4*(1+$B$5/100))</f>
        <v>0.005646183651</v>
      </c>
      <c r="G5" s="12">
        <f t="shared" si="1"/>
        <v>34.424795165904</v>
      </c>
      <c r="I5" s="8" t="s">
        <v>19</v>
      </c>
      <c r="J5" s="26">
        <f>J4*J10</f>
        <v>2903.20797975916</v>
      </c>
    </row>
    <row r="6" s="1" customFormat="1" spans="1:10">
      <c r="A6" s="8" t="s">
        <v>20</v>
      </c>
      <c r="B6" s="13">
        <v>30</v>
      </c>
      <c r="D6" s="14">
        <v>3</v>
      </c>
      <c r="E6" s="11">
        <f t="shared" si="0"/>
        <v>7926.10309580509</v>
      </c>
      <c r="F6" s="15">
        <f t="shared" si="2"/>
        <v>0.005742168773067</v>
      </c>
      <c r="G6" s="12">
        <f t="shared" si="1"/>
        <v>45.5130216888417</v>
      </c>
      <c r="I6" s="8" t="s">
        <v>21</v>
      </c>
      <c r="J6" s="26">
        <f>J3/100*J4*J10</f>
        <v>-32.824</v>
      </c>
    </row>
    <row r="7" s="1" customFormat="1" spans="1:10">
      <c r="A7" s="8" t="s">
        <v>22</v>
      </c>
      <c r="B7" s="13">
        <v>10</v>
      </c>
      <c r="D7" s="14">
        <v>4</v>
      </c>
      <c r="E7" s="11">
        <f t="shared" si="0"/>
        <v>10303.9340245466</v>
      </c>
      <c r="F7" s="15">
        <f t="shared" si="2"/>
        <v>0.00583978564220914</v>
      </c>
      <c r="G7" s="12">
        <f t="shared" si="1"/>
        <v>60.1727659748174</v>
      </c>
      <c r="I7" s="8" t="s">
        <v>23</v>
      </c>
      <c r="J7" s="25">
        <f>IF(B1="BUY",(J10/F3)-1,(F3/J10)-1)*100</f>
        <v>-13.1283491593311</v>
      </c>
    </row>
    <row r="8" s="1" customFormat="1" spans="1:7">
      <c r="A8" s="8" t="s">
        <v>24</v>
      </c>
      <c r="B8" s="13">
        <f>B3*$B$18/100</f>
        <v>19.6944</v>
      </c>
      <c r="D8" s="14">
        <v>5</v>
      </c>
      <c r="E8" s="11">
        <f t="shared" si="0"/>
        <v>13395.1142319106</v>
      </c>
      <c r="F8" s="15">
        <f t="shared" si="2"/>
        <v>0.00593906199812669</v>
      </c>
      <c r="G8" s="12">
        <f t="shared" si="1"/>
        <v>79.5544138953063</v>
      </c>
    </row>
    <row r="9" s="1" customFormat="1" spans="1:10">
      <c r="A9" s="16" t="s">
        <v>25</v>
      </c>
      <c r="B9" s="17">
        <v>8</v>
      </c>
      <c r="D9" s="14">
        <v>6</v>
      </c>
      <c r="E9" s="11">
        <f t="shared" si="0"/>
        <v>17413.6485014838</v>
      </c>
      <c r="F9" s="15">
        <f t="shared" si="2"/>
        <v>0.00604002605209485</v>
      </c>
      <c r="G9" s="12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16" t="s">
        <v>28</v>
      </c>
      <c r="B10" s="17">
        <f>((1-POWER(1+$B$6/100,$B$9+1))/(1-(1+$B$6/100)))*$E$3</f>
        <v>115500.306803206</v>
      </c>
      <c r="D10" s="14">
        <v>7</v>
      </c>
      <c r="E10" s="11">
        <f t="shared" si="0"/>
        <v>22637.7430519289</v>
      </c>
      <c r="F10" s="15">
        <f>IF($B$1="BUY",F9*(1-$B$5/100),F9*(1+$B$5/100))</f>
        <v>0.00614270649498046</v>
      </c>
      <c r="G10" s="12">
        <f t="shared" si="1"/>
        <v>139.057011276782</v>
      </c>
      <c r="I10" s="27">
        <f>G18/E18</f>
        <v>0.00621293583368965</v>
      </c>
      <c r="J10" s="28">
        <f>IF(B1="BUY",((B4/G18)+1)*I10,((B4/-G18)+1)*I10)</f>
        <v>0.00628398326401364</v>
      </c>
    </row>
    <row r="11" s="1" customFormat="1" spans="1:7">
      <c r="A11" s="16" t="s">
        <v>29</v>
      </c>
      <c r="B11" s="17">
        <f>((1-POWER(1+$B$6/100,$B$9+1))/(1-(1+$B$6/100)))*$G$3</f>
        <v>630.516174838704</v>
      </c>
      <c r="D11" s="14">
        <v>8</v>
      </c>
      <c r="E11" s="11">
        <f t="shared" si="0"/>
        <v>29429.0659675076</v>
      </c>
      <c r="F11" s="15">
        <f>IF($B$1="BUY",F10*(1-$B$5/100),F10*(1+$B$5/100))</f>
        <v>0.00624713250539512</v>
      </c>
      <c r="G11" s="12">
        <f t="shared" si="1"/>
        <v>183.847274609034</v>
      </c>
    </row>
    <row r="12" s="1" customFormat="1" spans="1:7">
      <c r="A12" s="16" t="s">
        <v>30</v>
      </c>
      <c r="B12" s="17">
        <f>B10*3</f>
        <v>346500.920409619</v>
      </c>
      <c r="D12" s="14">
        <v>9</v>
      </c>
      <c r="E12" s="11"/>
      <c r="F12" s="15"/>
      <c r="G12" s="12">
        <f t="shared" si="1"/>
        <v>0</v>
      </c>
    </row>
    <row r="13" s="1" customFormat="1" spans="1:7">
      <c r="A13" s="16" t="s">
        <v>31</v>
      </c>
      <c r="B13" s="17">
        <f>B11*3</f>
        <v>1891.54852451611</v>
      </c>
      <c r="D13" s="14">
        <v>10</v>
      </c>
      <c r="E13" s="11"/>
      <c r="F13" s="15"/>
      <c r="G13" s="12">
        <f t="shared" si="1"/>
        <v>0</v>
      </c>
    </row>
    <row r="14" s="1" customFormat="1" spans="1:7">
      <c r="A14" s="16" t="s">
        <v>32</v>
      </c>
      <c r="B14" s="17">
        <f>B12+B10</f>
        <v>462001.227212826</v>
      </c>
      <c r="D14" s="14">
        <v>11</v>
      </c>
      <c r="E14" s="11"/>
      <c r="F14" s="15"/>
      <c r="G14" s="12">
        <f t="shared" si="1"/>
        <v>0</v>
      </c>
    </row>
    <row r="15" s="1" customFormat="1" spans="1:7">
      <c r="A15" s="16" t="s">
        <v>33</v>
      </c>
      <c r="B15" s="17">
        <f>B13+B11</f>
        <v>2522.06469935482</v>
      </c>
      <c r="D15" s="14">
        <v>12</v>
      </c>
      <c r="E15" s="11"/>
      <c r="F15" s="15"/>
      <c r="G15" s="12">
        <f t="shared" si="1"/>
        <v>0</v>
      </c>
    </row>
    <row r="16" s="1" customFormat="1" spans="1:7">
      <c r="A16" s="16" t="s">
        <v>34</v>
      </c>
      <c r="B16" s="17">
        <f>B15/B14</f>
        <v>0.005459</v>
      </c>
      <c r="D16" s="14">
        <v>13</v>
      </c>
      <c r="E16" s="11"/>
      <c r="F16" s="15"/>
      <c r="G16" s="12">
        <f t="shared" si="1"/>
        <v>0</v>
      </c>
    </row>
    <row r="17" s="1" customFormat="1" ht="18.15" spans="1:10">
      <c r="A17" s="16" t="s">
        <v>35</v>
      </c>
      <c r="B17" s="17">
        <f>IF(B1="BUY",((B4/B15)+1)*B16,((B4/-B15)+1)*B16)</f>
        <v>0.00553004743032399</v>
      </c>
      <c r="D17" s="18" t="s">
        <v>30</v>
      </c>
      <c r="E17" s="19">
        <f>SUM(E3:E15)*3</f>
        <v>346500.920409619</v>
      </c>
      <c r="F17" s="20">
        <f>IF(B1="BUY",MIN(F3:F16)*(1-($B$5/3)/100),MAX(F3:F16)*(1+($B$5/3)/100))</f>
        <v>0.0062825329229257</v>
      </c>
      <c r="G17" s="21">
        <f t="shared" si="1"/>
        <v>2176.90344029749</v>
      </c>
      <c r="J17" s="29"/>
    </row>
    <row r="18" s="1" customFormat="1" spans="1:10">
      <c r="A18" s="8" t="s">
        <v>36</v>
      </c>
      <c r="B18" s="25">
        <v>6</v>
      </c>
      <c r="D18" s="23"/>
      <c r="E18" s="24">
        <f>SUM(E3:E17)</f>
        <v>462001.227212826</v>
      </c>
      <c r="F18" s="24"/>
      <c r="G18" s="24">
        <f>SUM(G3:G17)</f>
        <v>2870.38397975916</v>
      </c>
      <c r="H18" s="23"/>
      <c r="J18" s="29"/>
    </row>
    <row r="19" s="1" customFormat="1" spans="1:10">
      <c r="A19" s="8" t="s">
        <v>37</v>
      </c>
      <c r="B19" s="25">
        <v>10</v>
      </c>
      <c r="J19" s="29"/>
    </row>
    <row r="20" s="1" customFormat="1" spans="10:10">
      <c r="J20" s="29"/>
    </row>
    <row r="21" s="1" customFormat="1" spans="10:10">
      <c r="J21" s="29"/>
    </row>
    <row r="22" spans="10:10">
      <c r="J22" s="29"/>
    </row>
    <row r="23" spans="10:10">
      <c r="J23" s="29"/>
    </row>
    <row r="24" spans="10:10">
      <c r="J24" s="29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I9" sqref="I9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0" t="s">
        <v>8</v>
      </c>
      <c r="B2" s="1"/>
      <c r="C2" s="1"/>
      <c r="D2" s="1"/>
      <c r="E2" s="31" t="s">
        <v>38</v>
      </c>
      <c r="F2" s="32" t="s">
        <v>39</v>
      </c>
      <c r="G2" s="32" t="s">
        <v>40</v>
      </c>
      <c r="H2" s="32" t="s">
        <v>41</v>
      </c>
      <c r="I2" s="32" t="s">
        <v>42</v>
      </c>
      <c r="J2" s="32" t="s">
        <v>43</v>
      </c>
      <c r="K2" s="32" t="s">
        <v>44</v>
      </c>
    </row>
    <row r="3" spans="1:11">
      <c r="A3" s="8" t="s">
        <v>13</v>
      </c>
      <c r="B3" s="33">
        <v>329.89</v>
      </c>
      <c r="C3" s="1"/>
      <c r="D3" s="34" t="s">
        <v>45</v>
      </c>
      <c r="E3" s="35">
        <v>179</v>
      </c>
      <c r="F3" s="36">
        <v>5.2334</v>
      </c>
      <c r="G3" s="25">
        <f>E3/F3</f>
        <v>34.2033859441281</v>
      </c>
      <c r="H3" s="37">
        <f>IF(A2="BUY",(J3/I3)-1,(I3/J3)-1)*100</f>
        <v>-8.72750265219359</v>
      </c>
      <c r="I3" s="37">
        <f>SUM(E3:E4)/SUM(G3:G4)</f>
        <v>5.2935597087471</v>
      </c>
      <c r="J3" s="39">
        <f>IF(A2="BUY",((B4/SUM(E3:E4))+1)*I3,((B4/-SUM(E3:E4))+1)*I3)</f>
        <v>5.79973142246264</v>
      </c>
      <c r="K3" s="40">
        <f>H3/100*SUM(G3:G4)*J3</f>
        <v>-32.989</v>
      </c>
    </row>
    <row r="4" spans="1:11">
      <c r="A4" s="8" t="s">
        <v>16</v>
      </c>
      <c r="B4" s="13">
        <f>-B3*10/100</f>
        <v>-32.989</v>
      </c>
      <c r="C4" s="1"/>
      <c r="D4" s="34" t="s">
        <v>46</v>
      </c>
      <c r="E4" s="35">
        <v>166</v>
      </c>
      <c r="F4" s="36">
        <v>5.36</v>
      </c>
      <c r="G4" s="25">
        <f>E4/F4</f>
        <v>30.9701492537313</v>
      </c>
      <c r="H4" s="38"/>
      <c r="I4" s="38"/>
      <c r="J4" s="38"/>
      <c r="K4" s="41"/>
    </row>
    <row r="5" spans="1:10">
      <c r="A5" s="8" t="s">
        <v>18</v>
      </c>
      <c r="B5" s="13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8" t="s">
        <v>20</v>
      </c>
      <c r="B6" s="13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8" t="s">
        <v>22</v>
      </c>
      <c r="B7" s="13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8" t="s">
        <v>24</v>
      </c>
      <c r="B8" s="13">
        <f>B3*10/100</f>
        <v>32.989</v>
      </c>
      <c r="C8" s="1"/>
      <c r="D8" s="1"/>
      <c r="E8" s="1"/>
      <c r="F8" s="1"/>
      <c r="G8" s="1"/>
      <c r="H8" s="1"/>
      <c r="I8" s="1"/>
      <c r="J8" s="1"/>
    </row>
    <row r="9" spans="1:10">
      <c r="A9" s="8" t="s">
        <v>25</v>
      </c>
      <c r="B9" s="25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8" t="s">
        <v>47</v>
      </c>
      <c r="B10" s="25">
        <f>((1-POWER(1+$B$6/100,B9+1))/(1-(1+$B$6/100)))*E3</f>
        <v>3147.328181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D9" sqref="D9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15" spans="1:2">
      <c r="A1" s="2" t="s">
        <v>7</v>
      </c>
      <c r="B1" s="3" t="s">
        <v>48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451.94</v>
      </c>
      <c r="D3" s="10" t="s">
        <v>14</v>
      </c>
      <c r="E3" s="11">
        <f>G3/F3</f>
        <v>8278.80564205898</v>
      </c>
      <c r="F3" s="11">
        <v>0.005459</v>
      </c>
      <c r="G3" s="12">
        <f>B8</f>
        <v>45.194</v>
      </c>
      <c r="I3" s="8" t="s">
        <v>15</v>
      </c>
      <c r="J3" s="26">
        <f>IF(B1="BUY",(J10/I10)-1,(I10/J10)-1)*100</f>
        <v>-1.56864228017839</v>
      </c>
    </row>
    <row r="4" s="1" customFormat="1" spans="1:10">
      <c r="A4" s="8" t="s">
        <v>16</v>
      </c>
      <c r="B4" s="13">
        <f>-B3*$B$19/100</f>
        <v>-45.194</v>
      </c>
      <c r="D4" s="14">
        <v>1</v>
      </c>
      <c r="E4" s="11">
        <f t="shared" ref="E4:E11" si="0">E3*(1+$B$6/100)</f>
        <v>10762.4473346767</v>
      </c>
      <c r="F4" s="15">
        <f>IF($B$1="BUY",F3*(1-$B$5/100),F3*(1+$B$5/100))</f>
        <v>0.005366197</v>
      </c>
      <c r="G4" s="12">
        <f t="shared" ref="G4:G17" si="1">E4*F4</f>
        <v>57.7534126</v>
      </c>
      <c r="I4" s="8" t="s">
        <v>17</v>
      </c>
      <c r="J4" s="26">
        <f>E18</f>
        <v>582259.626866459</v>
      </c>
    </row>
    <row r="5" s="1" customFormat="1" spans="1:10">
      <c r="A5" s="8" t="s">
        <v>18</v>
      </c>
      <c r="B5" s="13">
        <v>1.7</v>
      </c>
      <c r="D5" s="14">
        <v>2</v>
      </c>
      <c r="E5" s="11">
        <f t="shared" si="0"/>
        <v>13991.1815350797</v>
      </c>
      <c r="F5" s="15">
        <f>IF($B$1="BUY",F4*(1-$B$5/100),F4*(1+$B$5/100))</f>
        <v>0.005274971651</v>
      </c>
      <c r="G5" s="12">
        <f t="shared" si="1"/>
        <v>73.80308596154</v>
      </c>
      <c r="I5" s="8" t="s">
        <v>19</v>
      </c>
      <c r="J5" s="26">
        <f>J4*J10</f>
        <v>2835.89626328555</v>
      </c>
    </row>
    <row r="6" s="1" customFormat="1" spans="1:10">
      <c r="A6" s="8" t="s">
        <v>20</v>
      </c>
      <c r="B6" s="13">
        <v>30</v>
      </c>
      <c r="D6" s="14">
        <v>3</v>
      </c>
      <c r="E6" s="11">
        <f t="shared" si="0"/>
        <v>18188.5359956036</v>
      </c>
      <c r="F6" s="15">
        <f>IF($B$1="BUY",F5*(1-$B$5/100),F5*(1+$B$5/100))</f>
        <v>0.005185297132933</v>
      </c>
      <c r="G6" s="12">
        <f t="shared" si="1"/>
        <v>94.3129635502519</v>
      </c>
      <c r="I6" s="8" t="s">
        <v>21</v>
      </c>
      <c r="J6" s="26">
        <f>J3/100*J4*J10</f>
        <v>-44.4850678078961</v>
      </c>
    </row>
    <row r="7" s="1" customFormat="1" spans="1:10">
      <c r="A7" s="8" t="s">
        <v>22</v>
      </c>
      <c r="B7" s="13">
        <v>10</v>
      </c>
      <c r="D7" s="14">
        <v>4</v>
      </c>
      <c r="E7" s="11">
        <f t="shared" si="0"/>
        <v>23645.0967942847</v>
      </c>
      <c r="F7" s="15">
        <f>IF($B$1="BUY",F6*(1-$B$5/100),F6*(1+$B$5/100))</f>
        <v>0.00509714708167314</v>
      </c>
      <c r="G7" s="12">
        <f t="shared" si="1"/>
        <v>120.522536120867</v>
      </c>
      <c r="I7" s="8" t="s">
        <v>23</v>
      </c>
      <c r="J7" s="25">
        <f>IF(B1="BUY",(J10/F3)-1,(F3/J10)-1)*100</f>
        <v>-10.7803390882689</v>
      </c>
    </row>
    <row r="8" s="1" customFormat="1" spans="1:7">
      <c r="A8" s="8" t="s">
        <v>24</v>
      </c>
      <c r="B8" s="13">
        <f>B3*$B$18/100</f>
        <v>45.194</v>
      </c>
      <c r="D8" s="14">
        <v>5</v>
      </c>
      <c r="E8" s="11">
        <f t="shared" si="0"/>
        <v>30738.6258325701</v>
      </c>
      <c r="F8" s="15">
        <f>IF($B$1="BUY",F7*(1-$B$5/100),F7*(1+$B$5/100))</f>
        <v>0.0050104955812847</v>
      </c>
      <c r="G8" s="12">
        <f t="shared" si="1"/>
        <v>154.015748908856</v>
      </c>
    </row>
    <row r="9" s="1" customFormat="1" spans="1:10">
      <c r="A9" s="16" t="s">
        <v>25</v>
      </c>
      <c r="B9" s="17">
        <v>8</v>
      </c>
      <c r="D9" s="14">
        <v>6</v>
      </c>
      <c r="E9" s="11">
        <f>E8*(1+$B$6/100)</f>
        <v>39960.2135823411</v>
      </c>
      <c r="F9" s="15">
        <f>IF($B$1="BUY",F8*(1-$B$5/100),F8*(1+$B$5/100))</f>
        <v>0.00492531715640286</v>
      </c>
      <c r="G9" s="12">
        <f t="shared" si="1"/>
        <v>196.816725530627</v>
      </c>
      <c r="I9" s="8" t="s">
        <v>26</v>
      </c>
      <c r="J9" s="8" t="s">
        <v>27</v>
      </c>
    </row>
    <row r="10" s="1" customFormat="1" ht="17.4" spans="1:10">
      <c r="A10" s="16" t="s">
        <v>28</v>
      </c>
      <c r="B10" s="17">
        <f>((1-POWER(1+$B$6/100,$B$9+1))/(1-(1+$B$6/100)))*$E$3</f>
        <v>265045.945327815</v>
      </c>
      <c r="D10" s="14">
        <v>7</v>
      </c>
      <c r="E10" s="11"/>
      <c r="F10" s="15"/>
      <c r="G10" s="12">
        <f t="shared" si="1"/>
        <v>0</v>
      </c>
      <c r="I10" s="27">
        <f>G18/E18</f>
        <v>0.00494811958505638</v>
      </c>
      <c r="J10" s="28">
        <f>IF(B1="BUY",((B4/G18)+1)*I10,((B4/-G18)+1)*I10)</f>
        <v>0.0048705012891714</v>
      </c>
    </row>
    <row r="11" s="1" customFormat="1" spans="1:7">
      <c r="A11" s="16" t="s">
        <v>29</v>
      </c>
      <c r="B11" s="17">
        <f>((1-POWER(1+$B$6/100,$B$9+1))/(1-(1+$B$6/100)))*$G$3</f>
        <v>1446.88581554454</v>
      </c>
      <c r="D11" s="14">
        <v>8</v>
      </c>
      <c r="E11" s="11"/>
      <c r="F11" s="15"/>
      <c r="G11" s="12">
        <f t="shared" si="1"/>
        <v>0</v>
      </c>
    </row>
    <row r="12" s="1" customFormat="1" spans="1:7">
      <c r="A12" s="16" t="s">
        <v>30</v>
      </c>
      <c r="B12" s="17">
        <f>B10*3</f>
        <v>795137.835983444</v>
      </c>
      <c r="D12" s="14">
        <v>9</v>
      </c>
      <c r="E12" s="11"/>
      <c r="F12" s="15"/>
      <c r="G12" s="12">
        <f t="shared" si="1"/>
        <v>0</v>
      </c>
    </row>
    <row r="13" s="1" customFormat="1" spans="1:7">
      <c r="A13" s="16" t="s">
        <v>31</v>
      </c>
      <c r="B13" s="17">
        <f>B11*3</f>
        <v>4340.65744663362</v>
      </c>
      <c r="D13" s="14">
        <v>10</v>
      </c>
      <c r="E13" s="11"/>
      <c r="F13" s="15"/>
      <c r="G13" s="12">
        <f t="shared" si="1"/>
        <v>0</v>
      </c>
    </row>
    <row r="14" s="1" customFormat="1" spans="1:7">
      <c r="A14" s="16" t="s">
        <v>32</v>
      </c>
      <c r="B14" s="17">
        <f>B12+B10</f>
        <v>1060183.78131126</v>
      </c>
      <c r="D14" s="14">
        <v>11</v>
      </c>
      <c r="E14" s="11"/>
      <c r="F14" s="15"/>
      <c r="G14" s="12">
        <f t="shared" si="1"/>
        <v>0</v>
      </c>
    </row>
    <row r="15" s="1" customFormat="1" spans="1:7">
      <c r="A15" s="16" t="s">
        <v>33</v>
      </c>
      <c r="B15" s="17">
        <f>B13+B11</f>
        <v>5787.54326217816</v>
      </c>
      <c r="D15" s="14">
        <v>12</v>
      </c>
      <c r="E15" s="11"/>
      <c r="F15" s="15"/>
      <c r="G15" s="12">
        <f t="shared" si="1"/>
        <v>0</v>
      </c>
    </row>
    <row r="16" s="1" customFormat="1" spans="1:7">
      <c r="A16" s="16" t="s">
        <v>34</v>
      </c>
      <c r="B16" s="17">
        <f>B15/B14</f>
        <v>0.005459</v>
      </c>
      <c r="D16" s="14">
        <v>13</v>
      </c>
      <c r="E16" s="11"/>
      <c r="F16" s="15"/>
      <c r="G16" s="12">
        <f t="shared" si="1"/>
        <v>0</v>
      </c>
    </row>
    <row r="17" s="1" customFormat="1" ht="18.15" spans="1:10">
      <c r="A17" s="16" t="s">
        <v>35</v>
      </c>
      <c r="B17" s="17">
        <f>IF(B1="BUY",((B4/B15)+1)*B16,((B4/-B15)+1)*B16)</f>
        <v>0.00541637154180561</v>
      </c>
      <c r="D17" s="18" t="s">
        <v>30</v>
      </c>
      <c r="E17" s="19">
        <f>SUM(E3:E15)*3</f>
        <v>436694.720149844</v>
      </c>
      <c r="F17" s="20">
        <f>IF(B1="BUY",MIN(F3:F16)*(1-($B$5/3)/100),MAX(F3:F16)*(1+($B$5/3)/100))</f>
        <v>0.00489740702584991</v>
      </c>
      <c r="G17" s="21">
        <f t="shared" si="1"/>
        <v>2138.67179061341</v>
      </c>
      <c r="J17" s="29"/>
    </row>
    <row r="18" s="1" customFormat="1" spans="1:10">
      <c r="A18" s="8" t="s">
        <v>36</v>
      </c>
      <c r="B18" s="22">
        <v>10</v>
      </c>
      <c r="D18" s="23"/>
      <c r="E18" s="24">
        <f>SUM(E3:E17)</f>
        <v>582259.626866459</v>
      </c>
      <c r="F18" s="24"/>
      <c r="G18" s="24">
        <f>SUM(G3:G17)</f>
        <v>2881.09026328555</v>
      </c>
      <c r="H18" s="23"/>
      <c r="J18" s="29"/>
    </row>
    <row r="19" s="1" customFormat="1" spans="1:10">
      <c r="A19" s="8" t="s">
        <v>37</v>
      </c>
      <c r="B19" s="25">
        <v>10</v>
      </c>
      <c r="J19" s="29"/>
    </row>
    <row r="20" s="1" customFormat="1" spans="10:10">
      <c r="J20" s="29"/>
    </row>
    <row r="21" s="1" customFormat="1" spans="10:10">
      <c r="J21" s="29"/>
    </row>
    <row r="22" s="1" customFormat="1" spans="10:16384">
      <c r="J22" s="29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29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29"/>
      <c r="XEV24"/>
      <c r="XEW24"/>
      <c r="XEX24"/>
      <c r="XEY24"/>
      <c r="XEZ24"/>
      <c r="XFA24"/>
      <c r="XFB24"/>
      <c r="XFC24"/>
      <c r="XFD24"/>
    </row>
  </sheetData>
  <conditionalFormatting sqref="J6">
    <cfRule type="expression" dxfId="2" priority="8">
      <formula>$J$6&gt;=$B$4</formula>
    </cfRule>
    <cfRule type="cellIs" dxfId="1" priority="7" operator="lessThan">
      <formula>$B$4</formula>
    </cfRule>
    <cfRule type="cellIs" dxfId="0" priority="4" operator="equal">
      <formula>$B$4</formula>
    </cfRule>
    <cfRule type="cellIs" dxfId="0" priority="3" operator="equal">
      <formula>$B$3</formula>
    </cfRule>
    <cfRule type="cellIs" dxfId="1" priority="2" operator="equal">
      <formula>$B$4</formula>
    </cfRule>
    <cfRule type="cellIs" dxfId="0" priority="1" operator="equal">
      <formula>$B$4</formula>
    </cfRule>
  </conditionalFormatting>
  <conditionalFormatting sqref="J10">
    <cfRule type="expression" dxfId="4" priority="11">
      <formula>IF(AND($J$10&lt;$F$17,$B$1="BUY"),TRUE,FALSE)</formula>
    </cfRule>
    <cfRule type="expression" dxfId="3" priority="10">
      <formula>IF(AND($J$10&gt;=$F$17,$B$1="BUY"),TRUE,FALSE)</formula>
    </cfRule>
    <cfRule type="expression" dxfId="4" priority="6">
      <formula>IF(AND($J$10&gt;$F$17,$B$1="SELL"),TRUE,FALSE)</formula>
    </cfRule>
    <cfRule type="expression" dxfId="3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0" priority="15" operator="lessThan">
      <formula>#REF!*#REF!</formula>
    </cfRule>
    <cfRule type="cellIs" dxfId="0" priority="13" operator="lessThan">
      <formula>$B$3*10</formula>
    </cfRule>
    <cfRule type="cellIs" dxfId="1" priority="12" operator="greaterThan">
      <formula>$B$3*$B$7</formula>
    </cfRule>
    <cfRule type="expression" dxfId="3" priority="9">
      <formula>$G$18&gt;$B$3*$B$7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2022-09-28T13:00:27Z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