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LONG" sheetId="4" r:id="rId2"/>
    <sheet name="SHORT" sheetId="5" r:id="rId3"/>
    <sheet name="ALL" sheetId="6" r:id="rId4"/>
  </sheets>
  <calcPr calcId="144525"/>
</workbook>
</file>

<file path=xl/sharedStrings.xml><?xml version="1.0" encoding="utf-8"?>
<sst xmlns="http://schemas.openxmlformats.org/spreadsheetml/2006/main" count="68" uniqueCount="30">
  <si>
    <t>SALDO INICIAL</t>
  </si>
  <si>
    <t>PORCENTAJE DIARIO DE GANANCIAS</t>
  </si>
  <si>
    <t>DIAS</t>
  </si>
  <si>
    <t>FORMULA</t>
  </si>
  <si>
    <t>ganancia</t>
  </si>
  <si>
    <t>LONG</t>
  </si>
  <si>
    <t>tipo</t>
  </si>
  <si>
    <t>cantidad</t>
  </si>
  <si>
    <t>precio</t>
  </si>
  <si>
    <t>cantidad en usdt</t>
  </si>
  <si>
    <t>Capital</t>
  </si>
  <si>
    <t>pp</t>
  </si>
  <si>
    <t>entrada</t>
  </si>
  <si>
    <t>Pérdida</t>
  </si>
  <si>
    <t>salida</t>
  </si>
  <si>
    <t>Distancia</t>
  </si>
  <si>
    <t>variacion porc</t>
  </si>
  <si>
    <t>Incremento</t>
  </si>
  <si>
    <t>cantidad crypto</t>
  </si>
  <si>
    <t>Apalancamiento</t>
  </si>
  <si>
    <t>tamaño usdt</t>
  </si>
  <si>
    <t>Cantidad de compensaciones menor a</t>
  </si>
  <si>
    <t>pnl</t>
  </si>
  <si>
    <t>ataque</t>
  </si>
  <si>
    <t>precio de la posicion al final</t>
  </si>
  <si>
    <t>precio stop deberia ser</t>
  </si>
  <si>
    <t>SHORT</t>
  </si>
  <si>
    <t>VERSION ALL IN ONE</t>
  </si>
  <si>
    <t>BUY</t>
  </si>
  <si>
    <t>Entrada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</si>
</sst>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330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19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2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9" borderId="2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9" borderId="21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7" fontId="0" fillId="0" borderId="5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177" fontId="0" fillId="2" borderId="7" xfId="0" applyNumberFormat="1" applyFont="1" applyFill="1" applyBorder="1" applyAlignment="1">
      <alignment vertical="center"/>
    </xf>
    <xf numFmtId="177" fontId="0" fillId="2" borderId="8" xfId="0" applyNumberFormat="1" applyFont="1" applyFill="1" applyBorder="1" applyAlignment="1">
      <alignment vertical="center"/>
    </xf>
    <xf numFmtId="177" fontId="0" fillId="0" borderId="9" xfId="0" applyNumberFormat="1" applyFont="1" applyFill="1" applyBorder="1" applyAlignment="1">
      <alignment vertical="center"/>
    </xf>
    <xf numFmtId="0" fontId="3" fillId="0" borderId="10" xfId="0" applyFont="1" applyFill="1" applyBorder="1" applyAlignment="1">
      <alignment horizontal="left" vertical="center"/>
    </xf>
    <xf numFmtId="177" fontId="0" fillId="2" borderId="11" xfId="0" applyNumberFormat="1" applyFont="1" applyFill="1" applyBorder="1" applyAlignment="1">
      <alignment vertical="center"/>
    </xf>
    <xf numFmtId="177" fontId="0" fillId="2" borderId="12" xfId="0" applyNumberFormat="1" applyFont="1" applyFill="1" applyBorder="1" applyAlignment="1">
      <alignment vertical="center"/>
    </xf>
    <xf numFmtId="177" fontId="0" fillId="0" borderId="13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177" fontId="0" fillId="0" borderId="12" xfId="0" applyNumberFormat="1" applyFont="1" applyFill="1" applyBorder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177" fontId="0" fillId="2" borderId="15" xfId="0" applyNumberFormat="1" applyFont="1" applyFill="1" applyBorder="1" applyAlignment="1">
      <alignment vertical="center"/>
    </xf>
    <xf numFmtId="177" fontId="4" fillId="2" borderId="16" xfId="0" applyNumberFormat="1" applyFont="1" applyFill="1" applyBorder="1" applyAlignment="1">
      <alignment vertical="center"/>
    </xf>
    <xf numFmtId="177" fontId="0" fillId="0" borderId="17" xfId="0" applyNumberFormat="1" applyFont="1" applyFill="1" applyBorder="1" applyAlignment="1">
      <alignment vertical="center"/>
    </xf>
    <xf numFmtId="177" fontId="1" fillId="0" borderId="0" xfId="0" applyNumberFormat="1" applyFont="1" applyFill="1" applyAlignment="1">
      <alignment vertical="center"/>
    </xf>
    <xf numFmtId="177" fontId="0" fillId="3" borderId="5" xfId="0" applyNumberFormat="1" applyFont="1" applyFill="1" applyBorder="1" applyAlignment="1">
      <alignment vertical="center"/>
    </xf>
    <xf numFmtId="177" fontId="1" fillId="0" borderId="5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177" fontId="0" fillId="2" borderId="16" xfId="0" applyNumberFormat="1" applyFont="1" applyFill="1" applyBorder="1" applyAlignment="1">
      <alignment vertical="center"/>
    </xf>
    <xf numFmtId="2" fontId="1" fillId="0" borderId="5" xfId="0" applyNumberFormat="1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1" customWidth="1"/>
    <col min="2" max="2" width="34.287037037037" style="31" customWidth="1"/>
    <col min="3" max="3" width="14.1481481481481" style="32" customWidth="1"/>
  </cols>
  <sheetData>
    <row r="1" ht="19.5" customHeight="1" spans="1:3">
      <c r="A1" s="33" t="s">
        <v>0</v>
      </c>
      <c r="B1" s="33" t="s">
        <v>1</v>
      </c>
      <c r="C1" s="34" t="s">
        <v>2</v>
      </c>
    </row>
    <row r="2" ht="19.5" customHeight="1" spans="1:3">
      <c r="A2" s="35">
        <v>205</v>
      </c>
      <c r="B2" s="36">
        <v>0.75</v>
      </c>
      <c r="C2" s="35">
        <v>30</v>
      </c>
    </row>
    <row r="3" ht="19.5" customHeight="1"/>
    <row r="4" ht="19.5" customHeight="1" spans="1:2">
      <c r="A4" s="33" t="s">
        <v>3</v>
      </c>
      <c r="B4" s="33" t="s">
        <v>4</v>
      </c>
    </row>
    <row r="5" ht="19.5" customHeight="1" spans="1:2">
      <c r="A5" s="36">
        <f>POWER(1+(B2/100),C2)*A2</f>
        <v>256.510711583785</v>
      </c>
      <c r="B5" s="36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I18" sqref="I18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8.66666666666667" style="1" customWidth="1"/>
    <col min="6" max="6" width="9.22222222222222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15" spans="1:1">
      <c r="A1" s="30" t="s">
        <v>5</v>
      </c>
    </row>
    <row r="2" s="1" customFormat="1" ht="15.15" spans="4:7">
      <c r="D2" s="3" t="s">
        <v>6</v>
      </c>
      <c r="E2" s="4" t="s">
        <v>7</v>
      </c>
      <c r="F2" s="5" t="s">
        <v>8</v>
      </c>
      <c r="G2" s="6" t="s">
        <v>9</v>
      </c>
    </row>
    <row r="3" s="1" customFormat="1" spans="1:10">
      <c r="A3" s="7" t="s">
        <v>10</v>
      </c>
      <c r="B3" s="8">
        <v>313.77</v>
      </c>
      <c r="D3" s="9" t="s">
        <v>11</v>
      </c>
      <c r="E3" s="10">
        <v>4.8</v>
      </c>
      <c r="F3" s="11">
        <v>6.437</v>
      </c>
      <c r="G3" s="12">
        <f t="shared" ref="G3:G17" si="0">E3*F3</f>
        <v>30.8976</v>
      </c>
      <c r="I3" s="7" t="s">
        <v>12</v>
      </c>
      <c r="J3" s="24">
        <f>I18</f>
        <v>6.25920890909091</v>
      </c>
    </row>
    <row r="4" s="1" customFormat="1" spans="1:10">
      <c r="A4" s="7" t="s">
        <v>13</v>
      </c>
      <c r="B4" s="8">
        <f>B3*10/100</f>
        <v>31.377</v>
      </c>
      <c r="D4" s="13">
        <v>1</v>
      </c>
      <c r="E4" s="14">
        <v>6.2</v>
      </c>
      <c r="F4" s="15">
        <v>6.328</v>
      </c>
      <c r="G4" s="16">
        <f t="shared" si="0"/>
        <v>39.2336</v>
      </c>
      <c r="I4" s="7" t="s">
        <v>14</v>
      </c>
      <c r="J4" s="24">
        <f>J18</f>
        <v>5.54609527272727</v>
      </c>
    </row>
    <row r="5" s="1" customFormat="1" spans="1:10">
      <c r="A5" s="7" t="s">
        <v>15</v>
      </c>
      <c r="B5" s="17">
        <v>1.7</v>
      </c>
      <c r="D5" s="13">
        <v>2</v>
      </c>
      <c r="E5" s="14"/>
      <c r="F5" s="15"/>
      <c r="G5" s="16">
        <f t="shared" si="0"/>
        <v>0</v>
      </c>
      <c r="I5" s="7" t="s">
        <v>16</v>
      </c>
      <c r="J5" s="24">
        <f>((J4/J3)-1)*100</f>
        <v>-11.3930313993499</v>
      </c>
    </row>
    <row r="6" s="1" customFormat="1" spans="1:10">
      <c r="A6" s="7" t="s">
        <v>17</v>
      </c>
      <c r="B6" s="17">
        <v>30</v>
      </c>
      <c r="D6" s="13">
        <v>3</v>
      </c>
      <c r="E6" s="14"/>
      <c r="F6" s="15"/>
      <c r="G6" s="16">
        <f t="shared" si="0"/>
        <v>0</v>
      </c>
      <c r="I6" s="7" t="s">
        <v>18</v>
      </c>
      <c r="J6" s="24">
        <f>E18</f>
        <v>44</v>
      </c>
    </row>
    <row r="7" s="1" customFormat="1" spans="1:10">
      <c r="A7" s="7" t="s">
        <v>19</v>
      </c>
      <c r="B7" s="17">
        <v>10</v>
      </c>
      <c r="D7" s="13">
        <v>4</v>
      </c>
      <c r="E7" s="14"/>
      <c r="F7" s="15"/>
      <c r="G7" s="16">
        <f t="shared" si="0"/>
        <v>0</v>
      </c>
      <c r="I7" s="7" t="s">
        <v>20</v>
      </c>
      <c r="J7" s="24">
        <f>J6*J4</f>
        <v>244.028192</v>
      </c>
    </row>
    <row r="8" s="1" customFormat="1" spans="1:10">
      <c r="A8" s="7" t="s">
        <v>21</v>
      </c>
      <c r="B8" s="8">
        <f>(LOG10((-B4+G18)/(E18*F3))/LOG10(1-(B5/100)))</f>
        <v>8.68815393698836</v>
      </c>
      <c r="D8" s="13">
        <v>5</v>
      </c>
      <c r="E8" s="14"/>
      <c r="F8" s="15"/>
      <c r="G8" s="16">
        <f t="shared" si="0"/>
        <v>0</v>
      </c>
      <c r="I8" s="7" t="s">
        <v>22</v>
      </c>
      <c r="J8" s="24">
        <f>J5/100*J6*J4</f>
        <v>-27.802208537826</v>
      </c>
    </row>
    <row r="9" s="1" customFormat="1" spans="4:7">
      <c r="D9" s="13">
        <v>6</v>
      </c>
      <c r="E9" s="14"/>
      <c r="F9" s="15"/>
      <c r="G9" s="18">
        <f t="shared" si="0"/>
        <v>0</v>
      </c>
    </row>
    <row r="10" s="1" customFormat="1" spans="4:7">
      <c r="D10" s="13">
        <v>7</v>
      </c>
      <c r="E10" s="14"/>
      <c r="F10" s="15"/>
      <c r="G10" s="18">
        <f t="shared" si="0"/>
        <v>0</v>
      </c>
    </row>
    <row r="11" s="1" customFormat="1" spans="4:7">
      <c r="D11" s="13">
        <v>8</v>
      </c>
      <c r="E11" s="14"/>
      <c r="F11" s="15"/>
      <c r="G11" s="18">
        <f t="shared" si="0"/>
        <v>0</v>
      </c>
    </row>
    <row r="12" s="1" customFormat="1" spans="4:7">
      <c r="D12" s="13">
        <v>9</v>
      </c>
      <c r="E12" s="14"/>
      <c r="F12" s="15"/>
      <c r="G12" s="18">
        <f t="shared" si="0"/>
        <v>0</v>
      </c>
    </row>
    <row r="13" s="1" customFormat="1" spans="4:7">
      <c r="D13" s="13">
        <v>10</v>
      </c>
      <c r="E13" s="14"/>
      <c r="F13" s="15"/>
      <c r="G13" s="18">
        <f t="shared" si="0"/>
        <v>0</v>
      </c>
    </row>
    <row r="14" s="1" customFormat="1" spans="4:7">
      <c r="D14" s="13">
        <v>11</v>
      </c>
      <c r="E14" s="14"/>
      <c r="F14" s="15"/>
      <c r="G14" s="18">
        <f t="shared" si="0"/>
        <v>0</v>
      </c>
    </row>
    <row r="15" s="1" customFormat="1" spans="4:7">
      <c r="D15" s="13">
        <v>12</v>
      </c>
      <c r="E15" s="14"/>
      <c r="F15" s="15"/>
      <c r="G15" s="18">
        <f t="shared" si="0"/>
        <v>0</v>
      </c>
    </row>
    <row r="16" s="1" customFormat="1" ht="15.15" spans="4:7">
      <c r="D16" s="13">
        <v>13</v>
      </c>
      <c r="E16" s="14"/>
      <c r="F16" s="15"/>
      <c r="G16" s="18">
        <f t="shared" si="0"/>
        <v>0</v>
      </c>
    </row>
    <row r="17" s="1" customFormat="1" ht="15.15" spans="4:10">
      <c r="D17" s="19" t="s">
        <v>23</v>
      </c>
      <c r="E17" s="20">
        <f>SUM(E3:E15)*3</f>
        <v>33</v>
      </c>
      <c r="F17" s="28">
        <f>MIN(F3:F16)*(1-$B$5/100)</f>
        <v>6.220424</v>
      </c>
      <c r="G17" s="22">
        <f t="shared" si="0"/>
        <v>205.273992</v>
      </c>
      <c r="I17" s="7" t="s">
        <v>24</v>
      </c>
      <c r="J17" s="7" t="s">
        <v>25</v>
      </c>
    </row>
    <row r="18" s="1" customFormat="1" spans="4:10">
      <c r="D18" s="2"/>
      <c r="E18" s="23">
        <f>SUM(E3:E17)</f>
        <v>44</v>
      </c>
      <c r="F18" s="23"/>
      <c r="G18" s="23">
        <f>SUM(G3:G17)</f>
        <v>275.405192</v>
      </c>
      <c r="H18" s="2"/>
      <c r="I18" s="25">
        <f>G18/E18</f>
        <v>6.25920890909091</v>
      </c>
      <c r="J18" s="25">
        <f>((-B4/G18)+1)*I18</f>
        <v>5.54609527272727</v>
      </c>
    </row>
    <row r="19" s="1" customFormat="1"/>
    <row r="20" s="1" customFormat="1"/>
    <row r="21" s="1" customFormat="1"/>
  </sheetData>
  <conditionalFormatting sqref="J8">
    <cfRule type="cellIs" dxfId="0" priority="7" operator="greaterThan">
      <formula>#REF!</formula>
    </cfRule>
    <cfRule type="cellIs" dxfId="1" priority="8" operator="lessThan">
      <formula>#REF!</formula>
    </cfRule>
    <cfRule type="cellIs" dxfId="2" priority="9" operator="greaterThan">
      <formula>#REF!</formula>
    </cfRule>
    <cfRule type="cellIs" dxfId="3" priority="10" operator="lessThan">
      <formula>#REF!</formula>
    </cfRule>
    <cfRule type="cellIs" dxfId="1" priority="4" operator="greaterThan">
      <formula>-$B$4</formula>
    </cfRule>
    <cfRule type="cellIs" dxfId="0" priority="3" operator="greaterThan">
      <formula>-$B$4</formula>
    </cfRule>
    <cfRule type="cellIs" dxfId="1" priority="2" operator="greaterThan">
      <formula>-$B$4</formula>
    </cfRule>
    <cfRule type="cellIs" dxfId="0" priority="1" operator="lessThan">
      <formula>-$B$4</formula>
    </cfRule>
  </conditionalFormatting>
  <conditionalFormatting sqref="G18">
    <cfRule type="cellIs" dxfId="0" priority="5" operator="greaterThan">
      <formula>$B$3*$B$7</formula>
    </cfRule>
    <cfRule type="cellIs" dxfId="1" priority="6" operator="lessThan">
      <formula>$B$3*10</formula>
    </cfRule>
    <cfRule type="cellIs" dxfId="3" priority="14" operator="lessThan">
      <formula>#REF!*#REF!</formula>
    </cfRule>
    <cfRule type="cellIs" dxfId="2" priority="15" operator="greaterThan">
      <formula>#REF!*#REF!</formula>
    </cfRule>
  </conditionalFormatting>
  <conditionalFormatting sqref="J18">
    <cfRule type="cellIs" dxfId="3" priority="16" operator="lessThan">
      <formula>$F$17</formula>
    </cfRule>
    <cfRule type="cellIs" dxfId="2" priority="19" operator="greaterThan">
      <formula>$F$18</formula>
    </cfRule>
    <cfRule type="cellIs" dxfId="3" priority="20" operator="lessThan">
      <formula>$F$18</formula>
    </cfRule>
    <cfRule type="cellIs" dxfId="2" priority="21" operator="lessThan">
      <formula>$F$18</formula>
    </cfRule>
    <cfRule type="cellIs" dxfId="3" priority="22" operator="lessThan">
      <formula>$F$17</formula>
    </cfRule>
    <cfRule type="cellIs" dxfId="3" priority="23" operator="lessThan">
      <formula>$J$18</formula>
    </cfRule>
  </conditionalFormatting>
  <conditionalFormatting sqref="D4:D16">
    <cfRule type="cellIs" dxfId="3" priority="13" operator="lessThan">
      <formula>$B$8+1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I18" sqref="I18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8.66666666666667" style="1" customWidth="1"/>
    <col min="6" max="6" width="9.22222222222222" style="1" customWidth="1"/>
    <col min="7" max="7" width="15.6666666666667" style="1" customWidth="1"/>
    <col min="8" max="8" width="9" style="1" customWidth="1"/>
    <col min="9" max="9" width="18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15" spans="1:1">
      <c r="A1" s="27" t="s">
        <v>26</v>
      </c>
    </row>
    <row r="2" s="1" customFormat="1" ht="15.15" spans="4:7">
      <c r="D2" s="3" t="s">
        <v>6</v>
      </c>
      <c r="E2" s="4" t="s">
        <v>7</v>
      </c>
      <c r="F2" s="5" t="s">
        <v>8</v>
      </c>
      <c r="G2" s="6" t="s">
        <v>9</v>
      </c>
    </row>
    <row r="3" s="1" customFormat="1" spans="1:10">
      <c r="A3" s="7" t="s">
        <v>10</v>
      </c>
      <c r="B3" s="8">
        <v>313.77</v>
      </c>
      <c r="D3" s="9" t="s">
        <v>11</v>
      </c>
      <c r="E3" s="10">
        <v>-4.8</v>
      </c>
      <c r="F3" s="11">
        <v>4</v>
      </c>
      <c r="G3" s="12">
        <f t="shared" ref="G3:G17" si="0">E3*F3</f>
        <v>-19.2</v>
      </c>
      <c r="I3" s="7" t="s">
        <v>12</v>
      </c>
      <c r="J3" s="24">
        <f>I18</f>
        <v>4.51776164334389</v>
      </c>
    </row>
    <row r="4" s="1" customFormat="1" spans="1:10">
      <c r="A4" s="7" t="s">
        <v>13</v>
      </c>
      <c r="B4" s="8">
        <f>B3*10/100</f>
        <v>31.377</v>
      </c>
      <c r="D4" s="13">
        <v>1</v>
      </c>
      <c r="E4" s="14">
        <f>E3*(1+$B$6/100)</f>
        <v>-6.24</v>
      </c>
      <c r="F4" s="15">
        <f>F3*(1+$B$5/100)</f>
        <v>4.068</v>
      </c>
      <c r="G4" s="16">
        <f t="shared" si="0"/>
        <v>-25.38432</v>
      </c>
      <c r="I4" s="7" t="s">
        <v>14</v>
      </c>
      <c r="J4" s="24">
        <f>J18</f>
        <v>4.58626025750356</v>
      </c>
    </row>
    <row r="5" s="1" customFormat="1" spans="1:10">
      <c r="A5" s="7" t="s">
        <v>15</v>
      </c>
      <c r="B5" s="17">
        <v>1.7</v>
      </c>
      <c r="D5" s="13">
        <v>2</v>
      </c>
      <c r="E5" s="14">
        <f>E4*(1+$B$6/100)</f>
        <v>-8.112</v>
      </c>
      <c r="F5" s="15">
        <f>F4*(1+$B$5/100)</f>
        <v>4.137156</v>
      </c>
      <c r="G5" s="16">
        <f t="shared" si="0"/>
        <v>-33.560609472</v>
      </c>
      <c r="I5" s="7" t="s">
        <v>16</v>
      </c>
      <c r="J5" s="24">
        <f>((J4/J3)-1)*100</f>
        <v>1.51620690880381</v>
      </c>
    </row>
    <row r="6" s="1" customFormat="1" spans="1:10">
      <c r="A6" s="7" t="s">
        <v>17</v>
      </c>
      <c r="B6" s="17">
        <v>30</v>
      </c>
      <c r="D6" s="13">
        <v>3</v>
      </c>
      <c r="E6" s="14">
        <f>E5*(1+$B$6/100)</f>
        <v>-10.5456</v>
      </c>
      <c r="F6" s="15">
        <f>F5*(1+$B$5/100)</f>
        <v>4.207487652</v>
      </c>
      <c r="G6" s="16">
        <f t="shared" si="0"/>
        <v>-44.3704817829312</v>
      </c>
      <c r="I6" s="7" t="s">
        <v>18</v>
      </c>
      <c r="J6" s="24">
        <f>E18</f>
        <v>-458.06766144</v>
      </c>
    </row>
    <row r="7" s="1" customFormat="1" spans="1:10">
      <c r="A7" s="7" t="s">
        <v>19</v>
      </c>
      <c r="B7" s="17">
        <v>10</v>
      </c>
      <c r="D7" s="13">
        <v>4</v>
      </c>
      <c r="E7" s="14">
        <f>E6*(1+$B$6/100)</f>
        <v>-13.70928</v>
      </c>
      <c r="F7" s="15">
        <f>F6*(1+$B$5/100)</f>
        <v>4.279014942084</v>
      </c>
      <c r="G7" s="16">
        <f t="shared" si="0"/>
        <v>-58.6622139652133</v>
      </c>
      <c r="I7" s="7" t="s">
        <v>20</v>
      </c>
      <c r="J7" s="24">
        <f>J6*J4</f>
        <v>-2100.81751090987</v>
      </c>
    </row>
    <row r="8" s="1" customFormat="1" spans="1:10">
      <c r="A8" s="7" t="s">
        <v>21</v>
      </c>
      <c r="B8" s="8">
        <f>(LOG10((-B4+G18)/(E18*F3))/LOG10(1-(B5/100)))</f>
        <v>-7.9767470638095</v>
      </c>
      <c r="D8" s="13">
        <v>5</v>
      </c>
      <c r="E8" s="14">
        <f>E7*(1+$B$6/100)</f>
        <v>-17.822064</v>
      </c>
      <c r="F8" s="15">
        <f>F7*(1+$B$5/100)</f>
        <v>4.35175819609942</v>
      </c>
      <c r="G8" s="16">
        <f t="shared" si="0"/>
        <v>-77.5573130834085</v>
      </c>
      <c r="I8" s="7" t="s">
        <v>22</v>
      </c>
      <c r="J8" s="24">
        <f>J5/100*J6*J4</f>
        <v>-31.8527402417756</v>
      </c>
    </row>
    <row r="9" s="1" customFormat="1" spans="4:7">
      <c r="D9" s="13">
        <v>6</v>
      </c>
      <c r="E9" s="14">
        <f>E8*(1+$B$6/100)</f>
        <v>-23.1686832</v>
      </c>
      <c r="F9" s="15">
        <f>F8*(1+$B$5/100)</f>
        <v>4.42573808543311</v>
      </c>
      <c r="G9" s="18">
        <f t="shared" si="0"/>
        <v>-102.538523627574</v>
      </c>
    </row>
    <row r="10" s="1" customFormat="1" spans="4:7">
      <c r="D10" s="13">
        <v>7</v>
      </c>
      <c r="E10" s="14">
        <f>E9*(1+$B$6/100)</f>
        <v>-30.11928816</v>
      </c>
      <c r="F10" s="15">
        <f>F9*(1+$B$5/100)</f>
        <v>4.50097563288548</v>
      </c>
      <c r="G10" s="18">
        <f t="shared" si="0"/>
        <v>-135.566182088016</v>
      </c>
    </row>
    <row r="11" s="1" customFormat="1" spans="4:7">
      <c r="D11" s="13">
        <v>8</v>
      </c>
      <c r="E11" s="14"/>
      <c r="F11" s="15"/>
      <c r="G11" s="18">
        <f t="shared" si="0"/>
        <v>0</v>
      </c>
    </row>
    <row r="12" s="1" customFormat="1" spans="4:7">
      <c r="D12" s="13">
        <v>9</v>
      </c>
      <c r="E12" s="14"/>
      <c r="F12" s="15"/>
      <c r="G12" s="18">
        <f t="shared" si="0"/>
        <v>0</v>
      </c>
    </row>
    <row r="13" s="1" customFormat="1" spans="4:7">
      <c r="D13" s="13">
        <v>10</v>
      </c>
      <c r="E13" s="14"/>
      <c r="F13" s="15"/>
      <c r="G13" s="18">
        <f t="shared" si="0"/>
        <v>0</v>
      </c>
    </row>
    <row r="14" s="1" customFormat="1" spans="4:7">
      <c r="D14" s="13">
        <v>11</v>
      </c>
      <c r="E14" s="14"/>
      <c r="F14" s="15"/>
      <c r="G14" s="18">
        <f t="shared" si="0"/>
        <v>0</v>
      </c>
    </row>
    <row r="15" s="1" customFormat="1" spans="4:7">
      <c r="D15" s="13">
        <v>12</v>
      </c>
      <c r="E15" s="14"/>
      <c r="F15" s="15"/>
      <c r="G15" s="18">
        <f t="shared" si="0"/>
        <v>0</v>
      </c>
    </row>
    <row r="16" s="1" customFormat="1" spans="4:7">
      <c r="D16" s="13">
        <v>13</v>
      </c>
      <c r="E16" s="14"/>
      <c r="F16" s="15"/>
      <c r="G16" s="18">
        <f t="shared" si="0"/>
        <v>0</v>
      </c>
    </row>
    <row r="17" s="1" customFormat="1" ht="15.15" spans="4:10">
      <c r="D17" s="19" t="s">
        <v>23</v>
      </c>
      <c r="E17" s="20">
        <f>SUM(E3:E15)*3</f>
        <v>-343.55074608</v>
      </c>
      <c r="F17" s="28">
        <f>MAX(F3:F16)*(1+$B$5/100)</f>
        <v>4.57749221864453</v>
      </c>
      <c r="G17" s="22">
        <f t="shared" si="0"/>
        <v>-1572.60086689072</v>
      </c>
      <c r="I17" s="7" t="s">
        <v>24</v>
      </c>
      <c r="J17" s="7" t="s">
        <v>25</v>
      </c>
    </row>
    <row r="18" s="1" customFormat="1" spans="4:10">
      <c r="D18" s="2"/>
      <c r="E18" s="23">
        <f>SUM(E3:E17)</f>
        <v>-458.06766144</v>
      </c>
      <c r="F18" s="23"/>
      <c r="G18" s="23">
        <f>SUM(G3:G17)</f>
        <v>-2069.44051090987</v>
      </c>
      <c r="H18" s="2"/>
      <c r="I18" s="25">
        <f>G18/E18</f>
        <v>4.51776164334389</v>
      </c>
      <c r="J18" s="29">
        <f>((-B4/G18)+1)*I18</f>
        <v>4.58626025750356</v>
      </c>
    </row>
    <row r="19" s="1" customFormat="1"/>
    <row r="20" s="1" customFormat="1"/>
    <row r="21" s="1" customFormat="1"/>
  </sheetData>
  <conditionalFormatting sqref="J8">
    <cfRule type="cellIs" dxfId="3" priority="13" operator="lessThan">
      <formula>#REF!</formula>
    </cfRule>
    <cfRule type="cellIs" dxfId="2" priority="12" operator="greaterThan">
      <formula>#REF!</formula>
    </cfRule>
    <cfRule type="cellIs" dxfId="1" priority="11" operator="lessThan">
      <formula>#REF!</formula>
    </cfRule>
    <cfRule type="cellIs" dxfId="0" priority="10" operator="greaterThan">
      <formula>#REF!</formula>
    </cfRule>
    <cfRule type="cellIs" dxfId="1" priority="7" operator="greaterThan">
      <formula>-$B$4</formula>
    </cfRule>
    <cfRule type="cellIs" dxfId="0" priority="6" operator="greaterThan">
      <formula>-$B$4</formula>
    </cfRule>
    <cfRule type="cellIs" dxfId="1" priority="5" operator="greaterThan">
      <formula>-$B$4</formula>
    </cfRule>
    <cfRule type="cellIs" dxfId="0" priority="4" operator="lessThan">
      <formula>-$B$4</formula>
    </cfRule>
  </conditionalFormatting>
  <conditionalFormatting sqref="G18">
    <cfRule type="cellIs" dxfId="2" priority="16" operator="greaterThan">
      <formula>#REF!*#REF!</formula>
    </cfRule>
    <cfRule type="cellIs" dxfId="3" priority="15" operator="lessThan">
      <formula>#REF!*#REF!</formula>
    </cfRule>
    <cfRule type="cellIs" dxfId="1" priority="9" operator="lessThan">
      <formula>$B$3*10</formula>
    </cfRule>
    <cfRule type="cellIs" dxfId="0" priority="8" operator="greaterThan">
      <formula>$B$3*$B$7</formula>
    </cfRule>
  </conditionalFormatting>
  <conditionalFormatting sqref="J18">
    <cfRule type="cellIs" dxfId="3" priority="22" operator="lessThan">
      <formula>$J$18</formula>
    </cfRule>
    <cfRule type="cellIs" dxfId="3" priority="21" operator="lessThan">
      <formula>$F$17</formula>
    </cfRule>
    <cfRule type="cellIs" dxfId="2" priority="20" operator="lessThan">
      <formula>$F$18</formula>
    </cfRule>
    <cfRule type="cellIs" dxfId="3" priority="19" operator="lessThan">
      <formula>$F$18</formula>
    </cfRule>
    <cfRule type="cellIs" dxfId="2" priority="18" operator="greaterThan">
      <formula>$F$18</formula>
    </cfRule>
    <cfRule type="cellIs" dxfId="3" priority="17" operator="lessThan">
      <formula>$F$17</formula>
    </cfRule>
    <cfRule type="cellIs" dxfId="1" priority="3" operator="lessThan">
      <formula>$F$17</formula>
    </cfRule>
    <cfRule type="cellIs" dxfId="1" priority="2" operator="greaterThan">
      <formula>$F$17</formula>
    </cfRule>
    <cfRule type="cellIs" dxfId="0" priority="1" operator="lessThan">
      <formula>$F$17</formula>
    </cfRule>
  </conditionalFormatting>
  <conditionalFormatting sqref="D4:D16">
    <cfRule type="cellIs" dxfId="3" priority="14" operator="lessThan">
      <formula>$B$8+1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H27" sqref="H27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8.66666666666667" style="1" customWidth="1"/>
    <col min="6" max="6" width="9.22222222222222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15" spans="1:2">
      <c r="A1" s="1" t="s">
        <v>27</v>
      </c>
      <c r="B1" s="2" t="s">
        <v>28</v>
      </c>
    </row>
    <row r="2" s="1" customFormat="1" ht="15.15" spans="4:7">
      <c r="D2" s="3" t="s">
        <v>6</v>
      </c>
      <c r="E2" s="4" t="s">
        <v>7</v>
      </c>
      <c r="F2" s="5" t="s">
        <v>8</v>
      </c>
      <c r="G2" s="6" t="s">
        <v>9</v>
      </c>
    </row>
    <row r="3" s="1" customFormat="1" spans="1:10">
      <c r="A3" s="7" t="s">
        <v>10</v>
      </c>
      <c r="B3" s="8">
        <v>313.77</v>
      </c>
      <c r="D3" s="9" t="s">
        <v>11</v>
      </c>
      <c r="E3" s="10">
        <v>4.8</v>
      </c>
      <c r="F3" s="11">
        <v>4</v>
      </c>
      <c r="G3" s="12">
        <f t="shared" ref="G3:G17" si="0">E3*F3</f>
        <v>19.2</v>
      </c>
      <c r="I3" s="7" t="s">
        <v>16</v>
      </c>
      <c r="J3" s="24">
        <f>IF(B1="BUY",(J10/I10)-1,(I10/J10)-1)*100</f>
        <v>-1.93647182589129</v>
      </c>
    </row>
    <row r="4" s="1" customFormat="1" spans="1:10">
      <c r="A4" s="7" t="s">
        <v>13</v>
      </c>
      <c r="B4" s="8">
        <f>-B3*10/100</f>
        <v>-31.377</v>
      </c>
      <c r="D4" s="13">
        <v>1</v>
      </c>
      <c r="E4" s="14">
        <f>E3*(1+$B$6/100)</f>
        <v>6.24</v>
      </c>
      <c r="F4" s="15">
        <f>F3*(1-$B$5/100)</f>
        <v>3.932</v>
      </c>
      <c r="G4" s="16">
        <f t="shared" si="0"/>
        <v>24.53568</v>
      </c>
      <c r="I4" s="7" t="s">
        <v>18</v>
      </c>
      <c r="J4" s="24">
        <f>E18</f>
        <v>458.06766144</v>
      </c>
    </row>
    <row r="5" s="1" customFormat="1" spans="1:10">
      <c r="A5" s="7" t="s">
        <v>15</v>
      </c>
      <c r="B5" s="17">
        <v>1.7</v>
      </c>
      <c r="D5" s="13">
        <v>2</v>
      </c>
      <c r="E5" s="14">
        <f>E4*(1+$B$6/100)</f>
        <v>8.112</v>
      </c>
      <c r="F5" s="15">
        <f t="shared" ref="F5:F10" si="1">F4*(1-$B$5/100)</f>
        <v>3.865156</v>
      </c>
      <c r="G5" s="16">
        <f t="shared" si="0"/>
        <v>31.354145472</v>
      </c>
      <c r="I5" s="7" t="s">
        <v>20</v>
      </c>
      <c r="J5" s="24">
        <f>J4*J10</f>
        <v>1588.94091944911</v>
      </c>
    </row>
    <row r="6" s="1" customFormat="1" spans="1:10">
      <c r="A6" s="7" t="s">
        <v>17</v>
      </c>
      <c r="B6" s="17">
        <v>30</v>
      </c>
      <c r="D6" s="13">
        <v>3</v>
      </c>
      <c r="E6" s="14">
        <f>E5*(1+$B$6/100)</f>
        <v>10.5456</v>
      </c>
      <c r="F6" s="15">
        <f t="shared" si="1"/>
        <v>3.799448348</v>
      </c>
      <c r="G6" s="16">
        <f t="shared" si="0"/>
        <v>40.0674624986688</v>
      </c>
      <c r="I6" s="7" t="s">
        <v>22</v>
      </c>
      <c r="J6" s="24">
        <f>J3/100*J4*J10</f>
        <v>-30.7693932351901</v>
      </c>
    </row>
    <row r="7" s="1" customFormat="1" spans="1:7">
      <c r="A7" s="7" t="s">
        <v>19</v>
      </c>
      <c r="B7" s="17">
        <v>10</v>
      </c>
      <c r="D7" s="13">
        <v>4</v>
      </c>
      <c r="E7" s="14">
        <f>E6*(1+$B$6/100)</f>
        <v>13.70928</v>
      </c>
      <c r="F7" s="15">
        <f t="shared" si="1"/>
        <v>3.734857726084</v>
      </c>
      <c r="G7" s="16">
        <f t="shared" si="0"/>
        <v>51.2022103270489</v>
      </c>
    </row>
    <row r="8" s="1" customFormat="1" spans="1:7">
      <c r="A8" s="7" t="s">
        <v>21</v>
      </c>
      <c r="B8" s="8">
        <f>(LOG10((B4+G18)/(E18*F3))/LOG10(1-(B5/100)))</f>
        <v>8.31021590397248</v>
      </c>
      <c r="D8" s="13">
        <v>5</v>
      </c>
      <c r="E8" s="14">
        <f>E7*(1+$B$6/100)</f>
        <v>17.822064</v>
      </c>
      <c r="F8" s="15">
        <f t="shared" si="1"/>
        <v>3.67136514474057</v>
      </c>
      <c r="G8" s="16">
        <f t="shared" si="0"/>
        <v>65.4313045769357</v>
      </c>
    </row>
    <row r="9" s="1" customFormat="1" spans="1:10">
      <c r="A9" s="7" t="s">
        <v>29</v>
      </c>
      <c r="B9" s="8">
        <f>B3*10/100</f>
        <v>31.377</v>
      </c>
      <c r="D9" s="13">
        <v>6</v>
      </c>
      <c r="E9" s="14">
        <f>E8*(1+$B$6/100)</f>
        <v>23.1686832</v>
      </c>
      <c r="F9" s="15">
        <f t="shared" si="1"/>
        <v>3.60895193727998</v>
      </c>
      <c r="G9" s="18">
        <f t="shared" si="0"/>
        <v>83.6146641188662</v>
      </c>
      <c r="I9" s="7" t="s">
        <v>24</v>
      </c>
      <c r="J9" s="7" t="s">
        <v>25</v>
      </c>
    </row>
    <row r="10" s="1" customFormat="1" ht="17.4" spans="4:10">
      <c r="D10" s="13">
        <v>7</v>
      </c>
      <c r="E10" s="14">
        <f>E9*(1+$B$6/100)</f>
        <v>30.11928816</v>
      </c>
      <c r="F10" s="15">
        <f t="shared" si="1"/>
        <v>3.54759975434622</v>
      </c>
      <c r="G10" s="18">
        <f t="shared" si="0"/>
        <v>106.851179277499</v>
      </c>
      <c r="I10" s="25">
        <f>G18/E18</f>
        <v>3.53728947892853</v>
      </c>
      <c r="J10" s="26">
        <f>IF(B1="BUY",((B4/G18)+1)*I10,((B4/-G18)+1)*I10)</f>
        <v>3.46879086476886</v>
      </c>
    </row>
    <row r="11" s="1" customFormat="1" spans="4:7">
      <c r="D11" s="13">
        <v>8</v>
      </c>
      <c r="E11" s="14"/>
      <c r="F11" s="15"/>
      <c r="G11" s="18">
        <f t="shared" si="0"/>
        <v>0</v>
      </c>
    </row>
    <row r="12" s="1" customFormat="1" spans="4:7">
      <c r="D12" s="13">
        <v>9</v>
      </c>
      <c r="E12" s="14"/>
      <c r="F12" s="15"/>
      <c r="G12" s="18">
        <f t="shared" si="0"/>
        <v>0</v>
      </c>
    </row>
    <row r="13" s="1" customFormat="1" spans="4:7">
      <c r="D13" s="13">
        <v>10</v>
      </c>
      <c r="E13" s="14"/>
      <c r="F13" s="15"/>
      <c r="G13" s="18">
        <f t="shared" si="0"/>
        <v>0</v>
      </c>
    </row>
    <row r="14" s="1" customFormat="1" spans="4:7">
      <c r="D14" s="13">
        <v>11</v>
      </c>
      <c r="E14" s="14"/>
      <c r="F14" s="15"/>
      <c r="G14" s="18">
        <f t="shared" si="0"/>
        <v>0</v>
      </c>
    </row>
    <row r="15" s="1" customFormat="1" spans="4:7">
      <c r="D15" s="13">
        <v>12</v>
      </c>
      <c r="E15" s="14"/>
      <c r="F15" s="15"/>
      <c r="G15" s="18">
        <f t="shared" si="0"/>
        <v>0</v>
      </c>
    </row>
    <row r="16" s="1" customFormat="1" spans="4:7">
      <c r="D16" s="13">
        <v>13</v>
      </c>
      <c r="E16" s="14"/>
      <c r="F16" s="15"/>
      <c r="G16" s="18">
        <f t="shared" si="0"/>
        <v>0</v>
      </c>
    </row>
    <row r="17" s="1" customFormat="1" ht="18.15" spans="4:7">
      <c r="D17" s="19" t="s">
        <v>23</v>
      </c>
      <c r="E17" s="20">
        <f>SUM(E3:E15)*3</f>
        <v>343.55074608</v>
      </c>
      <c r="F17" s="21">
        <f>IF(B1="BUY",MIN(F3:F16)*(1-$B$5/100),MAX(F3:F16)*(1+$B$5/100))</f>
        <v>3.48729055852234</v>
      </c>
      <c r="G17" s="22">
        <f t="shared" si="0"/>
        <v>1198.06127317809</v>
      </c>
    </row>
    <row r="18" s="1" customFormat="1" spans="4:8">
      <c r="D18" s="2"/>
      <c r="E18" s="23">
        <f>SUM(E3:E17)</f>
        <v>458.06766144</v>
      </c>
      <c r="F18" s="23"/>
      <c r="G18" s="23">
        <f>SUM(G3:G17)</f>
        <v>1620.31791944911</v>
      </c>
      <c r="H18" s="2"/>
    </row>
    <row r="19" s="1" customFormat="1"/>
    <row r="20" s="1" customFormat="1"/>
    <row r="21" s="1" customFormat="1"/>
  </sheetData>
  <conditionalFormatting sqref="J6">
    <cfRule type="cellIs" dxfId="0" priority="3" operator="lessThan">
      <formula>$B$4</formula>
    </cfRule>
    <cfRule type="expression" dxfId="4" priority="4">
      <formula>$J$6&gt;=$B$4</formula>
    </cfRule>
  </conditionalFormatting>
  <conditionalFormatting sqref="J10">
    <cfRule type="expression" dxfId="5" priority="7">
      <formula>IF(AND($J$10&gt;=$F$17,$B$1="BUY"),TRUE,FALSE)</formula>
    </cfRule>
    <cfRule type="expression" dxfId="6" priority="8">
      <formula>IF(AND($J$10&lt;$F$17,$B$1="BUY"),TRUE,FALSE)</formula>
    </cfRule>
    <cfRule type="expression" dxfId="6" priority="2">
      <formula>IF(AND($J$10&gt;$F$17,$B$1="SELL"),TRUE,FALSE)</formula>
    </cfRule>
    <cfRule type="expression" dxfId="5" priority="1">
      <formula>IF(AND($J$10&lt;=$F$17,$B$1="SELL"),TRUE,FALSE)</formula>
    </cfRule>
  </conditionalFormatting>
  <conditionalFormatting sqref="G18">
    <cfRule type="expression" dxfId="5" priority="6">
      <formula>$G$18&gt;$B$3*$B$7</formula>
    </cfRule>
    <cfRule type="cellIs" dxfId="0" priority="15" operator="greaterThan">
      <formula>$B$3*$B$7</formula>
    </cfRule>
    <cfRule type="cellIs" dxfId="1" priority="16" operator="lessThan">
      <formula>$B$3*10</formula>
    </cfRule>
    <cfRule type="cellIs" dxfId="3" priority="22" operator="lessThan">
      <formula>#REF!*#REF!</formula>
    </cfRule>
    <cfRule type="cellIs" dxfId="2" priority="23" operator="greaterThan">
      <formula>#REF!*#REF!</formula>
    </cfRule>
  </conditionalFormatting>
  <conditionalFormatting sqref="D4:D16">
    <cfRule type="cellIs" dxfId="3" priority="21" operator="lessThan">
      <formula>$B$8+1</formula>
    </cfRule>
  </conditionalFormatting>
  <dataValidations count="1">
    <dataValidation type="list" allowBlank="1" showInputMessage="1" showErrorMessage="1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LONG</vt:lpstr>
      <vt:lpstr>SHORT</vt:lpstr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2022-09-04T21:23:44Z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1033-11.2.0.11254</vt:lpwstr>
  </property>
</Properties>
</file>