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<sst xmlns="http://schemas.openxmlformats.org/spreadsheetml/2006/main" count="88" uniqueCount="60">
  <si>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</si>
  <si>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</si>
  <si>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</si>
  <si>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</si>
  <si>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</si>
  <si>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</si>
  <si>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</si>
  <si>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</si>
  <si>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</si>
  <si>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</si>
  <si>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</si>
  <si>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</si>
  <si>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</si>
  <si>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</si>
  <si>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</si>
  <si>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</si>
  <si>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</si>
  <si>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</si>
  <si>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</si>
  <si>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</si>
  <si>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</si>
  <si>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</si>
  <si>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</si>
  <si>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</si>
  <si>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</si>
  <si>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</si>
  <si>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</si>
  <si>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</si>
  <si>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</si>
  <si>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</si>
  <si>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</si>
  <si>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</si>
  <si>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</si>
  <si>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</si>
  <si>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</si>
  <si>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</si>
  <si>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</si>
  <si>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</si>
  <si>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</si>
  <si>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</si>
  <si>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</si>
  <si>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</si>
  <si>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940</t>
  </si>
  <si>
    <t>1.4860</t>
  </si>
  <si>
    <t>Soporta una varación en contra %</t>
  </si>
  <si>
    <t>19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</si>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</sst>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176" formatCode="0.00000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20" applyNumberFormat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30" borderId="22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9" borderId="26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9" borderId="22" applyNumberFormat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80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</row>
    <row r="2" ht="19.5" customHeight="1" spans="1:5">
      <c r="A2" s="74" t="s">
        <v>5</v>
      </c>
      <c r="B2" s="74" t="s">
        <v>6</v>
      </c>
      <c r="C2" s="74" t="s">
        <v>7</v>
      </c>
      <c r="D2" s="75">
        <f>POWER(1+(B2/100),C2)*A2</f>
        <v>1017.82341021326</v>
      </c>
      <c r="E2" s="75">
        <f>D2-A2</f>
        <v>217.823410213258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6"/>
      <c r="B6" s="76"/>
    </row>
    <row r="7" spans="1:2">
      <c r="A7" s="77" t="s">
        <v>8</v>
      </c>
      <c r="B7" s="77"/>
    </row>
    <row r="8" spans="1:2">
      <c r="A8" s="78" t="s">
        <v>9</v>
      </c>
      <c r="B8" s="78" t="s">
        <v>1</v>
      </c>
    </row>
    <row r="9" spans="1:2">
      <c r="A9" s="79" t="s">
        <v>10</v>
      </c>
      <c r="B9" s="78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11</v>
      </c>
      <c r="B1" s="44" t="s">
        <v>12</v>
      </c>
    </row>
    <row r="2" s="42" customFormat="1" ht="15.15" spans="4:7">
      <c r="D2" s="45" t="s">
        <v>13</v>
      </c>
      <c r="E2" s="46" t="s">
        <v>14</v>
      </c>
      <c r="F2" s="47" t="s">
        <v>15</v>
      </c>
      <c r="G2" s="48" t="s">
        <v>16</v>
      </c>
    </row>
    <row r="3" s="42" customFormat="1" spans="1:10">
      <c r="A3" s="49" t="s">
        <v>17</v>
      </c>
      <c r="B3" s="50">
        <v>328.24</v>
      </c>
      <c r="D3" s="51" t="s">
        <v>18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19</v>
      </c>
      <c r="J3" s="67">
        <f>IF(B1="BUY",(J10/I10)-1,(I10/J10)-1)*100</f>
        <v>-1.1306113867434</v>
      </c>
    </row>
    <row r="4" s="42" customFormat="1" spans="1:10">
      <c r="A4" s="49" t="s">
        <v>20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21</v>
      </c>
      <c r="J4" s="67">
        <f>E18</f>
        <v>462001.227212826</v>
      </c>
    </row>
    <row r="5" s="42" customFormat="1" spans="1:10">
      <c r="A5" s="49" t="s">
        <v>22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23</v>
      </c>
      <c r="J5" s="67">
        <f>J4*J10</f>
        <v>2903.20797975916</v>
      </c>
    </row>
    <row r="6" s="42" customFormat="1" spans="1:10">
      <c r="A6" s="49" t="s">
        <v>24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25</v>
      </c>
      <c r="J6" s="67">
        <f>J3/100*J4*J10</f>
        <v>-32.824</v>
      </c>
    </row>
    <row r="7" s="42" customFormat="1" spans="1:10">
      <c r="A7" s="49" t="s">
        <v>26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27</v>
      </c>
      <c r="J7" s="64">
        <f>IF(B1="BUY",(J10/F3)-1,(F3/J10)-1)*100</f>
        <v>-13.1283491593311</v>
      </c>
    </row>
    <row r="8" s="42" customFormat="1" spans="1:7">
      <c r="A8" s="49" t="s">
        <v>28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29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30</v>
      </c>
      <c r="J9" s="49" t="s">
        <v>31</v>
      </c>
    </row>
    <row r="10" s="42" customFormat="1" ht="17.4" spans="1:10">
      <c r="A10" s="59" t="s">
        <v>32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33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34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35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36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37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38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39</v>
      </c>
      <c r="B17" s="60">
        <f>IF(B1="BUY",((B4/B15)+1)*B16,((B4/-B15)+1)*B16)</f>
        <v>0.00553004743032399</v>
      </c>
      <c r="D17" s="61" t="s">
        <v>34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40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41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 t="s">
        <v>42</v>
      </c>
      <c r="D3" s="24" t="s">
        <v>18</v>
      </c>
      <c r="E3" s="25">
        <f>G3/F3</f>
        <v>120.188425302826</v>
      </c>
      <c r="F3" s="26" t="s">
        <v>43</v>
      </c>
      <c r="G3" s="27">
        <f>B8</f>
        <v>178.6</v>
      </c>
      <c r="I3" s="22" t="s">
        <v>19</v>
      </c>
      <c r="J3" s="36">
        <f>IF(B1="BUY",((I10/J10)-1)*-100,((I10/J10)-1)*100)</f>
        <v>-11.4506981307954</v>
      </c>
    </row>
    <row r="4" s="14" customFormat="1" spans="1:10">
      <c r="A4" s="22" t="s">
        <v>20</v>
      </c>
      <c r="B4" s="28">
        <f>-B3*$B$10/100</f>
        <v>-94</v>
      </c>
      <c r="D4" s="29">
        <v>1</v>
      </c>
      <c r="E4" s="25">
        <f>E3*(1+$B$6/100)</f>
        <v>156.244952893674</v>
      </c>
      <c r="F4" s="30">
        <f>IF($B$1="BUY",F3*(1-$B$5/100),F3*(1+$B$5/100))</f>
        <v>1.511262</v>
      </c>
      <c r="G4" s="27">
        <f t="shared" ref="G4:G17" si="0">E4*F4</f>
        <v>236.12706</v>
      </c>
      <c r="I4" s="22" t="s">
        <v>21</v>
      </c>
      <c r="J4" s="36">
        <f>E18</f>
        <v>479.551816958277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203.118438761777</v>
      </c>
      <c r="F5" s="30">
        <f>IF($B$1="BUY",F4*(1-$B$5/100),F4*(1+$B$5/100))</f>
        <v>1.536953454</v>
      </c>
      <c r="G5" s="27">
        <f t="shared" si="0"/>
        <v>312.183586026</v>
      </c>
      <c r="I5" s="22" t="s">
        <v>23</v>
      </c>
      <c r="J5" s="36">
        <f>J4*J10</f>
        <v>820.910646026</v>
      </c>
    </row>
    <row r="6" s="14" customFormat="1" spans="1:10">
      <c r="A6" s="22" t="s">
        <v>24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25</v>
      </c>
      <c r="J6" s="36">
        <f>J3/100*J4*J10</f>
        <v>-94</v>
      </c>
    </row>
    <row r="7" s="14" customFormat="1" spans="1:10">
      <c r="A7" s="22" t="s">
        <v>26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44</v>
      </c>
      <c r="J7" s="28">
        <f>IF(B1="BUY",(((J10/F3)-1)*-1),(J10/F3)-1)*100</f>
        <v>15.19709773117</v>
      </c>
    </row>
    <row r="8" s="14" customFormat="1" spans="1:7">
      <c r="A8" s="22" t="s">
        <v>28</v>
      </c>
      <c r="B8" s="28">
        <f>B3*$B$9/100</f>
        <v>178.6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40</v>
      </c>
      <c r="B9" s="28" t="s">
        <v>45</v>
      </c>
      <c r="C9" s="14" t="s">
        <v>46</v>
      </c>
      <c r="D9" s="29">
        <v>6</v>
      </c>
      <c r="E9" s="25"/>
      <c r="F9" s="30"/>
      <c r="G9" s="27">
        <f t="shared" si="0"/>
        <v>0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1.71182887228519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47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48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1.71182887228519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49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12.9314380679242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479.551816958277</v>
      </c>
      <c r="F18" s="35"/>
      <c r="G18" s="35">
        <f>SUM(G3:G17)</f>
        <v>726.910646026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E4" sqref="E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</row>
    <row r="3" spans="1:11">
      <c r="A3" s="5" t="s">
        <v>17</v>
      </c>
      <c r="B3" s="6">
        <v>939</v>
      </c>
      <c r="C3" s="2"/>
      <c r="D3" s="7" t="s">
        <v>57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-4.09346527747506</v>
      </c>
      <c r="I3" s="9">
        <f>SUM(E3:E4)/SUM(G3:G4)</f>
        <v>0.25103</v>
      </c>
      <c r="J3" s="9">
        <f>IF(A2="BUY",((B5/SUM(E3:E4))+1)*I3,((B5/-SUM(E3:E4))+1)*I3)</f>
        <v>0.261744416818182</v>
      </c>
      <c r="K3" s="11">
        <f>H3/100*SUM(G3:G4)*J3</f>
        <v>-93.9000000000005</v>
      </c>
    </row>
    <row r="4" spans="1:11">
      <c r="A4" s="5" t="s">
        <v>58</v>
      </c>
      <c r="B4" s="1">
        <v>10</v>
      </c>
      <c r="C4" s="2"/>
      <c r="D4" s="7" t="s">
        <v>59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-93.9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2022-11-04T22:26:22Z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