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<sst xmlns="http://schemas.openxmlformats.org/spreadsheetml/2006/main" count="361" uniqueCount="110">
  <si>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</si>
  <si>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</si>
  <si>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</si>
  <si>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</si>
  <si>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</si>
  <si>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</si>
  <si>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</si>
  <si>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</si>
  <si>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</si>
  <si>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</si>
  <si>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</si>
  <si>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</si>
  <si>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</si>
  <si>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</si>
  <si>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</si>
  <si>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</si>
  <si>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</si>
  <si>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</si>
  <si>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</si>
  <si>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</si>
  <si>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</si>
  <si>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</si>
  <si>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</si>
  <si>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</si>
  <si>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</si>
  <si>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</si>
  <si>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</si>
  <si>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</si>
  <si>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</si>
  <si>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</si>
  <si>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</si>
  <si>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</si>
  <si>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</si>
  <si>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</si>
  <si>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</si>
  <si>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</si>
  <si>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</si>
  <si>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</si>
  <si>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</si>
  <si>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BUY</t>
  </si>
  <si>
    <t>primer tp a 0.7 porciento</t>
  </si>
  <si>
    <t>porc distancia entre posicion y precio (se recomienda que sea al menos la mitad del porsentaje que soporta)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</si>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</sst>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1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24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1" borderId="19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5728.09946452305</v>
      </c>
      <c r="E2" s="54">
        <f>D2-A2</f>
        <v>2728.09946452305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7" sqref="C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B1" sqref="B1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39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1754.18</v>
      </c>
      <c r="D3" s="29" t="s">
        <v>18</v>
      </c>
      <c r="E3" s="30">
        <f>G3/F3</f>
        <v>111.589058524173</v>
      </c>
      <c r="F3" s="31">
        <v>3.144</v>
      </c>
      <c r="G3" s="32">
        <f>B8</f>
        <v>350.836</v>
      </c>
      <c r="I3" s="27" t="s">
        <v>19</v>
      </c>
      <c r="J3" s="41">
        <f>IF(B1="BUY",((I10/J10)-1)*-100,((I10/J10)-1)*100)</f>
        <v>-2.04541417001616</v>
      </c>
    </row>
    <row r="4" s="19" customFormat="1" spans="1:10">
      <c r="A4" s="27" t="s">
        <v>20</v>
      </c>
      <c r="B4" s="33">
        <f>-B3*$B$10/100</f>
        <v>-350.836</v>
      </c>
      <c r="D4" s="34">
        <v>1</v>
      </c>
      <c r="E4" s="30">
        <f>E3</f>
        <v>111.589058524173</v>
      </c>
      <c r="F4" s="35">
        <f>IF($B$1="BUY",F3*(1-$B$5/100),F3*(1+$B$5/100))</f>
        <v>3.090552</v>
      </c>
      <c r="G4" s="32">
        <f t="shared" ref="G4:G17" si="0">E4*F4</f>
        <v>344.871788</v>
      </c>
      <c r="I4" s="27" t="s">
        <v>21</v>
      </c>
      <c r="J4" s="41">
        <f>E18</f>
        <v>6140.08974692112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4:E11" si="1">E4*(1+$B$6/100)</f>
        <v>145.065776081425</v>
      </c>
      <c r="F5" s="35">
        <f>IF($B$1="BUY",F4*(1-$B$5/100),F4*(1+$B$5/100))</f>
        <v>3.038012616</v>
      </c>
      <c r="G5" s="32">
        <f t="shared" si="0"/>
        <v>440.7116578852</v>
      </c>
      <c r="I5" s="27" t="s">
        <v>23</v>
      </c>
      <c r="J5" s="41">
        <f>J4*J10</f>
        <v>17152.3207936528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188.585508905852</v>
      </c>
      <c r="F6" s="35">
        <f>IF($B$1="BUY",F5*(1-$B$5/100),F5*(1+$B$5/100))</f>
        <v>2.986366401528</v>
      </c>
      <c r="G6" s="32">
        <f t="shared" si="0"/>
        <v>563.185427611497</v>
      </c>
      <c r="I6" s="27" t="s">
        <v>25</v>
      </c>
      <c r="J6" s="41">
        <f>J3/100*J4*J10</f>
        <v>-350.836000000002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245.161161577608</v>
      </c>
      <c r="F7" s="35">
        <f>IF($B$1="BUY",F6*(1-$B$5/100),F6*(1+$B$5/100))</f>
        <v>2.93559817270202</v>
      </c>
      <c r="G7" s="32">
        <f t="shared" si="0"/>
        <v>719.694657944732</v>
      </c>
      <c r="I7" s="27" t="s">
        <v>27</v>
      </c>
      <c r="J7" s="42">
        <f>IF(B1="BUY",(((J10/F3)-1)*-1),(J10/F3)-1)*100</f>
        <v>11.1483219890443</v>
      </c>
    </row>
    <row r="8" s="19" customFormat="1" spans="1:7">
      <c r="A8" s="27" t="s">
        <v>28</v>
      </c>
      <c r="B8" s="33">
        <f>B3*$B$9/100</f>
        <v>350.836</v>
      </c>
      <c r="D8" s="34">
        <v>5</v>
      </c>
      <c r="E8" s="30">
        <f t="shared" si="1"/>
        <v>318.709510050891</v>
      </c>
      <c r="F8" s="35">
        <f>IF($B$1="BUY",F7*(1-$B$5/100),F7*(1+$B$5/100))</f>
        <v>2.88569300376609</v>
      </c>
      <c r="G8" s="32">
        <f t="shared" si="0"/>
        <v>919.697803387573</v>
      </c>
    </row>
    <row r="9" s="19" customFormat="1" spans="1:10">
      <c r="A9" s="27" t="s">
        <v>29</v>
      </c>
      <c r="B9" s="28">
        <v>20</v>
      </c>
      <c r="D9" s="34">
        <v>6</v>
      </c>
      <c r="E9" s="30">
        <f>E8*(1+$B$6/100)</f>
        <v>414.322363066158</v>
      </c>
      <c r="F9" s="35">
        <f>IF($B$1="BUY",F8*(1-$B$5/100),F8*(1+$B$5/100))</f>
        <v>2.83663622270207</v>
      </c>
      <c r="G9" s="32">
        <f t="shared" si="0"/>
        <v>1175.28182294898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20</v>
      </c>
      <c r="D10" s="34">
        <v>7</v>
      </c>
      <c r="E10" s="30"/>
      <c r="F10" s="35"/>
      <c r="G10" s="32">
        <f t="shared" ref="G10:G16" si="2">E10*F10</f>
        <v>0</v>
      </c>
      <c r="I10" s="43">
        <f>G18/E18</f>
        <v>2.8506353351642</v>
      </c>
      <c r="J10" s="44">
        <f>IF(B1="BUY",((B4/G18)+1)*I10,((B4/-G18)+1)*I10)</f>
        <v>2.79349675666445</v>
      </c>
    </row>
    <row r="11" s="19" customFormat="1" spans="1:7">
      <c r="A11" s="27" t="s">
        <v>40</v>
      </c>
      <c r="B11" s="33">
        <f>B8*0.7/100</f>
        <v>2.455852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2.79349675666445</v>
      </c>
    </row>
    <row r="16" s="19" customFormat="1" spans="4:9">
      <c r="D16" s="34">
        <v>13</v>
      </c>
      <c r="E16" s="30"/>
      <c r="F16" s="35"/>
      <c r="G16" s="32"/>
      <c r="I16" s="47" t="s">
        <v>41</v>
      </c>
    </row>
    <row r="17" s="19" customFormat="1" ht="18.15" spans="4:10">
      <c r="D17" s="36" t="s">
        <v>37</v>
      </c>
      <c r="E17" s="37">
        <f>SUM(E3:E9)*3</f>
        <v>4605.06731019084</v>
      </c>
      <c r="F17" s="38">
        <f>IF(B1="BUY",MIN(F3:F16)*(1-($B$5/3)/100),MAX(F3:F16)*(1+($B$5/3)/100))</f>
        <v>2.82056195077342</v>
      </c>
      <c r="G17" s="39">
        <f t="shared" si="0"/>
        <v>12988.8776358748</v>
      </c>
      <c r="I17" s="42">
        <f>IF(B1="BUY",(((I15/I10)-1)*-1),((I15/I10)-1))*100</f>
        <v>2.00441556992293</v>
      </c>
      <c r="J17" s="43" t="str">
        <f>IF(B1="BUY","TIENE QUE SUBIR","TIENE QUE BAJAR")</f>
        <v>TIENE QUE SUBIR</v>
      </c>
    </row>
    <row r="18" s="19" customFormat="1" spans="4:9">
      <c r="D18" s="40"/>
      <c r="E18" s="40">
        <f>SUM(E3:E17)</f>
        <v>6140.08974692112</v>
      </c>
      <c r="F18" s="40"/>
      <c r="G18" s="40">
        <f>SUM(G3:G17)</f>
        <v>17503.1567936528</v>
      </c>
      <c r="H18" s="40"/>
      <c r="I18" s="47" t="s">
        <v>38</v>
      </c>
    </row>
    <row r="19" s="19" customFormat="1" spans="9:9">
      <c r="I19" s="48">
        <f>G18/B3</f>
        <v>9.97797078615237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39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2022-12-18T10:32:55Z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