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ESTRUCTURA!$A$1:$G$40</definedName>
  </definedNames>
  <calcPr calcId="144525"/>
</workbook>
</file>

<file path=xl/sharedStrings.xml><?xml version="1.0" encoding="utf-8"?>
<sst xmlns="http://schemas.openxmlformats.org/spreadsheetml/2006/main" count="355" uniqueCount="101">
  <si>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</si>
  <si>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</si>
  <si>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</si>
  <si>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</si>
  <si>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</si>
  <si>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</si>
  <si>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</si>
  <si>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</si>
  <si>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</si>
  <si>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</si>
  <si>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</si>
  <si>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</si>
  <si>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</si>
  <si>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</si>
  <si>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</si>
  <si>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</si>
  <si>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</si>
  <si>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</si>
  <si>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</si>
  <si>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</si>
  <si>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</si>
  <si>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</si>
  <si>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</si>
  <si>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</si>
  <si>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</si>
  <si>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</si>
  <si>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</si>
  <si>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</si>
  <si>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</si>
  <si>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</si>
  <si>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</si>
  <si>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</si>
  <si>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</si>
  <si>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</t>
  </si>
  <si>
    <t>ataque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</si>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</sst>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19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2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6" borderId="1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6" borderId="20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177" fontId="0" fillId="0" borderId="0" xfId="0" applyNumberFormat="1"/>
    <xf numFmtId="177" fontId="4" fillId="0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horizontal="left" vertical="center"/>
    </xf>
    <xf numFmtId="177" fontId="0" fillId="4" borderId="10" xfId="0" applyNumberFormat="1" applyFont="1" applyFill="1" applyBorder="1" applyAlignment="1">
      <alignment vertical="center"/>
    </xf>
    <xf numFmtId="177" fontId="0" fillId="3" borderId="10" xfId="0" applyNumberFormat="1" applyFont="1" applyFill="1" applyBorder="1" applyAlignment="1">
      <alignment vertical="center"/>
    </xf>
    <xf numFmtId="177" fontId="0" fillId="0" borderId="1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5" fillId="0" borderId="12" xfId="0" applyNumberFormat="1" applyFont="1" applyFill="1" applyBorder="1" applyAlignment="1">
      <alignment horizontal="left" vertical="center"/>
    </xf>
    <xf numFmtId="177" fontId="0" fillId="4" borderId="13" xfId="0" applyNumberFormat="1" applyFont="1" applyFill="1" applyBorder="1" applyAlignment="1">
      <alignment vertical="center"/>
    </xf>
    <xf numFmtId="177" fontId="5" fillId="0" borderId="14" xfId="0" applyNumberFormat="1" applyFont="1" applyFill="1" applyBorder="1" applyAlignment="1">
      <alignment horizontal="left" vertical="center"/>
    </xf>
    <xf numFmtId="177" fontId="0" fillId="4" borderId="15" xfId="0" applyNumberFormat="1" applyFont="1" applyFill="1" applyBorder="1" applyAlignment="1">
      <alignment vertical="center"/>
    </xf>
    <xf numFmtId="177" fontId="6" fillId="4" borderId="16" xfId="0" applyNumberFormat="1" applyFont="1" applyFill="1" applyBorder="1" applyAlignment="1">
      <alignment vertical="center"/>
    </xf>
    <xf numFmtId="177" fontId="0" fillId="0" borderId="17" xfId="0" applyNumberFormat="1" applyFont="1" applyFill="1" applyBorder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0" fillId="5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Master'!$F$3:$F$21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5">
                  <c:v>0.286454483258245</c:v>
                </c:pt>
                <c:pt idx="6">
                  <c:v>0.291324209473635</c:v>
                </c:pt>
                <c:pt idx="7">
                  <c:v>0.296276721034687</c:v>
                </c:pt>
                <c:pt idx="14">
                  <c:v>0.301313425292276</c:v>
                </c:pt>
                <c:pt idx="16">
                  <c:v>0.303068620770667</c:v>
                </c:pt>
                <c:pt idx="18">
                  <c:v>0.297312469894043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2" name="Chart 1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3" name="Chart 2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0" customWidth="1"/>
    <col min="2" max="2" width="34.287037037037" style="40" customWidth="1"/>
    <col min="3" max="3" width="14.1481481481481" style="41" customWidth="1"/>
    <col min="4" max="4" width="21.8888888888889" style="42" customWidth="1"/>
    <col min="5" max="5" width="17.1111111111111" style="42" customWidth="1"/>
    <col min="6" max="16384" width="9" style="42"/>
  </cols>
  <sheetData>
    <row r="1" ht="19.5" customHeight="1" spans="1: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</row>
    <row r="2" ht="19.5" customHeight="1" spans="1:5">
      <c r="A2" s="44" t="s">
        <v>5</v>
      </c>
      <c r="B2" s="44" t="s">
        <v>6</v>
      </c>
      <c r="C2" s="44" t="s">
        <v>7</v>
      </c>
      <c r="D2" s="45">
        <f>POWER(1+(B2/100),C2)*A2</f>
        <v>7390.91790332117</v>
      </c>
      <c r="E2" s="45">
        <f>D2-A2</f>
        <v>4441.91790332117</v>
      </c>
    </row>
    <row r="3" ht="19.5" customHeight="1" spans="1:2">
      <c r="A3" s="41"/>
      <c r="B3" s="41"/>
    </row>
    <row r="4" ht="19.5" customHeight="1"/>
    <row r="5" ht="19.5" customHeight="1"/>
    <row r="6" ht="19.5" customHeight="1" spans="1:2">
      <c r="A6" s="46"/>
      <c r="B6" s="46"/>
    </row>
    <row r="7" spans="1:2">
      <c r="A7" s="47" t="s">
        <v>8</v>
      </c>
      <c r="B7" s="47"/>
    </row>
    <row r="8" spans="1:2">
      <c r="A8" s="48" t="s">
        <v>9</v>
      </c>
      <c r="B8" s="48" t="s">
        <v>1</v>
      </c>
    </row>
    <row r="9" spans="1:2">
      <c r="A9" s="49" t="s">
        <v>10</v>
      </c>
      <c r="B9" s="48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A3" sqref="A3:G17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2853.37</v>
      </c>
      <c r="D3" s="25" t="s">
        <v>18</v>
      </c>
      <c r="E3" s="26">
        <f>G3/F3</f>
        <v>866.956323585264</v>
      </c>
      <c r="F3" s="27">
        <v>0.2633</v>
      </c>
      <c r="G3" s="28">
        <f>B8</f>
        <v>228.2696</v>
      </c>
      <c r="I3" s="23" t="s">
        <v>19</v>
      </c>
      <c r="J3" s="37">
        <f>IF(B1="BUY",((I10/J10)-1)*-100,((I10/J10)-1)*100)</f>
        <v>-1.89928962687925</v>
      </c>
    </row>
    <row r="4" s="15" customFormat="1" spans="1:10">
      <c r="A4" s="23" t="s">
        <v>20</v>
      </c>
      <c r="B4" s="29">
        <f>-B3*$B$10/100</f>
        <v>-370.9381</v>
      </c>
      <c r="D4" s="30">
        <v>1</v>
      </c>
      <c r="E4" s="26">
        <f>E3</f>
        <v>866.956323585264</v>
      </c>
      <c r="F4" s="31">
        <f>IF($B$1="BUY",F3*(1-$B$5/100),F3*(1+$B$5/100))</f>
        <v>0.2677761</v>
      </c>
      <c r="G4" s="28">
        <f t="shared" ref="G4:G17" si="0">E4*F4</f>
        <v>232.1501832</v>
      </c>
      <c r="I4" s="23" t="s">
        <v>21</v>
      </c>
      <c r="J4" s="37">
        <f>E18</f>
        <v>64442.0391248675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1127.04322066084</v>
      </c>
      <c r="F5" s="31">
        <f>IF($B$1="BUY",F4*(1-$B$5/100),F4*(1+$B$5/100))</f>
        <v>0.2723282937</v>
      </c>
      <c r="G5" s="28">
        <f t="shared" si="0"/>
        <v>306.92575720872</v>
      </c>
      <c r="I5" s="23" t="s">
        <v>23</v>
      </c>
      <c r="J5" s="37">
        <f>J4*J10</f>
        <v>19530.3599172229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1465.1561868591</v>
      </c>
      <c r="F6" s="31">
        <f>IF($B$1="BUY",F5*(1-$B$5/100),F5*(1+$B$5/100))</f>
        <v>0.2769578746929</v>
      </c>
      <c r="G6" s="28">
        <f t="shared" si="0"/>
        <v>405.786543605649</v>
      </c>
      <c r="I6" s="23" t="s">
        <v>25</v>
      </c>
      <c r="J6" s="37">
        <f>J3/100*J4*J10</f>
        <v>-370.938099999998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1904.70304291683</v>
      </c>
      <c r="F7" s="31">
        <f>IF($B$1="BUY",F6*(1-$B$5/100),F6*(1+$B$5/100))</f>
        <v>0.281666158562679</v>
      </c>
      <c r="G7" s="28">
        <f t="shared" si="0"/>
        <v>536.490389301028</v>
      </c>
      <c r="I7" s="23" t="s">
        <v>27</v>
      </c>
      <c r="J7" s="29">
        <f>IF($B$1="BUY",((($J$10/$F$3)-1)*-1),($J$10/$F$3)-1)*100</f>
        <v>15.1039197761742</v>
      </c>
    </row>
    <row r="8" s="15" customFormat="1" spans="1:7">
      <c r="A8" s="23" t="s">
        <v>28</v>
      </c>
      <c r="B8" s="29">
        <f>B3*$B$9/100</f>
        <v>228.2696</v>
      </c>
      <c r="D8" s="30">
        <v>5</v>
      </c>
      <c r="E8" s="26">
        <f t="shared" si="1"/>
        <v>2476.11395579187</v>
      </c>
      <c r="F8" s="31">
        <f>IF($B$1="BUY",F7*(1-$B$5/100),F7*(1+$B$5/100))</f>
        <v>0.286454483258245</v>
      </c>
      <c r="G8" s="28">
        <f t="shared" si="0"/>
        <v>709.293943694889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3218.94814252943</v>
      </c>
      <c r="F9" s="31">
        <f>IF($B$1="BUY",F8*(1-$B$5/100),F8*(1+$B$5/100))</f>
        <v>0.291324209473635</v>
      </c>
      <c r="G9" s="28">
        <f t="shared" si="0"/>
        <v>937.757522959013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4184.63258528827</v>
      </c>
      <c r="F10" s="31">
        <f>IF($B$1="BUY",F9*(1-$B$5/100),F9*(1+$B$5/100))</f>
        <v>0.296276721034687</v>
      </c>
      <c r="G10" s="28">
        <f t="shared" si="0"/>
        <v>1239.80922110411</v>
      </c>
      <c r="I10" s="38">
        <f>G18/E18</f>
        <v>0.297312469894043</v>
      </c>
      <c r="J10" s="39">
        <f>IF(B1="BUY",((B4/G18)+1)*I10,((B4/-G18)+1)*I10)</f>
        <v>0.303068620770667</v>
      </c>
    </row>
    <row r="11" s="15" customFormat="1" spans="1:7">
      <c r="A11" s="23" t="s">
        <v>33</v>
      </c>
      <c r="B11" s="29">
        <f>B8*1.15/100</f>
        <v>2.6251004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34</v>
      </c>
      <c r="E17" s="33">
        <f>SUM(E3:E16)*3</f>
        <v>48331.5293436506</v>
      </c>
      <c r="F17" s="34">
        <f>IF(B1="BUY",MIN(F3:F16)*(1-($B$5)/100),MAX(F3:F16)*(1+($B$5)/100))</f>
        <v>0.301313425292276</v>
      </c>
      <c r="G17" s="35">
        <f t="shared" si="0"/>
        <v>14562.9386561495</v>
      </c>
    </row>
    <row r="18" s="15" customFormat="1" spans="4:8">
      <c r="D18" s="36"/>
      <c r="E18" s="36">
        <f>SUM(E3:E17)</f>
        <v>64442.0391248675</v>
      </c>
      <c r="F18" s="36"/>
      <c r="G18" s="36">
        <f>SUM(G3:G17)</f>
        <v>19159.4218172229</v>
      </c>
      <c r="H18" s="36"/>
    </row>
    <row r="19" s="15" customFormat="1" spans="4:6">
      <c r="D19" s="23" t="s">
        <v>35</v>
      </c>
      <c r="E19" s="29"/>
      <c r="F19" s="29">
        <f>IF(B1="BUY",((B4/G18)+1)*I10,((B4/-G18)+1)*I10)</f>
        <v>0.303068620770667</v>
      </c>
    </row>
    <row r="20" s="15" customFormat="1"/>
    <row r="21" s="15" customFormat="1" spans="4:6">
      <c r="D21" s="23" t="s">
        <v>30</v>
      </c>
      <c r="E21" s="29"/>
      <c r="F21" s="29">
        <f>G18/E18</f>
        <v>0.297312469894043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36</v>
      </c>
      <c r="E23" s="29"/>
      <c r="F23" s="29">
        <f>IF($B$1="BUY",(($F$17/$F$19)-1)*100,(($F$19/$F$17)-1)*100)</f>
        <v>0.582514860294725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="15" customFormat="1" spans="4:16384">
      <c r="D25" s="23" t="s">
        <v>37</v>
      </c>
      <c r="E25" s="29"/>
      <c r="F25" s="29">
        <f>IF($B$1="BUY",(($F$21/$F$19)-1)*100,(($F$19/$F$21)-1)*100)</f>
        <v>1.9360610332539</v>
      </c>
      <c r="XEV25" s="16"/>
      <c r="XEW25" s="16"/>
      <c r="XEX25" s="16"/>
      <c r="XEY25" s="16"/>
      <c r="XEZ25" s="16"/>
      <c r="XFA25" s="16"/>
      <c r="XFB25" s="16"/>
      <c r="XFC25" s="16"/>
      <c r="XFD25" s="16"/>
    </row>
    <row r="26" s="15" customFormat="1" spans="16376:16384">
      <c r="XEV26" s="16"/>
      <c r="XEW26" s="16"/>
      <c r="XEX26" s="16"/>
      <c r="XEY26" s="16"/>
      <c r="XEZ26" s="16"/>
      <c r="XFA26" s="16"/>
      <c r="XFB26" s="16"/>
      <c r="XFC26" s="16"/>
      <c r="XFD26" s="16"/>
    </row>
    <row r="27" s="15" customFormat="1" spans="4:16384">
      <c r="D27" s="23" t="s">
        <v>27</v>
      </c>
      <c r="E27" s="29"/>
      <c r="F27" s="29">
        <f>IF($B$1="BUY",((($J$10/$F$3)-1)*-1),($J$10/$F$3)-1)*100</f>
        <v>15.1039197761742</v>
      </c>
      <c r="XEV27" s="16"/>
      <c r="XEW27" s="16"/>
      <c r="XEX27" s="16"/>
      <c r="XEY27" s="16"/>
      <c r="XEZ27" s="16"/>
      <c r="XFA27" s="16"/>
      <c r="XFB27" s="16"/>
      <c r="XFC27" s="16"/>
      <c r="XFD27" s="16"/>
    </row>
  </sheetData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1" sqref="B1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2853.37</v>
      </c>
      <c r="D3" s="25" t="s">
        <v>18</v>
      </c>
      <c r="E3" s="26">
        <f>G3/F3</f>
        <v>1083.69540448158</v>
      </c>
      <c r="F3" s="27">
        <v>0.2633</v>
      </c>
      <c r="G3" s="28">
        <f>B8</f>
        <v>285.337</v>
      </c>
      <c r="I3" s="23" t="s">
        <v>19</v>
      </c>
      <c r="J3" s="37">
        <f>IF(B1="BUY",((I10/J10)-1)*-100,((I10/J10)-1)*100)</f>
        <v>-1.58999939700128</v>
      </c>
    </row>
    <row r="4" s="15" customFormat="1" spans="1:10">
      <c r="A4" s="23" t="s">
        <v>20</v>
      </c>
      <c r="B4" s="29">
        <f>-B3*$B$10/100</f>
        <v>-142.6685</v>
      </c>
      <c r="D4" s="30">
        <v>1</v>
      </c>
      <c r="E4" s="26">
        <f>E3</f>
        <v>1083.69540448158</v>
      </c>
      <c r="F4" s="31">
        <f>IF($B$1="BUY",F3*(1-$B$5/100),F3*(1+$B$5/100))</f>
        <v>0.2677761</v>
      </c>
      <c r="G4" s="28">
        <f t="shared" ref="G4:G17" si="0">E4*F4</f>
        <v>290.187729</v>
      </c>
      <c r="I4" s="23" t="s">
        <v>21</v>
      </c>
      <c r="J4" s="37">
        <f>E18</f>
        <v>31154.0754880365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1408.80402582605</v>
      </c>
      <c r="F5" s="31">
        <f>IF($B$1="BUY",F4*(1-$B$5/100),F4*(1+$B$5/100))</f>
        <v>0.2723282937</v>
      </c>
      <c r="G5" s="28">
        <f t="shared" si="0"/>
        <v>383.6571965109</v>
      </c>
      <c r="I5" s="23" t="s">
        <v>23</v>
      </c>
      <c r="J5" s="37">
        <f>J4*J10</f>
        <v>8972.86503812962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1831.44523357387</v>
      </c>
      <c r="F6" s="31">
        <f>IF($B$1="BUY",F5*(1-$B$5/100),F5*(1+$B$5/100))</f>
        <v>0.2769578746929</v>
      </c>
      <c r="G6" s="28">
        <f t="shared" si="0"/>
        <v>507.233179507061</v>
      </c>
      <c r="I6" s="23" t="s">
        <v>25</v>
      </c>
      <c r="J6" s="37">
        <f>J3/100*J4*J10</f>
        <v>-142.6685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2380.87880364603</v>
      </c>
      <c r="F7" s="31">
        <f>IF($B$1="BUY",F6*(1-$B$5/100),F6*(1+$B$5/100))</f>
        <v>0.281666158562679</v>
      </c>
      <c r="G7" s="28">
        <f t="shared" si="0"/>
        <v>670.612986626285</v>
      </c>
      <c r="I7" s="23" t="s">
        <v>27</v>
      </c>
      <c r="J7" s="29">
        <f>IF($B$1="BUY",((($J$10/$F$3)-1)*-1),($J$10/$F$3)-1)*100</f>
        <v>9.38692363446001</v>
      </c>
    </row>
    <row r="8" s="15" customFormat="1" spans="1:7">
      <c r="A8" s="23" t="s">
        <v>28</v>
      </c>
      <c r="B8" s="29">
        <f>B3*$B$9/100</f>
        <v>285.337</v>
      </c>
      <c r="D8" s="30">
        <v>5</v>
      </c>
      <c r="E8" s="26"/>
      <c r="F8" s="31"/>
      <c r="G8" s="28">
        <f t="shared" si="0"/>
        <v>0</v>
      </c>
    </row>
    <row r="9" s="15" customFormat="1" spans="1:10">
      <c r="A9" s="23" t="s">
        <v>29</v>
      </c>
      <c r="B9" s="24">
        <v>10</v>
      </c>
      <c r="D9" s="30">
        <v>6</v>
      </c>
      <c r="E9" s="26"/>
      <c r="F9" s="31"/>
      <c r="G9" s="28">
        <f t="shared" si="0"/>
        <v>0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5</v>
      </c>
      <c r="D10" s="30">
        <v>7</v>
      </c>
      <c r="E10" s="26"/>
      <c r="F10" s="31"/>
      <c r="G10" s="28">
        <f t="shared" si="0"/>
        <v>0</v>
      </c>
      <c r="I10" s="38">
        <f>G18/E18</f>
        <v>0.283436320924385</v>
      </c>
      <c r="J10" s="39">
        <f>IF(B1="BUY",((B4/G18)+1)*I10,((B4/-G18)+1)*I10)</f>
        <v>0.288015769929533</v>
      </c>
    </row>
    <row r="11" s="15" customFormat="1" spans="1:7">
      <c r="A11" s="23" t="s">
        <v>33</v>
      </c>
      <c r="B11" s="29">
        <f>B8*1.15/100</f>
        <v>3.2813755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34</v>
      </c>
      <c r="E17" s="33">
        <f>SUM(E3:E16)*3</f>
        <v>23365.5566160273</v>
      </c>
      <c r="F17" s="34">
        <f>IF(B1="BUY",MIN(F3:F16)*(1-($B$5)/100),MAX(F3:F16)*(1+($B$5)/100))</f>
        <v>0.286454483258245</v>
      </c>
      <c r="G17" s="35">
        <f t="shared" si="0"/>
        <v>6693.16844648537</v>
      </c>
    </row>
    <row r="18" s="15" customFormat="1" spans="4:8">
      <c r="D18" s="36"/>
      <c r="E18" s="36">
        <f>SUM(E3:E17)</f>
        <v>31154.0754880365</v>
      </c>
      <c r="F18" s="36"/>
      <c r="G18" s="36">
        <f>SUM(G3:G17)</f>
        <v>8830.19653812962</v>
      </c>
      <c r="H18" s="36"/>
    </row>
    <row r="19" s="15" customFormat="1" spans="4:6">
      <c r="D19" s="23" t="s">
        <v>35</v>
      </c>
      <c r="E19" s="29"/>
      <c r="F19" s="29">
        <f>IF(B1="BUY",((B4/G18)+1)*I10,((B4/-G18)+1)*I10)</f>
        <v>0.288015769929533</v>
      </c>
    </row>
    <row r="20" s="15" customFormat="1"/>
    <row r="21" s="15" customFormat="1" spans="4:6">
      <c r="D21" s="23" t="s">
        <v>30</v>
      </c>
      <c r="E21" s="29"/>
      <c r="F21" s="29">
        <f>G18/E18</f>
        <v>0.283436320924385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36</v>
      </c>
      <c r="E23" s="29"/>
      <c r="F23" s="29">
        <f>IF($B$1="BUY",(($F$17/$F$19)-1)*100,(($F$19/$F$17)-1)*100)</f>
        <v>0.545038308889367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37</v>
      </c>
      <c r="E25" s="29"/>
      <c r="F25" s="29">
        <f>IF($B$1="BUY",(($F$21/$F$19)-1)*100,(($F$19/$F$21)-1)*100)</f>
        <v>1.61568883981171</v>
      </c>
    </row>
    <row r="27" spans="4:6">
      <c r="D27" s="23" t="s">
        <v>27</v>
      </c>
      <c r="E27" s="29"/>
      <c r="F27" s="29">
        <f>IF($B$1="BUY",((($J$10/$F$3)-1)*-1),($J$10/$F$3)-1)*100</f>
        <v>9.38692363446001</v>
      </c>
    </row>
  </sheetData>
  <conditionalFormatting sqref="J6">
    <cfRule type="cellIs" dxfId="2" priority="6" operator="equal">
      <formula>$B$4</formula>
    </cfRule>
    <cfRule type="cellIs" dxfId="1" priority="7" operator="equal">
      <formula>$B$4</formula>
    </cfRule>
    <cfRule type="cellIs" dxfId="2" priority="8" operator="equal">
      <formula>$B$3</formula>
    </cfRule>
    <cfRule type="cellIs" dxfId="2" priority="9" operator="equal">
      <formula>$B$4</formula>
    </cfRule>
    <cfRule type="cellIs" dxfId="1" priority="12" operator="lessThan">
      <formula>$B$4</formula>
    </cfRule>
    <cfRule type="expression" dxfId="0" priority="13">
      <formula>$J$6&gt;=$B$4</formula>
    </cfRule>
  </conditionalFormatting>
  <conditionalFormatting sqref="J10">
    <cfRule type="expression" dxfId="4" priority="10">
      <formula>IF(AND($J$10&lt;=$F$17,$B$1="SELL"),TRUE,FALSE)</formula>
    </cfRule>
    <cfRule type="expression" dxfId="3" priority="11">
      <formula>IF(AND($J$10&gt;$F$17,$B$1="SELL"),TRUE,FALSE)</formula>
    </cfRule>
    <cfRule type="expression" dxfId="4" priority="15">
      <formula>IF(AND($J$10&gt;=$F$17,$B$1="BUY"),TRUE,FALSE)</formula>
    </cfRule>
    <cfRule type="expression" dxfId="3" priority="16">
      <formula>IF(AND($J$10&lt;$F$17,$B$1="BUY"),TRUE,FALSE)</formula>
    </cfRule>
  </conditionalFormatting>
  <conditionalFormatting sqref="G18">
    <cfRule type="expression" dxfId="4" priority="14">
      <formula>$G$18&gt;$B$3*$B$7</formula>
    </cfRule>
    <cfRule type="cellIs" dxfId="1" priority="17" operator="greaterThan">
      <formula>$B$3*$B$7</formula>
    </cfRule>
    <cfRule type="cellIs" dxfId="2" priority="18" operator="lessThan">
      <formula>$B$3*10</formula>
    </cfRule>
    <cfRule type="cellIs" dxfId="2" priority="20" operator="lessThan">
      <formula>#REF!*#REF!</formula>
    </cfRule>
    <cfRule type="cellIs" dxfId="1" priority="21" operator="greaterThan">
      <formula>#REF!*#REF!</formula>
    </cfRule>
  </conditionalFormatting>
  <conditionalFormatting sqref="D4:D16">
    <cfRule type="cellIs" dxfId="2" priority="1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3.8611111111111" style="2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38</v>
      </c>
      <c r="B2" s="3"/>
      <c r="C2" s="3"/>
      <c r="D2" s="3"/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</row>
    <row r="3" spans="1:11">
      <c r="A3" s="6" t="s">
        <v>17</v>
      </c>
      <c r="B3" s="7">
        <v>2644.26</v>
      </c>
      <c r="C3" s="3"/>
      <c r="D3" s="8" t="s">
        <v>46</v>
      </c>
      <c r="E3" s="7">
        <v>3412</v>
      </c>
      <c r="F3" s="7">
        <v>0.15119</v>
      </c>
      <c r="G3" s="9">
        <f t="shared" ref="G3:G6" si="0">E3/F3</f>
        <v>22567.6301342681</v>
      </c>
      <c r="H3" s="10">
        <f>IF(A2="BUY",((I3/J3)-1)*-100,((I3/J3)-1)*100)</f>
        <v>-11.2035924626909</v>
      </c>
      <c r="I3" s="10">
        <f>SUM(E3:E4)/SUM(G3:G4)</f>
        <v>0.15119</v>
      </c>
      <c r="J3" s="10">
        <f>IF(A2="BUY",((B5/SUM(E3:E4))+1)*I3,((B5/-SUM(E3:E4))+1)*I3)</f>
        <v>0.135957837918523</v>
      </c>
      <c r="K3" s="12">
        <f>H3/100*SUM(G3:G4)*J3</f>
        <v>-343.7538</v>
      </c>
    </row>
    <row r="4" spans="1:11">
      <c r="A4" s="6" t="s">
        <v>47</v>
      </c>
      <c r="B4" s="2">
        <v>13</v>
      </c>
      <c r="C4" s="3"/>
      <c r="D4" s="8" t="s">
        <v>48</v>
      </c>
      <c r="E4" s="7">
        <v>0</v>
      </c>
      <c r="F4" s="7">
        <v>0.14198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-343.7538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v>1.15</v>
      </c>
      <c r="I6" s="9"/>
      <c r="J6" s="7">
        <v>0.15199</v>
      </c>
      <c r="K6" s="14">
        <f>H6/100*SUM(G3:G4)*J6</f>
        <v>39.4456221972353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t="s">
        <v>59</v>
      </c>
    </row>
    <row r="3" spans="1:7">
      <c r="A3" t="s">
        <v>56</v>
      </c>
      <c r="B3" t="s">
        <v>60</v>
      </c>
      <c r="C3" t="s">
        <v>58</v>
      </c>
      <c r="D3" t="s">
        <v>59</v>
      </c>
      <c r="E3" t="s">
        <v>59</v>
      </c>
      <c r="F3" t="s">
        <v>59</v>
      </c>
      <c r="G3" t="s">
        <v>59</v>
      </c>
    </row>
    <row r="4" spans="1:7">
      <c r="A4" t="s">
        <v>56</v>
      </c>
      <c r="B4" t="s">
        <v>61</v>
      </c>
      <c r="C4" t="s">
        <v>58</v>
      </c>
      <c r="D4" t="s">
        <v>59</v>
      </c>
      <c r="E4" t="s">
        <v>59</v>
      </c>
      <c r="F4" t="s">
        <v>59</v>
      </c>
      <c r="G4" t="s">
        <v>59</v>
      </c>
    </row>
    <row r="5" spans="1:7">
      <c r="A5" t="s">
        <v>56</v>
      </c>
      <c r="B5" t="s">
        <v>62</v>
      </c>
      <c r="C5" t="s">
        <v>58</v>
      </c>
      <c r="D5" t="s">
        <v>59</v>
      </c>
      <c r="E5" t="s">
        <v>59</v>
      </c>
      <c r="F5" t="s">
        <v>59</v>
      </c>
      <c r="G5" t="s">
        <v>59</v>
      </c>
    </row>
    <row r="6" spans="1:7">
      <c r="A6" t="s">
        <v>56</v>
      </c>
      <c r="B6" t="s">
        <v>63</v>
      </c>
      <c r="C6" t="s">
        <v>64</v>
      </c>
      <c r="D6" t="s">
        <v>59</v>
      </c>
      <c r="E6" t="s">
        <v>59</v>
      </c>
      <c r="F6" t="s">
        <v>59</v>
      </c>
      <c r="G6" t="s">
        <v>59</v>
      </c>
    </row>
    <row r="7" spans="1:7">
      <c r="A7" t="s">
        <v>56</v>
      </c>
      <c r="B7" t="s">
        <v>65</v>
      </c>
      <c r="C7" t="s">
        <v>64</v>
      </c>
      <c r="D7" t="s">
        <v>59</v>
      </c>
      <c r="E7" t="s">
        <v>59</v>
      </c>
      <c r="F7" t="s">
        <v>59</v>
      </c>
      <c r="G7" t="s">
        <v>59</v>
      </c>
    </row>
    <row r="8" spans="1:7">
      <c r="A8" t="s">
        <v>56</v>
      </c>
      <c r="B8" t="s">
        <v>66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</row>
    <row r="9" spans="1:7">
      <c r="A9" t="s">
        <v>56</v>
      </c>
      <c r="B9" t="s">
        <v>67</v>
      </c>
      <c r="C9" t="s">
        <v>68</v>
      </c>
      <c r="D9" t="s">
        <v>59</v>
      </c>
      <c r="E9" t="s">
        <v>59</v>
      </c>
      <c r="F9" t="s">
        <v>59</v>
      </c>
      <c r="G9" t="s">
        <v>59</v>
      </c>
    </row>
    <row r="10" spans="1:7">
      <c r="A10" t="s">
        <v>56</v>
      </c>
      <c r="B10" t="s">
        <v>69</v>
      </c>
      <c r="C10" t="s">
        <v>58</v>
      </c>
      <c r="D10" t="s">
        <v>59</v>
      </c>
      <c r="E10" t="s">
        <v>59</v>
      </c>
      <c r="F10" t="s">
        <v>59</v>
      </c>
      <c r="G10" t="s">
        <v>59</v>
      </c>
    </row>
    <row r="11" spans="1:7">
      <c r="A11" t="s">
        <v>56</v>
      </c>
      <c r="B11" t="s">
        <v>70</v>
      </c>
      <c r="C11" t="s">
        <v>64</v>
      </c>
      <c r="D11" t="s">
        <v>59</v>
      </c>
      <c r="E11" t="s">
        <v>59</v>
      </c>
      <c r="F11" t="s">
        <v>59</v>
      </c>
      <c r="G11" t="s">
        <v>59</v>
      </c>
    </row>
    <row r="12" spans="1:7">
      <c r="A12" t="s">
        <v>56</v>
      </c>
      <c r="B12" t="s">
        <v>71</v>
      </c>
      <c r="C12" t="s">
        <v>58</v>
      </c>
      <c r="D12" t="s">
        <v>59</v>
      </c>
      <c r="E12" t="s">
        <v>59</v>
      </c>
      <c r="F12" t="s">
        <v>59</v>
      </c>
      <c r="G12" t="s">
        <v>59</v>
      </c>
    </row>
    <row r="13" spans="1:7">
      <c r="A13" t="s">
        <v>56</v>
      </c>
      <c r="B13" t="s">
        <v>72</v>
      </c>
      <c r="C13" t="s">
        <v>58</v>
      </c>
      <c r="D13" t="s">
        <v>59</v>
      </c>
      <c r="E13" t="s">
        <v>59</v>
      </c>
      <c r="F13" t="s">
        <v>59</v>
      </c>
      <c r="G13" t="s">
        <v>59</v>
      </c>
    </row>
    <row r="14" spans="1:7">
      <c r="A14" t="s">
        <v>56</v>
      </c>
      <c r="B14" t="s">
        <v>73</v>
      </c>
      <c r="C14" t="s">
        <v>68</v>
      </c>
      <c r="D14" t="s">
        <v>59</v>
      </c>
      <c r="E14" t="s">
        <v>59</v>
      </c>
      <c r="F14" t="s">
        <v>59</v>
      </c>
      <c r="G14" t="s">
        <v>59</v>
      </c>
    </row>
    <row r="15" spans="1:7">
      <c r="A15" t="s">
        <v>56</v>
      </c>
      <c r="B15" t="s">
        <v>74</v>
      </c>
      <c r="C15" t="s">
        <v>64</v>
      </c>
      <c r="D15" t="s">
        <v>59</v>
      </c>
      <c r="E15" t="s">
        <v>59</v>
      </c>
      <c r="F15" t="s">
        <v>59</v>
      </c>
      <c r="G15" t="s">
        <v>59</v>
      </c>
    </row>
    <row r="16" spans="1:7">
      <c r="A16" t="s">
        <v>56</v>
      </c>
      <c r="B16" t="s">
        <v>75</v>
      </c>
      <c r="C16" t="s">
        <v>64</v>
      </c>
      <c r="D16" t="s">
        <v>59</v>
      </c>
      <c r="E16" t="s">
        <v>59</v>
      </c>
      <c r="F16" t="s">
        <v>59</v>
      </c>
      <c r="G16" t="s">
        <v>59</v>
      </c>
    </row>
    <row r="17" spans="1:4">
      <c r="A17" t="s">
        <v>56</v>
      </c>
      <c r="B17" t="s">
        <v>76</v>
      </c>
      <c r="C17" t="s">
        <v>77</v>
      </c>
      <c r="D17" t="s">
        <v>59</v>
      </c>
    </row>
    <row r="18" spans="1:7">
      <c r="A18" t="s">
        <v>56</v>
      </c>
      <c r="B18" t="s">
        <v>78</v>
      </c>
      <c r="C18" t="s">
        <v>64</v>
      </c>
      <c r="D18" t="s">
        <v>59</v>
      </c>
      <c r="E18" t="s">
        <v>59</v>
      </c>
      <c r="F18" t="s">
        <v>59</v>
      </c>
      <c r="G18" t="s">
        <v>59</v>
      </c>
    </row>
    <row r="19" spans="1:7">
      <c r="A19" t="s">
        <v>56</v>
      </c>
      <c r="B19" t="s">
        <v>79</v>
      </c>
      <c r="C19" t="s">
        <v>64</v>
      </c>
      <c r="D19" t="s">
        <v>59</v>
      </c>
      <c r="E19" t="s">
        <v>59</v>
      </c>
      <c r="F19" t="s">
        <v>59</v>
      </c>
      <c r="G19" t="s">
        <v>59</v>
      </c>
    </row>
    <row r="20" spans="1:7">
      <c r="A20" t="s">
        <v>56</v>
      </c>
      <c r="B20" t="s">
        <v>80</v>
      </c>
      <c r="C20" t="s">
        <v>58</v>
      </c>
      <c r="D20" t="s">
        <v>59</v>
      </c>
      <c r="E20" t="s">
        <v>59</v>
      </c>
      <c r="F20" t="s">
        <v>59</v>
      </c>
      <c r="G20" t="s">
        <v>59</v>
      </c>
    </row>
    <row r="21" spans="1:4">
      <c r="A21" t="s">
        <v>56</v>
      </c>
      <c r="B21" t="s">
        <v>81</v>
      </c>
      <c r="C21" t="s">
        <v>64</v>
      </c>
      <c r="D21" t="s">
        <v>59</v>
      </c>
    </row>
    <row r="22" spans="1:4">
      <c r="A22" t="s">
        <v>56</v>
      </c>
      <c r="B22" t="s">
        <v>82</v>
      </c>
      <c r="C22" t="s">
        <v>77</v>
      </c>
      <c r="D22" t="s">
        <v>59</v>
      </c>
    </row>
    <row r="23" spans="1:7">
      <c r="A23" t="s">
        <v>56</v>
      </c>
      <c r="B23" t="s">
        <v>83</v>
      </c>
      <c r="C23" t="s">
        <v>64</v>
      </c>
      <c r="D23" t="s">
        <v>59</v>
      </c>
      <c r="E23" t="s">
        <v>59</v>
      </c>
      <c r="F23" t="s">
        <v>59</v>
      </c>
      <c r="G23" t="s">
        <v>59</v>
      </c>
    </row>
    <row r="24" spans="1:7">
      <c r="A24" t="s">
        <v>56</v>
      </c>
      <c r="B24" t="s">
        <v>84</v>
      </c>
      <c r="C24" t="s">
        <v>68</v>
      </c>
      <c r="D24" t="s">
        <v>59</v>
      </c>
      <c r="E24" t="s">
        <v>59</v>
      </c>
      <c r="F24" t="s">
        <v>59</v>
      </c>
      <c r="G24" t="s">
        <v>59</v>
      </c>
    </row>
    <row r="25" spans="1:7">
      <c r="A25" t="s">
        <v>56</v>
      </c>
      <c r="B25" t="s">
        <v>85</v>
      </c>
      <c r="C25" t="s">
        <v>58</v>
      </c>
      <c r="D25" t="s">
        <v>59</v>
      </c>
      <c r="E25" t="s">
        <v>59</v>
      </c>
      <c r="F25" t="s">
        <v>59</v>
      </c>
      <c r="G25" t="s">
        <v>59</v>
      </c>
    </row>
    <row r="26" spans="1:7">
      <c r="A26" t="s">
        <v>56</v>
      </c>
      <c r="B26" t="s">
        <v>86</v>
      </c>
      <c r="C26" t="s">
        <v>64</v>
      </c>
      <c r="D26" t="s">
        <v>59</v>
      </c>
      <c r="E26" t="s">
        <v>59</v>
      </c>
      <c r="F26" t="s">
        <v>59</v>
      </c>
      <c r="G26" t="s">
        <v>59</v>
      </c>
    </row>
    <row r="27" spans="1:7">
      <c r="A27" t="s">
        <v>56</v>
      </c>
      <c r="B27" t="s">
        <v>87</v>
      </c>
      <c r="C27" t="s">
        <v>64</v>
      </c>
      <c r="D27" t="s">
        <v>59</v>
      </c>
      <c r="E27" t="s">
        <v>59</v>
      </c>
      <c r="F27" t="s">
        <v>59</v>
      </c>
      <c r="G27" t="s">
        <v>59</v>
      </c>
    </row>
    <row r="28" spans="1:7">
      <c r="A28" t="s">
        <v>56</v>
      </c>
      <c r="B28" t="s">
        <v>25</v>
      </c>
      <c r="C28" t="s">
        <v>58</v>
      </c>
      <c r="D28" t="s">
        <v>59</v>
      </c>
      <c r="E28" t="s">
        <v>59</v>
      </c>
      <c r="F28" t="s">
        <v>59</v>
      </c>
      <c r="G28" t="s">
        <v>59</v>
      </c>
    </row>
    <row r="29" spans="1:7">
      <c r="A29" t="s">
        <v>56</v>
      </c>
      <c r="B29" t="s">
        <v>88</v>
      </c>
      <c r="C29" t="s">
        <v>58</v>
      </c>
      <c r="D29" t="s">
        <v>59</v>
      </c>
      <c r="E29" t="s">
        <v>59</v>
      </c>
      <c r="F29" t="s">
        <v>59</v>
      </c>
      <c r="G29" t="s">
        <v>59</v>
      </c>
    </row>
    <row r="30" spans="1:7">
      <c r="A30" t="s">
        <v>56</v>
      </c>
      <c r="B30" t="s">
        <v>89</v>
      </c>
      <c r="C30" t="s">
        <v>58</v>
      </c>
      <c r="D30" t="s">
        <v>59</v>
      </c>
      <c r="E30" t="s">
        <v>59</v>
      </c>
      <c r="F30" t="s">
        <v>59</v>
      </c>
      <c r="G30" t="s">
        <v>59</v>
      </c>
    </row>
    <row r="31" spans="1:7">
      <c r="A31" t="s">
        <v>56</v>
      </c>
      <c r="B31" t="s">
        <v>90</v>
      </c>
      <c r="C31" t="s">
        <v>58</v>
      </c>
      <c r="D31" t="s">
        <v>59</v>
      </c>
      <c r="E31" t="s">
        <v>59</v>
      </c>
      <c r="F31" t="s">
        <v>59</v>
      </c>
      <c r="G31" t="s">
        <v>59</v>
      </c>
    </row>
    <row r="32" spans="1:7">
      <c r="A32" t="s">
        <v>91</v>
      </c>
      <c r="B32" t="s">
        <v>92</v>
      </c>
      <c r="C32" t="s">
        <v>58</v>
      </c>
      <c r="D32" t="s">
        <v>59</v>
      </c>
      <c r="E32" t="s">
        <v>59</v>
      </c>
      <c r="F32" t="s">
        <v>59</v>
      </c>
      <c r="G32" t="s">
        <v>59</v>
      </c>
    </row>
    <row r="33" spans="1:7">
      <c r="A33" t="s">
        <v>91</v>
      </c>
      <c r="B33" t="s">
        <v>93</v>
      </c>
      <c r="C33" t="s">
        <v>58</v>
      </c>
      <c r="D33" t="s">
        <v>59</v>
      </c>
      <c r="E33" t="s">
        <v>59</v>
      </c>
      <c r="F33" t="s">
        <v>59</v>
      </c>
      <c r="G33" t="s">
        <v>59</v>
      </c>
    </row>
    <row r="34" spans="1:7">
      <c r="A34" t="s">
        <v>91</v>
      </c>
      <c r="B34" t="s">
        <v>94</v>
      </c>
      <c r="C34" t="s">
        <v>58</v>
      </c>
      <c r="D34" t="s">
        <v>59</v>
      </c>
      <c r="E34" t="s">
        <v>59</v>
      </c>
      <c r="F34" t="s">
        <v>59</v>
      </c>
      <c r="G34" t="s">
        <v>59</v>
      </c>
    </row>
    <row r="35" spans="1:7">
      <c r="A35" t="s">
        <v>91</v>
      </c>
      <c r="B35" t="s">
        <v>95</v>
      </c>
      <c r="C35" t="s">
        <v>58</v>
      </c>
      <c r="D35" t="s">
        <v>59</v>
      </c>
      <c r="E35" t="s">
        <v>59</v>
      </c>
      <c r="F35" t="s">
        <v>59</v>
      </c>
      <c r="G35" t="s">
        <v>59</v>
      </c>
    </row>
    <row r="36" spans="1:7">
      <c r="A36" t="s">
        <v>91</v>
      </c>
      <c r="B36" t="s">
        <v>96</v>
      </c>
      <c r="C36" t="s">
        <v>58</v>
      </c>
      <c r="D36" t="s">
        <v>59</v>
      </c>
      <c r="E36" t="s">
        <v>59</v>
      </c>
      <c r="F36" t="s">
        <v>59</v>
      </c>
      <c r="G36" t="s">
        <v>59</v>
      </c>
    </row>
    <row r="37" spans="1:7">
      <c r="A37" t="s">
        <v>91</v>
      </c>
      <c r="B37" t="s">
        <v>97</v>
      </c>
      <c r="C37" t="s">
        <v>58</v>
      </c>
      <c r="D37" t="s">
        <v>59</v>
      </c>
      <c r="E37" t="s">
        <v>59</v>
      </c>
      <c r="F37" t="s">
        <v>59</v>
      </c>
      <c r="G37" t="s">
        <v>59</v>
      </c>
    </row>
    <row r="38" spans="1:7">
      <c r="A38" t="s">
        <v>91</v>
      </c>
      <c r="B38" t="s">
        <v>98</v>
      </c>
      <c r="C38" t="s">
        <v>58</v>
      </c>
      <c r="D38" t="s">
        <v>59</v>
      </c>
      <c r="E38" t="s">
        <v>59</v>
      </c>
      <c r="F38" t="s">
        <v>59</v>
      </c>
      <c r="G38" t="s">
        <v>59</v>
      </c>
    </row>
    <row r="39" spans="1:7">
      <c r="A39" t="s">
        <v>91</v>
      </c>
      <c r="B39" t="s">
        <v>99</v>
      </c>
      <c r="C39" t="s">
        <v>58</v>
      </c>
      <c r="D39" t="s">
        <v>59</v>
      </c>
      <c r="E39" t="s">
        <v>59</v>
      </c>
      <c r="F39" t="s">
        <v>59</v>
      </c>
      <c r="G39" t="s">
        <v>59</v>
      </c>
    </row>
    <row r="40" spans="1:7">
      <c r="A40" t="s">
        <v>91</v>
      </c>
      <c r="B40" t="s">
        <v>100</v>
      </c>
      <c r="C40" t="s">
        <v>58</v>
      </c>
      <c r="D40" t="s">
        <v>59</v>
      </c>
      <c r="E40" t="s">
        <v>59</v>
      </c>
      <c r="F40" t="s">
        <v>59</v>
      </c>
      <c r="G40" t="s">
        <v>59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2023-03-29T13:01:06Z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1033-11.2.0.11513</vt:lpwstr>
  </property>
</Properties>
</file>