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2"/>
  </bookViews>
  <sheets>
    <sheet name="formula ganancias" sheetId="1" r:id="rId1"/>
    <sheet name="GRILLA" sheetId="6" r:id="rId2"/>
    <sheet name="grilla de pruebas" sheetId="10" r:id="rId3"/>
    <sheet name="CALCULADORA" sheetId="9" r:id="rId4"/>
  </sheets>
  <calcPr calcId="144525"/>
</workbook>
</file>

<file path=xl/sharedStrings.xml><?xml version="1.0" encoding="utf-8"?>
<sst xmlns="http://schemas.openxmlformats.org/spreadsheetml/2006/main" count="85" uniqueCount="57">
  <si>
    <t>SALDO INICIAL</t>
  </si>
  <si>
    <t>PORCENTAJE DIARIO DE GANANCIAS</t>
  </si>
  <si>
    <t>DIAS</t>
  </si>
  <si>
    <t>SALDO TOTAL AL FINAL</t>
  </si>
  <si>
    <t>GANANCIA TOTAL</t>
  </si>
  <si>
    <t>800</t>
  </si>
  <si>
    <t>3.5</t>
  </si>
  <si>
    <t>7</t>
  </si>
  <si>
    <t>calculadora diaria</t>
  </si>
  <si>
    <t>ganancia diaria</t>
  </si>
  <si>
    <t>26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</si>
  <si>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</si>
  <si>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</si>
  <si>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</si>
  <si>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</si>
  <si>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</si>
  <si>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</si>
  <si>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</si>
  <si>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</si>
  <si>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</si>
  <si>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</si>
  <si>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</si>
  <si>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</si>
  <si>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</si>
  <si>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</si>
  <si>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</si>
  <si>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</si>
  <si>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varacion %</t>
  </si>
  <si>
    <t>Entrada</t>
  </si>
  <si>
    <t>Cantidad de compensaciones</t>
  </si>
  <si>
    <t>precio de la posicion al final</t>
  </si>
  <si>
    <t>precio stop deberia ser</t>
  </si>
  <si>
    <t>cantidad total según el número de compensaciones</t>
  </si>
  <si>
    <t>cantidad total USDT según el número de compensaciones</t>
  </si>
  <si>
    <t>ataque</t>
  </si>
  <si>
    <t>ataque USDT</t>
  </si>
  <si>
    <t>cantidad total con ataque</t>
  </si>
  <si>
    <t>cantidad total con ataque USDT</t>
  </si>
  <si>
    <t>precio posicion final</t>
  </si>
  <si>
    <t>precio stop</t>
  </si>
  <si>
    <t>Porcentaje de entrada</t>
  </si>
  <si>
    <t>Porcentaje de pérdida</t>
  </si>
  <si>
    <t>Soporta una varación en contra %</t>
  </si>
  <si>
    <t>peor de los casos</t>
  </si>
  <si>
    <t>donde quedaría el precio al final</t>
  </si>
  <si>
    <t>distancia entre posicion y precio</t>
  </si>
  <si>
    <t>margen ratio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</si>
  <si>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</si>
  <si>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</si>
  <si>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</si>
  <si>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</si>
  <si>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</si>
  <si>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</si>
  <si>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</si>
  <si>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</si>
  <si>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Porc Pérdida</t>
  </si>
  <si>
    <t>Ataque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</si>
</sst>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176" formatCode="0.000000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179" formatCode="0.00000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4" borderId="21" applyNumberFormat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0" fillId="15" borderId="23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20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0" fillId="21" borderId="25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3" fillId="21" borderId="20" applyNumberFormat="0" applyAlignment="0" applyProtection="0">
      <alignment vertical="center"/>
    </xf>
    <xf numFmtId="0" fontId="25" fillId="0" borderId="27" applyNumberFormat="0" applyFill="0" applyAlignment="0" applyProtection="0">
      <alignment vertical="center"/>
    </xf>
    <xf numFmtId="0" fontId="24" fillId="0" borderId="26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</cellStyleXfs>
  <cellXfs count="81">
    <xf numFmtId="0" fontId="0" fillId="0" borderId="0" xfId="0"/>
    <xf numFmtId="176" fontId="0" fillId="0" borderId="0" xfId="0" applyNumberFormat="1"/>
    <xf numFmtId="176" fontId="0" fillId="0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vertical="center"/>
    </xf>
    <xf numFmtId="176" fontId="0" fillId="2" borderId="1" xfId="0" applyNumberFormat="1" applyFont="1" applyFill="1" applyBorder="1" applyAlignment="1">
      <alignment vertical="center"/>
    </xf>
    <xf numFmtId="176" fontId="2" fillId="0" borderId="2" xfId="0" applyNumberFormat="1" applyFont="1" applyFill="1" applyBorder="1" applyAlignment="1">
      <alignment vertical="center"/>
    </xf>
    <xf numFmtId="176" fontId="0" fillId="0" borderId="1" xfId="0" applyNumberFormat="1" applyFont="1" applyFill="1" applyBorder="1" applyAlignment="1">
      <alignment vertical="center"/>
    </xf>
    <xf numFmtId="176" fontId="0" fillId="0" borderId="3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/>
    <xf numFmtId="49" fontId="3" fillId="0" borderId="0" xfId="0" applyNumberFormat="1" applyFont="1" applyFill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0" borderId="5" xfId="0" applyNumberFormat="1" applyFont="1" applyFill="1" applyBorder="1" applyAlignment="1">
      <alignment vertical="center"/>
    </xf>
    <xf numFmtId="49" fontId="2" fillId="0" borderId="6" xfId="0" applyNumberFormat="1" applyFont="1" applyFill="1" applyBorder="1" applyAlignment="1">
      <alignment vertical="center"/>
    </xf>
    <xf numFmtId="49" fontId="2" fillId="0" borderId="7" xfId="0" applyNumberFormat="1" applyFont="1" applyFill="1" applyBorder="1" applyAlignment="1">
      <alignment vertical="center"/>
    </xf>
    <xf numFmtId="49" fontId="2" fillId="0" borderId="8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0" fontId="0" fillId="3" borderId="1" xfId="0" applyNumberFormat="1" applyFont="1" applyFill="1" applyBorder="1" applyAlignment="1">
      <alignment vertical="center"/>
    </xf>
    <xf numFmtId="49" fontId="4" fillId="0" borderId="9" xfId="0" applyNumberFormat="1" applyFont="1" applyFill="1" applyBorder="1" applyAlignment="1">
      <alignment horizontal="left" vertical="center"/>
    </xf>
    <xf numFmtId="49" fontId="0" fillId="4" borderId="10" xfId="0" applyNumberFormat="1" applyFont="1" applyFill="1" applyBorder="1" applyAlignment="1">
      <alignment vertical="center"/>
    </xf>
    <xf numFmtId="0" fontId="0" fillId="3" borderId="10" xfId="0" applyNumberFormat="1" applyFont="1" applyFill="1" applyBorder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4" fillId="0" borderId="12" xfId="0" applyNumberFormat="1" applyFont="1" applyFill="1" applyBorder="1" applyAlignment="1">
      <alignment horizontal="left" vertical="center"/>
    </xf>
    <xf numFmtId="49" fontId="0" fillId="4" borderId="13" xfId="0" applyNumberFormat="1" applyFont="1" applyFill="1" applyBorder="1" applyAlignment="1">
      <alignment vertical="center"/>
    </xf>
    <xf numFmtId="49" fontId="4" fillId="0" borderId="14" xfId="0" applyNumberFormat="1" applyFont="1" applyFill="1" applyBorder="1" applyAlignment="1">
      <alignment horizontal="left" vertical="center"/>
    </xf>
    <xf numFmtId="179" fontId="0" fillId="4" borderId="15" xfId="0" applyNumberFormat="1" applyFont="1" applyFill="1" applyBorder="1" applyAlignment="1">
      <alignment vertical="center"/>
    </xf>
    <xf numFmtId="49" fontId="5" fillId="4" borderId="16" xfId="0" applyNumberFormat="1" applyFont="1" applyFill="1" applyBorder="1" applyAlignment="1">
      <alignment vertical="center"/>
    </xf>
    <xf numFmtId="49" fontId="0" fillId="0" borderId="17" xfId="0" applyNumberFormat="1" applyFont="1" applyFill="1" applyBorder="1" applyAlignment="1">
      <alignment vertical="center"/>
    </xf>
    <xf numFmtId="49" fontId="1" fillId="0" borderId="0" xfId="0" applyNumberFormat="1" applyFont="1" applyFill="1" applyAlignment="1">
      <alignment vertical="center"/>
    </xf>
    <xf numFmtId="49" fontId="0" fillId="5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vertical="center"/>
    </xf>
    <xf numFmtId="49" fontId="2" fillId="0" borderId="3" xfId="0" applyNumberFormat="1" applyFont="1" applyFill="1" applyBorder="1" applyAlignment="1">
      <alignment vertical="center"/>
    </xf>
    <xf numFmtId="2" fontId="0" fillId="5" borderId="1" xfId="0" applyNumberFormat="1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79" fontId="0" fillId="3" borderId="1" xfId="0" applyNumberFormat="1" applyFont="1" applyFill="1" applyBorder="1" applyAlignment="1">
      <alignment vertical="center"/>
    </xf>
    <xf numFmtId="0" fontId="4" fillId="0" borderId="9" xfId="0" applyFont="1" applyFill="1" applyBorder="1" applyAlignment="1">
      <alignment horizontal="left" vertical="center"/>
    </xf>
    <xf numFmtId="179" fontId="0" fillId="3" borderId="18" xfId="0" applyNumberFormat="1" applyFont="1" applyFill="1" applyBorder="1" applyAlignment="1">
      <alignment vertical="center"/>
    </xf>
    <xf numFmtId="179" fontId="0" fillId="3" borderId="19" xfId="0" applyNumberFormat="1" applyFont="1" applyFill="1" applyBorder="1" applyAlignment="1">
      <alignment vertical="center"/>
    </xf>
    <xf numFmtId="179" fontId="0" fillId="0" borderId="11" xfId="0" applyNumberFormat="1" applyFont="1" applyFill="1" applyBorder="1" applyAlignment="1">
      <alignment vertical="center"/>
    </xf>
    <xf numFmtId="179" fontId="0" fillId="0" borderId="1" xfId="0" applyNumberFormat="1" applyFont="1" applyFill="1" applyBorder="1" applyAlignment="1">
      <alignment vertical="center"/>
    </xf>
    <xf numFmtId="0" fontId="4" fillId="0" borderId="12" xfId="0" applyFont="1" applyFill="1" applyBorder="1" applyAlignment="1">
      <alignment horizontal="left" vertical="center"/>
    </xf>
    <xf numFmtId="179" fontId="0" fillId="4" borderId="10" xfId="0" applyNumberFormat="1" applyFont="1" applyFill="1" applyBorder="1" applyAlignment="1">
      <alignment vertical="center"/>
    </xf>
    <xf numFmtId="179" fontId="0" fillId="4" borderId="13" xfId="0" applyNumberFormat="1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4" fillId="0" borderId="14" xfId="0" applyFont="1" applyFill="1" applyBorder="1" applyAlignment="1">
      <alignment horizontal="left" vertical="center"/>
    </xf>
    <xf numFmtId="179" fontId="5" fillId="4" borderId="16" xfId="0" applyNumberFormat="1" applyFont="1" applyFill="1" applyBorder="1" applyAlignment="1">
      <alignment vertical="center"/>
    </xf>
    <xf numFmtId="179" fontId="0" fillId="0" borderId="17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179" fontId="1" fillId="0" borderId="0" xfId="0" applyNumberFormat="1" applyFont="1" applyFill="1" applyAlignment="1">
      <alignment vertical="center"/>
    </xf>
    <xf numFmtId="179" fontId="0" fillId="5" borderId="1" xfId="0" applyNumberFormat="1" applyFont="1" applyFill="1" applyBorder="1" applyAlignment="1">
      <alignment vertical="center"/>
    </xf>
    <xf numFmtId="179" fontId="1" fillId="0" borderId="1" xfId="0" applyNumberFormat="1" applyFont="1" applyFill="1" applyBorder="1" applyAlignment="1">
      <alignment vertical="center"/>
    </xf>
    <xf numFmtId="179" fontId="5" fillId="0" borderId="1" xfId="0" applyNumberFormat="1" applyFont="1" applyFill="1" applyBorder="1" applyAlignment="1">
      <alignment vertical="center"/>
    </xf>
    <xf numFmtId="179" fontId="0" fillId="0" borderId="0" xfId="0" applyNumberFormat="1" applyFont="1" applyFill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/>
    <xf numFmtId="49" fontId="6" fillId="0" borderId="1" xfId="0" applyNumberFormat="1" applyFont="1" applyBorder="1" applyAlignment="1">
      <alignment horizontal="left"/>
    </xf>
    <xf numFmtId="49" fontId="6" fillId="3" borderId="1" xfId="0" applyNumberFormat="1" applyFont="1" applyFill="1" applyBorder="1" applyAlignment="1">
      <alignment horizontal="right"/>
    </xf>
    <xf numFmtId="49" fontId="6" fillId="0" borderId="1" xfId="0" applyNumberFormat="1" applyFont="1" applyBorder="1" applyAlignment="1">
      <alignment horizontal="right"/>
    </xf>
    <xf numFmtId="49" fontId="6" fillId="0" borderId="0" xfId="0" applyNumberFormat="1" applyFont="1" applyAlignment="1">
      <alignment horizontal="righ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49" fontId="0" fillId="3" borderId="1" xfId="0" applyNumberForma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6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9"/>
  <sheetViews>
    <sheetView workbookViewId="0">
      <selection activeCell="C2" sqref="C2"/>
    </sheetView>
  </sheetViews>
  <sheetFormatPr defaultColWidth="9" defaultRowHeight="14.4" outlineLevelCol="4"/>
  <cols>
    <col min="1" max="1" width="20.5740740740741" style="72" customWidth="1"/>
    <col min="2" max="2" width="34.287037037037" style="72" customWidth="1"/>
    <col min="3" max="3" width="14.1481481481481" style="73" customWidth="1"/>
    <col min="4" max="4" width="21.8888888888889" style="15" customWidth="1"/>
    <col min="5" max="5" width="17.1111111111111" style="15" customWidth="1"/>
    <col min="6" max="16384" width="9" style="15"/>
  </cols>
  <sheetData>
    <row r="1" ht="19.5" customHeight="1" spans="1:5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</row>
    <row r="2" ht="19.5" customHeight="1" spans="1:5">
      <c r="A2" s="75" t="s">
        <v>5</v>
      </c>
      <c r="B2" s="75" t="s">
        <v>6</v>
      </c>
      <c r="C2" s="75" t="s">
        <v>7</v>
      </c>
      <c r="D2" s="76">
        <f>POWER(1+(B2/100),C2)*A2</f>
        <v>1017.82341021326</v>
      </c>
      <c r="E2" s="76">
        <f>D2-A2</f>
        <v>217.823410213258</v>
      </c>
    </row>
    <row r="3" ht="19.5" customHeight="1" spans="1:2">
      <c r="A3" s="73"/>
      <c r="B3" s="73"/>
    </row>
    <row r="4" ht="19.5" customHeight="1"/>
    <row r="5" ht="19.5" customHeight="1"/>
    <row r="6" ht="19.5" customHeight="1" spans="1:2">
      <c r="A6" s="77"/>
      <c r="B6" s="77"/>
    </row>
    <row r="7" spans="1:2">
      <c r="A7" s="78" t="s">
        <v>8</v>
      </c>
      <c r="B7" s="78"/>
    </row>
    <row r="8" spans="1:2">
      <c r="A8" s="79" t="s">
        <v>9</v>
      </c>
      <c r="B8" s="79" t="s">
        <v>1</v>
      </c>
    </row>
    <row r="9" spans="1:2">
      <c r="A9" s="80" t="s">
        <v>10</v>
      </c>
      <c r="B9" s="79">
        <f>A9*100/A2</f>
        <v>3.25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E17" sqref="E17"/>
    </sheetView>
  </sheetViews>
  <sheetFormatPr defaultColWidth="8.44444444444444" defaultRowHeight="14.4"/>
  <cols>
    <col min="1" max="1" width="58.7777777777778" style="43" customWidth="1"/>
    <col min="2" max="2" width="12.8888888888889" style="43" customWidth="1"/>
    <col min="3" max="3" width="12.8888888888889" style="43"/>
    <col min="4" max="4" width="8.44444444444444" style="43" customWidth="1"/>
    <col min="5" max="5" width="14.7777777777778" style="43" customWidth="1"/>
    <col min="6" max="6" width="10.8888888888889" style="43" customWidth="1"/>
    <col min="7" max="7" width="15.6666666666667" style="43" customWidth="1"/>
    <col min="8" max="8" width="9" style="43" customWidth="1"/>
    <col min="9" max="9" width="24.8888888888889" style="43" customWidth="1"/>
    <col min="10" max="10" width="20" style="43" customWidth="1"/>
    <col min="11" max="16374" width="8.44444444444444" style="43" customWidth="1"/>
    <col min="16375" max="16375" width="8.44444444444444" style="43"/>
  </cols>
  <sheetData>
    <row r="1" s="43" customFormat="1" ht="15.75" spans="1:2">
      <c r="A1" s="44" t="s">
        <v>11</v>
      </c>
      <c r="B1" s="45" t="s">
        <v>12</v>
      </c>
    </row>
    <row r="2" s="43" customFormat="1" ht="15.15" spans="4:7">
      <c r="D2" s="46" t="s">
        <v>13</v>
      </c>
      <c r="E2" s="47" t="s">
        <v>14</v>
      </c>
      <c r="F2" s="48" t="s">
        <v>15</v>
      </c>
      <c r="G2" s="49" t="s">
        <v>16</v>
      </c>
    </row>
    <row r="3" s="43" customFormat="1" spans="1:10">
      <c r="A3" s="50" t="s">
        <v>17</v>
      </c>
      <c r="B3" s="51">
        <v>328.24</v>
      </c>
      <c r="D3" s="52" t="s">
        <v>18</v>
      </c>
      <c r="E3" s="53">
        <f>G3/F3</f>
        <v>3607.69371679795</v>
      </c>
      <c r="F3" s="54">
        <v>0.005459</v>
      </c>
      <c r="G3" s="55">
        <f>B8</f>
        <v>19.6944</v>
      </c>
      <c r="I3" s="50" t="s">
        <v>19</v>
      </c>
      <c r="J3" s="68">
        <f>IF(B1="BUY",(J10/I10)-1,(I10/J10)-1)*100</f>
        <v>-1.1306113867434</v>
      </c>
    </row>
    <row r="4" s="43" customFormat="1" spans="1:10">
      <c r="A4" s="50" t="s">
        <v>20</v>
      </c>
      <c r="B4" s="56">
        <f>-B3*$B$19/100</f>
        <v>-32.824</v>
      </c>
      <c r="D4" s="57">
        <v>1</v>
      </c>
      <c r="E4" s="58">
        <f t="shared" ref="E4:E11" si="0">E3*(1+$B$6/100)</f>
        <v>4690.00183183733</v>
      </c>
      <c r="F4" s="59">
        <f>IF($B$1="BUY",F3*(1-$B$5/100),F3*(1+$B$5/100))</f>
        <v>0.005551803</v>
      </c>
      <c r="G4" s="55">
        <f t="shared" ref="G4:G17" si="1">E4*F4</f>
        <v>26.03796624</v>
      </c>
      <c r="I4" s="50" t="s">
        <v>21</v>
      </c>
      <c r="J4" s="68">
        <f>E18</f>
        <v>462001.227212826</v>
      </c>
    </row>
    <row r="5" s="43" customFormat="1" spans="1:10">
      <c r="A5" s="50" t="s">
        <v>22</v>
      </c>
      <c r="B5" s="56">
        <v>1.7</v>
      </c>
      <c r="D5" s="57">
        <v>2</v>
      </c>
      <c r="E5" s="58">
        <f t="shared" si="0"/>
        <v>6097.00238138853</v>
      </c>
      <c r="F5" s="59">
        <f t="shared" ref="F5:F12" si="2">IF($B$1="BUY",F4*(1-$B$5/100),F4*(1+$B$5/100))</f>
        <v>0.005646183651</v>
      </c>
      <c r="G5" s="55">
        <f t="shared" si="1"/>
        <v>34.424795165904</v>
      </c>
      <c r="I5" s="50" t="s">
        <v>23</v>
      </c>
      <c r="J5" s="68">
        <f>J4*J10</f>
        <v>2903.20797975916</v>
      </c>
    </row>
    <row r="6" s="43" customFormat="1" spans="1:10">
      <c r="A6" s="50" t="s">
        <v>24</v>
      </c>
      <c r="B6" s="56">
        <v>30</v>
      </c>
      <c r="D6" s="57">
        <v>3</v>
      </c>
      <c r="E6" s="58">
        <f t="shared" si="0"/>
        <v>7926.10309580509</v>
      </c>
      <c r="F6" s="59">
        <f t="shared" si="2"/>
        <v>0.005742168773067</v>
      </c>
      <c r="G6" s="55">
        <f t="shared" si="1"/>
        <v>45.5130216888417</v>
      </c>
      <c r="I6" s="50" t="s">
        <v>25</v>
      </c>
      <c r="J6" s="68">
        <f>J3/100*J4*J10</f>
        <v>-32.824</v>
      </c>
    </row>
    <row r="7" s="43" customFormat="1" spans="1:10">
      <c r="A7" s="50" t="s">
        <v>26</v>
      </c>
      <c r="B7" s="56">
        <v>10</v>
      </c>
      <c r="D7" s="57">
        <v>4</v>
      </c>
      <c r="E7" s="58">
        <f t="shared" si="0"/>
        <v>10303.9340245466</v>
      </c>
      <c r="F7" s="59">
        <f t="shared" si="2"/>
        <v>0.00583978564220914</v>
      </c>
      <c r="G7" s="55">
        <f t="shared" si="1"/>
        <v>60.1727659748174</v>
      </c>
      <c r="I7" s="50" t="s">
        <v>27</v>
      </c>
      <c r="J7" s="65">
        <f>IF(B1="BUY",(J10/F3)-1,(F3/J10)-1)*100</f>
        <v>-13.1283491593311</v>
      </c>
    </row>
    <row r="8" s="43" customFormat="1" spans="1:7">
      <c r="A8" s="50" t="s">
        <v>28</v>
      </c>
      <c r="B8" s="56">
        <f>B3*$B$18/100</f>
        <v>19.6944</v>
      </c>
      <c r="D8" s="57">
        <v>5</v>
      </c>
      <c r="E8" s="58">
        <f t="shared" si="0"/>
        <v>13395.1142319106</v>
      </c>
      <c r="F8" s="59">
        <f t="shared" si="2"/>
        <v>0.00593906199812669</v>
      </c>
      <c r="G8" s="55">
        <f t="shared" si="1"/>
        <v>79.5544138953063</v>
      </c>
    </row>
    <row r="9" s="43" customFormat="1" spans="1:10">
      <c r="A9" s="60" t="s">
        <v>29</v>
      </c>
      <c r="B9" s="61">
        <v>8</v>
      </c>
      <c r="D9" s="57">
        <v>6</v>
      </c>
      <c r="E9" s="58">
        <f t="shared" si="0"/>
        <v>17413.6485014838</v>
      </c>
      <c r="F9" s="59">
        <f t="shared" si="2"/>
        <v>0.00604002605209485</v>
      </c>
      <c r="G9" s="55">
        <f t="shared" si="1"/>
        <v>105.178890610985</v>
      </c>
      <c r="I9" s="50" t="s">
        <v>30</v>
      </c>
      <c r="J9" s="50" t="s">
        <v>31</v>
      </c>
    </row>
    <row r="10" s="43" customFormat="1" ht="17.4" spans="1:10">
      <c r="A10" s="60" t="s">
        <v>32</v>
      </c>
      <c r="B10" s="61">
        <f>((1-POWER(1+$B$6/100,$B$9+1))/(1-(1+$B$6/100)))*$E$3</f>
        <v>115500.306803206</v>
      </c>
      <c r="D10" s="57">
        <v>7</v>
      </c>
      <c r="E10" s="58">
        <f t="shared" si="0"/>
        <v>22637.7430519289</v>
      </c>
      <c r="F10" s="59">
        <f>IF($B$1="BUY",F9*(1-$B$5/100),F9*(1+$B$5/100))</f>
        <v>0.00614270649498046</v>
      </c>
      <c r="G10" s="55">
        <f t="shared" si="1"/>
        <v>139.057011276782</v>
      </c>
      <c r="I10" s="69">
        <f>G18/E18</f>
        <v>0.00621293583368965</v>
      </c>
      <c r="J10" s="70">
        <f>IF(B1="BUY",((B4/G18)+1)*I10,((B4/-G18)+1)*I10)</f>
        <v>0.00628398326401364</v>
      </c>
    </row>
    <row r="11" s="43" customFormat="1" spans="1:7">
      <c r="A11" s="60" t="s">
        <v>33</v>
      </c>
      <c r="B11" s="61">
        <f>((1-POWER(1+$B$6/100,$B$9+1))/(1-(1+$B$6/100)))*$G$3</f>
        <v>630.516174838704</v>
      </c>
      <c r="D11" s="57">
        <v>8</v>
      </c>
      <c r="E11" s="58">
        <f t="shared" si="0"/>
        <v>29429.0659675076</v>
      </c>
      <c r="F11" s="59">
        <f>IF($B$1="BUY",F10*(1-$B$5/100),F10*(1+$B$5/100))</f>
        <v>0.00624713250539512</v>
      </c>
      <c r="G11" s="55">
        <f t="shared" si="1"/>
        <v>183.847274609034</v>
      </c>
    </row>
    <row r="12" s="43" customFormat="1" spans="1:7">
      <c r="A12" s="60" t="s">
        <v>34</v>
      </c>
      <c r="B12" s="61">
        <f>B10*3</f>
        <v>346500.920409619</v>
      </c>
      <c r="D12" s="57">
        <v>9</v>
      </c>
      <c r="E12" s="58"/>
      <c r="F12" s="59"/>
      <c r="G12" s="55">
        <f t="shared" si="1"/>
        <v>0</v>
      </c>
    </row>
    <row r="13" s="43" customFormat="1" spans="1:7">
      <c r="A13" s="60" t="s">
        <v>35</v>
      </c>
      <c r="B13" s="61">
        <f>B11*3</f>
        <v>1891.54852451611</v>
      </c>
      <c r="D13" s="57">
        <v>10</v>
      </c>
      <c r="E13" s="58"/>
      <c r="F13" s="59"/>
      <c r="G13" s="55">
        <f t="shared" si="1"/>
        <v>0</v>
      </c>
    </row>
    <row r="14" s="43" customFormat="1" spans="1:7">
      <c r="A14" s="60" t="s">
        <v>36</v>
      </c>
      <c r="B14" s="61">
        <f>B12+B10</f>
        <v>462001.227212826</v>
      </c>
      <c r="D14" s="57">
        <v>11</v>
      </c>
      <c r="E14" s="58"/>
      <c r="F14" s="59"/>
      <c r="G14" s="55">
        <f t="shared" si="1"/>
        <v>0</v>
      </c>
    </row>
    <row r="15" s="43" customFormat="1" spans="1:7">
      <c r="A15" s="60" t="s">
        <v>37</v>
      </c>
      <c r="B15" s="61">
        <f>B13+B11</f>
        <v>2522.06469935482</v>
      </c>
      <c r="D15" s="57">
        <v>12</v>
      </c>
      <c r="E15" s="58"/>
      <c r="F15" s="59"/>
      <c r="G15" s="55">
        <f t="shared" si="1"/>
        <v>0</v>
      </c>
    </row>
    <row r="16" s="43" customFormat="1" spans="1:7">
      <c r="A16" s="60" t="s">
        <v>38</v>
      </c>
      <c r="B16" s="61">
        <f>B15/B14</f>
        <v>0.005459</v>
      </c>
      <c r="D16" s="57">
        <v>13</v>
      </c>
      <c r="E16" s="58"/>
      <c r="F16" s="59"/>
      <c r="G16" s="55">
        <f t="shared" si="1"/>
        <v>0</v>
      </c>
    </row>
    <row r="17" s="43" customFormat="1" ht="18.15" spans="1:10">
      <c r="A17" s="60" t="s">
        <v>39</v>
      </c>
      <c r="B17" s="61">
        <f>IF(B1="BUY",((B4/B15)+1)*B16,((B4/-B15)+1)*B16)</f>
        <v>0.00553004743032399</v>
      </c>
      <c r="D17" s="62" t="s">
        <v>34</v>
      </c>
      <c r="E17" s="32">
        <f>SUM(E3:E15)*3</f>
        <v>346500.920409619</v>
      </c>
      <c r="F17" s="63">
        <f>IF(B1="BUY",MIN(F3:F16)*(1-($B$5/3)/100),MAX(F3:F16)*(1+($B$5/3)/100))</f>
        <v>0.0062825329229257</v>
      </c>
      <c r="G17" s="64">
        <f t="shared" si="1"/>
        <v>2176.90344029749</v>
      </c>
      <c r="J17" s="71"/>
    </row>
    <row r="18" s="43" customFormat="1" spans="1:10">
      <c r="A18" s="50" t="s">
        <v>40</v>
      </c>
      <c r="B18" s="65">
        <v>6</v>
      </c>
      <c r="D18" s="66"/>
      <c r="E18" s="67">
        <f>SUM(E3:E17)</f>
        <v>462001.227212826</v>
      </c>
      <c r="F18" s="67"/>
      <c r="G18" s="67">
        <f>SUM(G3:G17)</f>
        <v>2870.38397975916</v>
      </c>
      <c r="H18" s="66"/>
      <c r="J18" s="71"/>
    </row>
    <row r="19" s="43" customFormat="1" spans="1:10">
      <c r="A19" s="50" t="s">
        <v>41</v>
      </c>
      <c r="B19" s="65">
        <v>10</v>
      </c>
      <c r="J19" s="71"/>
    </row>
    <row r="20" s="43" customFormat="1" spans="10:10">
      <c r="J20" s="71"/>
    </row>
    <row r="21" s="43" customFormat="1" spans="10:10">
      <c r="J21" s="71"/>
    </row>
    <row r="22" spans="10:10">
      <c r="J22" s="71"/>
    </row>
    <row r="23" spans="10:10">
      <c r="J23" s="71"/>
    </row>
    <row r="24" spans="10:10">
      <c r="J24" s="71"/>
    </row>
  </sheetData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1">
      <formula>IF(AND($J$10&gt;=$F$17,$B$1="BUY"),TRUE,FALSE)</formula>
    </cfRule>
    <cfRule type="expression" dxfId="4" priority="12">
      <formula>IF(AND($J$10&lt;$F$17,$B$1="BUY"),TRUE,FALSE)</formula>
    </cfRule>
  </conditionalFormatting>
  <conditionalFormatting sqref="G18">
    <cfRule type="expression" dxfId="3" priority="10">
      <formula>$G$18&gt;$B$3*$B$7</formula>
    </cfRule>
    <cfRule type="cellIs" dxfId="1" priority="19" operator="greaterThan">
      <formula>$B$3*$B$7</formula>
    </cfRule>
    <cfRule type="cellIs" dxfId="0" priority="20" operator="lessThan">
      <formula>$B$3*10</formula>
    </cfRule>
    <cfRule type="cellIs" dxfId="0" priority="26" operator="lessThan">
      <formula>#REF!*#REF!</formula>
    </cfRule>
    <cfRule type="cellIs" dxfId="1" priority="27" operator="greaterThan">
      <formula>#REF!*#REF!</formula>
    </cfRule>
  </conditionalFormatting>
  <conditionalFormatting sqref="D4:D16">
    <cfRule type="cellIs" dxfId="0" priority="25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tabSelected="1" workbookViewId="0">
      <selection activeCell="E10" sqref="E10:F10"/>
    </sheetView>
  </sheetViews>
  <sheetFormatPr defaultColWidth="8.44444444444444" defaultRowHeight="14.4"/>
  <cols>
    <col min="1" max="1" width="22" style="14" customWidth="1"/>
    <col min="2" max="2" width="12.8888888888889" style="14" customWidth="1"/>
    <col min="3" max="3" width="21.6666666666667" style="14" customWidth="1"/>
    <col min="4" max="4" width="8.44444444444444" style="14" customWidth="1"/>
    <col min="5" max="5" width="18.5555555555556" style="14" customWidth="1"/>
    <col min="6" max="6" width="17.1111111111111" style="14" customWidth="1"/>
    <col min="7" max="7" width="15.6666666666667" style="14" customWidth="1"/>
    <col min="8" max="8" width="1.66666666666667" style="14" customWidth="1"/>
    <col min="9" max="9" width="32.8888888888889" style="14" customWidth="1"/>
    <col min="10" max="10" width="31.2222222222222" style="14" customWidth="1"/>
    <col min="11" max="11" width="8.44444444444444" style="14" customWidth="1"/>
    <col min="12" max="12" width="31.2222222222222" style="14" customWidth="1"/>
    <col min="13" max="16374" width="8.44444444444444" style="14" customWidth="1"/>
    <col min="16375" max="16375" width="8.44444444444444" style="14"/>
    <col min="16376" max="16384" width="8.44444444444444" style="15"/>
  </cols>
  <sheetData>
    <row r="1" s="14" customFormat="1" ht="15.75" spans="1:2">
      <c r="A1" s="16" t="s">
        <v>11</v>
      </c>
      <c r="B1" s="17" t="s">
        <v>12</v>
      </c>
    </row>
    <row r="2" s="14" customFormat="1" ht="15.15" spans="4:7">
      <c r="D2" s="18" t="s">
        <v>13</v>
      </c>
      <c r="E2" s="19" t="s">
        <v>14</v>
      </c>
      <c r="F2" s="20" t="s">
        <v>15</v>
      </c>
      <c r="G2" s="21" t="s">
        <v>16</v>
      </c>
    </row>
    <row r="3" s="14" customFormat="1" spans="1:10">
      <c r="A3" s="22" t="s">
        <v>17</v>
      </c>
      <c r="B3" s="23">
        <v>1012</v>
      </c>
      <c r="D3" s="24" t="s">
        <v>18</v>
      </c>
      <c r="E3" s="25">
        <f>G3/F3</f>
        <v>68.1022880215343</v>
      </c>
      <c r="F3" s="26">
        <v>1.486</v>
      </c>
      <c r="G3" s="27">
        <f>B8</f>
        <v>101.2</v>
      </c>
      <c r="I3" s="22" t="s">
        <v>19</v>
      </c>
      <c r="J3" s="36">
        <f>IF(B1="BUY",((I10/J10)-1)*-100,((I10/J10)-1)*100)</f>
        <v>-5.0463440741829</v>
      </c>
    </row>
    <row r="4" s="14" customFormat="1" spans="1:10">
      <c r="A4" s="22" t="s">
        <v>20</v>
      </c>
      <c r="B4" s="28">
        <f>-B3*$B$10/100</f>
        <v>-101.2</v>
      </c>
      <c r="D4" s="29">
        <v>1</v>
      </c>
      <c r="E4" s="25">
        <f>E3*(1+$B$6/100)</f>
        <v>88.5329744279946</v>
      </c>
      <c r="F4" s="30">
        <f>IF($B$1="BUY",F3*(1-$B$5/100),F3*(1+$B$5/100))</f>
        <v>1.511262</v>
      </c>
      <c r="G4" s="27">
        <f t="shared" ref="G4:G17" si="0">E4*F4</f>
        <v>133.79652</v>
      </c>
      <c r="I4" s="22" t="s">
        <v>21</v>
      </c>
      <c r="J4" s="36">
        <f>E18</f>
        <v>1197.43156581427</v>
      </c>
    </row>
    <row r="5" s="14" customFormat="1" spans="1:10">
      <c r="A5" s="22" t="s">
        <v>22</v>
      </c>
      <c r="B5" s="28">
        <v>1.7</v>
      </c>
      <c r="D5" s="29">
        <v>2</v>
      </c>
      <c r="E5" s="25">
        <f>E4*(1+$B$6/100)</f>
        <v>115.092866756393</v>
      </c>
      <c r="F5" s="30">
        <f>IF($B$1="BUY",F4*(1-$B$5/100),F4*(1+$B$5/100))</f>
        <v>1.536953454</v>
      </c>
      <c r="G5" s="27">
        <f t="shared" si="0"/>
        <v>176.892379092</v>
      </c>
      <c r="I5" s="22" t="s">
        <v>23</v>
      </c>
      <c r="J5" s="36">
        <f>J4*J10</f>
        <v>2005.41220559532</v>
      </c>
    </row>
    <row r="6" s="14" customFormat="1" spans="1:10">
      <c r="A6" s="22" t="s">
        <v>24</v>
      </c>
      <c r="B6" s="28">
        <v>30</v>
      </c>
      <c r="D6" s="29">
        <v>3</v>
      </c>
      <c r="E6" s="25">
        <f>E5*(1+$B$6/100)</f>
        <v>149.620726783311</v>
      </c>
      <c r="F6" s="30">
        <f>IF($B$1="BUY",F5*(1-$B$5/100),F5*(1+$B$5/100))</f>
        <v>1.563081662718</v>
      </c>
      <c r="G6" s="27">
        <f t="shared" si="0"/>
        <v>233.869414397533</v>
      </c>
      <c r="I6" s="22" t="s">
        <v>25</v>
      </c>
      <c r="J6" s="36">
        <f>J3/100*J4*J10</f>
        <v>-101.2</v>
      </c>
    </row>
    <row r="7" s="14" customFormat="1" spans="1:10">
      <c r="A7" s="22" t="s">
        <v>26</v>
      </c>
      <c r="B7" s="28">
        <v>10</v>
      </c>
      <c r="D7" s="29">
        <v>4</v>
      </c>
      <c r="E7" s="25">
        <f>E6*(1+$B$6/100)</f>
        <v>194.506944818304</v>
      </c>
      <c r="F7" s="30">
        <f>IF($B$1="BUY",F6*(1-$B$5/100),F6*(1+$B$5/100))</f>
        <v>1.58965405098421</v>
      </c>
      <c r="G7" s="27">
        <f t="shared" si="0"/>
        <v>309.198752774979</v>
      </c>
      <c r="I7" s="22" t="s">
        <v>42</v>
      </c>
      <c r="J7" s="28">
        <f>IF(B1="BUY",(((J10/F3)-1)*-1),(J10/F3)-1)*100</f>
        <v>12.7026536627345</v>
      </c>
    </row>
    <row r="8" s="14" customFormat="1" spans="1:7">
      <c r="A8" s="22" t="s">
        <v>28</v>
      </c>
      <c r="B8" s="28">
        <f>B3*$B$9/100</f>
        <v>101.2</v>
      </c>
      <c r="D8" s="29">
        <v>5</v>
      </c>
      <c r="E8" s="25">
        <f>E7*(1+$B$6/100)</f>
        <v>252.859028263795</v>
      </c>
      <c r="F8" s="30">
        <f>IF($B$1="BUY",F7*(1-$B$5/100),F7*(1+$B$5/100))</f>
        <v>1.61667816985094</v>
      </c>
      <c r="G8" s="27">
        <f t="shared" si="0"/>
        <v>408.791671043799</v>
      </c>
    </row>
    <row r="9" s="14" customFormat="1" spans="1:10">
      <c r="A9" s="22" t="s">
        <v>40</v>
      </c>
      <c r="B9" s="23">
        <v>10</v>
      </c>
      <c r="C9" s="14"/>
      <c r="D9" s="29">
        <v>6</v>
      </c>
      <c r="E9" s="25">
        <f>E8*(1+$B$6/100)</f>
        <v>328.716736742934</v>
      </c>
      <c r="F9" s="30">
        <f>IF($B$1="BUY",F8*(1-$B$5/100),F8*(1+$B$5/100))</f>
        <v>1.6441616987384</v>
      </c>
      <c r="G9" s="27">
        <f t="shared" si="0"/>
        <v>540.463468287007</v>
      </c>
      <c r="I9" s="22" t="s">
        <v>30</v>
      </c>
      <c r="J9" s="22" t="s">
        <v>31</v>
      </c>
    </row>
    <row r="10" s="14" customFormat="1" ht="17.4" spans="1:10">
      <c r="A10" s="22" t="s">
        <v>41</v>
      </c>
      <c r="B10" s="28">
        <v>10</v>
      </c>
      <c r="D10" s="29">
        <v>7</v>
      </c>
      <c r="E10" s="25"/>
      <c r="F10" s="30"/>
      <c r="G10" s="27">
        <f t="shared" ref="G10:G16" si="1">E10*F10</f>
        <v>0</v>
      </c>
      <c r="I10" s="37">
        <f>G18/E18</f>
        <v>1.59024720907573</v>
      </c>
      <c r="J10" s="38">
        <f>IF(B1="BUY",((B4/G18)+1)*I10,((B4/-G18)+1)*I10)</f>
        <v>1.67476143342824</v>
      </c>
    </row>
    <row r="11" s="14" customFormat="1" spans="4:7">
      <c r="D11" s="29">
        <v>8</v>
      </c>
      <c r="E11" s="25"/>
      <c r="F11" s="30"/>
      <c r="G11" s="27">
        <f t="shared" si="1"/>
        <v>0</v>
      </c>
    </row>
    <row r="12" s="14" customFormat="1" spans="4:7">
      <c r="D12" s="29">
        <v>9</v>
      </c>
      <c r="E12" s="25"/>
      <c r="F12" s="30"/>
      <c r="G12" s="27">
        <f t="shared" si="1"/>
        <v>0</v>
      </c>
    </row>
    <row r="13" s="14" customFormat="1" spans="4:10">
      <c r="D13" s="29">
        <v>10</v>
      </c>
      <c r="E13" s="25"/>
      <c r="F13" s="30"/>
      <c r="G13" s="27">
        <f t="shared" si="1"/>
        <v>0</v>
      </c>
      <c r="I13" s="39" t="s">
        <v>43</v>
      </c>
      <c r="J13" s="39"/>
    </row>
    <row r="14" s="14" customFormat="1" spans="4:9">
      <c r="D14" s="29">
        <v>11</v>
      </c>
      <c r="E14" s="25"/>
      <c r="F14" s="30"/>
      <c r="G14" s="27"/>
      <c r="I14" s="40" t="s">
        <v>44</v>
      </c>
    </row>
    <row r="15" s="14" customFormat="1" spans="4:9">
      <c r="D15" s="29">
        <v>12</v>
      </c>
      <c r="E15" s="25"/>
      <c r="F15" s="30"/>
      <c r="G15" s="27"/>
      <c r="I15" s="28">
        <f>IF(B1="BUY",F3*(1-(J7)/100),F3*(1+(J7)/100))</f>
        <v>1.67476143342824</v>
      </c>
    </row>
    <row r="16" s="14" customFormat="1" spans="4:9">
      <c r="D16" s="29">
        <v>13</v>
      </c>
      <c r="E16" s="25"/>
      <c r="F16" s="30"/>
      <c r="G16" s="27"/>
      <c r="I16" s="41" t="s">
        <v>45</v>
      </c>
    </row>
    <row r="17" s="14" customFormat="1" ht="18.15" spans="4:10">
      <c r="D17" s="31" t="s">
        <v>34</v>
      </c>
      <c r="E17" s="32"/>
      <c r="F17" s="33">
        <f>IF(B1="BUY",MIN(F3:F16)*(1-($B$5/3)/100),MAX(F3:F16)*(1+($B$5/3)/100))</f>
        <v>1.65347861503125</v>
      </c>
      <c r="G17" s="34">
        <f t="shared" si="0"/>
        <v>0</v>
      </c>
      <c r="I17" s="28">
        <f>IF(B1="BUY",(((I15/I10)-1)*-1),((I15/I10)-1))*100</f>
        <v>5.31453373225077</v>
      </c>
      <c r="J17" s="37" t="str">
        <f>IF(B1="BUY","TIENE QUE SUBIR","TIENE QUE BAJAR")</f>
        <v>TIENE QUE BAJAR</v>
      </c>
    </row>
    <row r="18" s="14" customFormat="1" spans="4:9">
      <c r="D18" s="35"/>
      <c r="E18" s="35">
        <f>SUM(E3:E17)</f>
        <v>1197.43156581427</v>
      </c>
      <c r="F18" s="35"/>
      <c r="G18" s="35">
        <f>SUM(G3:G17)</f>
        <v>1904.21220559532</v>
      </c>
      <c r="H18" s="35"/>
      <c r="I18" s="41" t="s">
        <v>46</v>
      </c>
    </row>
    <row r="19" s="14" customFormat="1" spans="9:9">
      <c r="I19" s="42">
        <f>G18/B3</f>
        <v>1.88163261422462</v>
      </c>
    </row>
    <row r="20" s="14" customFormat="1"/>
    <row r="21" s="14" customFormat="1"/>
    <row r="22" s="14" customFormat="1" spans="16376:16384">
      <c r="XEV22" s="15"/>
      <c r="XEW22" s="15"/>
      <c r="XEX22" s="15"/>
      <c r="XEY22" s="15"/>
      <c r="XEZ22" s="15"/>
      <c r="XFA22" s="15"/>
      <c r="XFB22" s="15"/>
      <c r="XFC22" s="15"/>
      <c r="XFD22" s="15"/>
    </row>
    <row r="23" s="14" customFormat="1" spans="16376:16384">
      <c r="XEV23" s="15"/>
      <c r="XEW23" s="15"/>
      <c r="XEX23" s="15"/>
      <c r="XEY23" s="15"/>
      <c r="XEZ23" s="15"/>
      <c r="XFA23" s="15"/>
      <c r="XFB23" s="15"/>
      <c r="XFC23" s="15"/>
      <c r="XFD23" s="15"/>
    </row>
    <row r="24" s="14" customFormat="1" spans="16376:16384">
      <c r="XEV24" s="15"/>
      <c r="XEW24" s="15"/>
      <c r="XEX24" s="15"/>
      <c r="XEY24" s="15"/>
      <c r="XEZ24" s="15"/>
      <c r="XFA24" s="15"/>
      <c r="XFB24" s="15"/>
      <c r="XFC24" s="15"/>
      <c r="XFD24" s="15"/>
    </row>
  </sheetData>
  <mergeCells count="1">
    <mergeCell ref="I13:J13"/>
  </mergeCells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0">
      <formula>IF(AND($J$10&gt;=$F$17,$B$1="BUY"),TRUE,FALSE)</formula>
    </cfRule>
    <cfRule type="expression" dxfId="4" priority="11">
      <formula>IF(AND($J$10&lt;$F$17,$B$1="BUY"),TRUE,FALSE)</formula>
    </cfRule>
  </conditionalFormatting>
  <conditionalFormatting sqref="G18">
    <cfRule type="expression" dxfId="3" priority="9">
      <formula>$G$18&gt;$B$3*$B$7</formula>
    </cfRule>
    <cfRule type="cellIs" dxfId="1" priority="12" operator="greaterThan">
      <formula>$B$3*$B$7</formula>
    </cfRule>
    <cfRule type="cellIs" dxfId="0" priority="13" operator="lessThan">
      <formula>$B$3*10</formula>
    </cfRule>
    <cfRule type="cellIs" dxfId="0" priority="15" operator="lessThan">
      <formula>#REF!*#REF!</formula>
    </cfRule>
    <cfRule type="cellIs" dxfId="1" priority="16" operator="greaterThan">
      <formula>#REF!*#REF!</formula>
    </cfRule>
  </conditionalFormatting>
  <conditionalFormatting sqref="D4:D16">
    <cfRule type="cellIs" dxfId="0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zoomScale="145" zoomScaleNormal="145" workbookViewId="0">
      <selection activeCell="B4" sqref="B4"/>
    </sheetView>
  </sheetViews>
  <sheetFormatPr defaultColWidth="8.88888888888889" defaultRowHeight="14.4"/>
  <cols>
    <col min="1" max="1" width="13" style="1" customWidth="1"/>
    <col min="2" max="2" width="11.4444444444444" style="1" customWidth="1"/>
    <col min="3" max="3" width="8.88888888888889" style="1"/>
    <col min="4" max="4" width="9" style="1" customWidth="1"/>
    <col min="5" max="5" width="12.5555555555556" style="1" customWidth="1"/>
    <col min="6" max="6" width="11.1111111111111" style="1" customWidth="1"/>
    <col min="7" max="7" width="10.2222222222222" style="1" hidden="1" customWidth="1"/>
    <col min="8" max="8" width="12" style="1" hidden="1" customWidth="1"/>
    <col min="9" max="9" width="11" style="1" customWidth="1"/>
    <col min="10" max="10" width="10.2222222222222" style="1" customWidth="1"/>
    <col min="11" max="11" width="14.7777777777778" style="1" customWidth="1"/>
    <col min="12" max="16384" width="8.88888888888889" style="1"/>
  </cols>
  <sheetData>
    <row r="1" spans="1:10">
      <c r="A1" s="2"/>
      <c r="B1" s="2"/>
      <c r="C1" s="2"/>
      <c r="D1" s="2"/>
      <c r="E1" s="2"/>
      <c r="F1" s="2"/>
      <c r="G1" s="2"/>
      <c r="H1" s="2"/>
      <c r="I1" s="2"/>
      <c r="J1" s="2"/>
    </row>
    <row r="2" spans="1:11">
      <c r="A2" s="3" t="s">
        <v>12</v>
      </c>
      <c r="B2" s="2"/>
      <c r="C2" s="2"/>
      <c r="D2" s="2"/>
      <c r="E2" s="4" t="s">
        <v>47</v>
      </c>
      <c r="F2" s="4" t="s">
        <v>48</v>
      </c>
      <c r="G2" s="4" t="s">
        <v>49</v>
      </c>
      <c r="H2" s="4" t="s">
        <v>50</v>
      </c>
      <c r="I2" s="4" t="s">
        <v>51</v>
      </c>
      <c r="J2" s="4" t="s">
        <v>52</v>
      </c>
      <c r="K2" s="4" t="s">
        <v>53</v>
      </c>
    </row>
    <row r="3" spans="1:11">
      <c r="A3" s="5" t="s">
        <v>17</v>
      </c>
      <c r="B3" s="6">
        <v>1012</v>
      </c>
      <c r="C3" s="2"/>
      <c r="D3" s="7" t="s">
        <v>54</v>
      </c>
      <c r="E3" s="6">
        <v>2200</v>
      </c>
      <c r="F3" s="6">
        <v>0.25103</v>
      </c>
      <c r="G3" s="8">
        <f t="shared" ref="G3:G6" si="0">E3/F3</f>
        <v>8763.8927618213</v>
      </c>
      <c r="H3" s="9">
        <f>IF(A2="BUY",((I3/J3)-1)*-100,((I3/J3)-1)*100)</f>
        <v>-4.39770554493307</v>
      </c>
      <c r="I3" s="9">
        <f>SUM(E3:E4)/SUM(G3:G4)</f>
        <v>0.25103</v>
      </c>
      <c r="J3" s="9">
        <f>IF(A2="BUY",((B5/SUM(E3:E4))+1)*I3,((B5/-SUM(E3:E4))+1)*I3)</f>
        <v>0.26257738</v>
      </c>
      <c r="K3" s="11">
        <f>H3/100*SUM(G3:G4)*J3</f>
        <v>-101.2</v>
      </c>
    </row>
    <row r="4" spans="1:11">
      <c r="A4" s="5" t="s">
        <v>55</v>
      </c>
      <c r="B4" s="1">
        <v>10</v>
      </c>
      <c r="C4" s="2"/>
      <c r="D4" s="7" t="s">
        <v>56</v>
      </c>
      <c r="E4" s="6">
        <v>0</v>
      </c>
      <c r="F4" s="6">
        <v>0.255</v>
      </c>
      <c r="G4" s="8">
        <f t="shared" si="0"/>
        <v>0</v>
      </c>
      <c r="H4" s="10"/>
      <c r="I4" s="10"/>
      <c r="J4" s="10"/>
      <c r="K4" s="12"/>
    </row>
    <row r="5" spans="1:10">
      <c r="A5" s="5" t="s">
        <v>20</v>
      </c>
      <c r="B5" s="8">
        <f>-B3*B4/100</f>
        <v>-101.2</v>
      </c>
      <c r="C5" s="2"/>
      <c r="D5" s="2"/>
      <c r="E5" s="2"/>
      <c r="F5" s="2"/>
      <c r="G5" s="2"/>
      <c r="H5" s="2"/>
      <c r="I5" s="2"/>
      <c r="J5" s="2"/>
    </row>
    <row r="6" spans="3:11">
      <c r="C6" s="2"/>
      <c r="D6" s="7" t="s">
        <v>25</v>
      </c>
      <c r="E6" s="8"/>
      <c r="F6" s="8"/>
      <c r="G6" s="8"/>
      <c r="H6" s="8">
        <f>IF(A2="BUY",((F3/J6)-1)*-100,((F3/J6)-1)*100)</f>
        <v>2.36512661583002</v>
      </c>
      <c r="I6" s="8"/>
      <c r="J6" s="6">
        <v>0.24523</v>
      </c>
      <c r="K6" s="13">
        <f>H6/100*SUM(G3:G4)*J6</f>
        <v>50.8305780185631</v>
      </c>
    </row>
    <row r="7" spans="3:11">
      <c r="C7" s="2"/>
      <c r="D7" s="2"/>
      <c r="E7" s="2"/>
      <c r="F7" s="2"/>
      <c r="G7" s="2"/>
      <c r="H7" s="2"/>
      <c r="I7" s="2"/>
      <c r="J7" s="2"/>
      <c r="K7" s="2"/>
    </row>
    <row r="8" spans="3:11">
      <c r="C8" s="2"/>
      <c r="D8" s="2"/>
      <c r="E8" s="2"/>
      <c r="F8" s="2"/>
      <c r="G8" s="2"/>
      <c r="H8" s="2"/>
      <c r="I8" s="2"/>
      <c r="J8" s="2"/>
      <c r="K8" s="2"/>
    </row>
    <row r="9" spans="3:10">
      <c r="C9" s="2"/>
      <c r="D9" s="2"/>
      <c r="E9" s="2"/>
      <c r="F9" s="2"/>
      <c r="G9" s="2"/>
      <c r="H9" s="2"/>
      <c r="I9" s="2"/>
      <c r="J9" s="2"/>
    </row>
    <row r="10" spans="3:10">
      <c r="C10" s="2"/>
      <c r="D10" s="2"/>
      <c r="E10" s="2"/>
      <c r="F10" s="2"/>
      <c r="G10" s="2"/>
      <c r="H10" s="2"/>
      <c r="I10" s="2"/>
      <c r="J10" s="2"/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formula ganancias</vt:lpstr>
      <vt:lpstr>GRILLA</vt:lpstr>
      <vt:lpstr>grilla de pruebas</vt:lpstr>
      <vt:lpstr>CALCULADORA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2022-11-05T10:38:15Z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1033-11.2.0.11380</vt:lpwstr>
  </property>
</Properties>
</file>