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<sst xmlns="http://schemas.openxmlformats.org/spreadsheetml/2006/main" count="361" uniqueCount="110">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</sst>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2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0" borderId="2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20" borderId="24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0" sqref="E10:F10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2010</v>
      </c>
      <c r="D3" s="29" t="s">
        <v>18</v>
      </c>
      <c r="E3" s="30">
        <f>G3/F3</f>
        <v>25.8634000720572</v>
      </c>
      <c r="F3" s="31">
        <v>7.7716</v>
      </c>
      <c r="G3" s="32">
        <f>B8</f>
        <v>201</v>
      </c>
      <c r="I3" s="27" t="s">
        <v>19</v>
      </c>
      <c r="J3" s="41">
        <f>IF(B1="BUY",((I10/J10)-1)*-100,((I10/J10)-1)*100)</f>
        <v>-1.59583308977876</v>
      </c>
    </row>
    <row r="4" s="19" customFormat="1" spans="1:10">
      <c r="A4" s="27" t="s">
        <v>20</v>
      </c>
      <c r="B4" s="33">
        <f>-B3*$B$10/100</f>
        <v>-201</v>
      </c>
      <c r="D4" s="34">
        <v>1</v>
      </c>
      <c r="E4" s="30">
        <f>E3</f>
        <v>25.8634000720572</v>
      </c>
      <c r="F4" s="35">
        <f>IF($B$1="BUY",F3*(1-$B$5/100),F3*(1+$B$5/100))</f>
        <v>7.927032</v>
      </c>
      <c r="G4" s="32">
        <f t="shared" ref="G4:G17" si="0">E4*F4</f>
        <v>205.02</v>
      </c>
      <c r="I4" s="27" t="s">
        <v>21</v>
      </c>
      <c r="J4" s="41">
        <f>E18</f>
        <v>1423.11082917289</v>
      </c>
    </row>
    <row r="5" s="19" customFormat="1" spans="1:10">
      <c r="A5" s="27" t="s">
        <v>22</v>
      </c>
      <c r="B5" s="33">
        <v>2</v>
      </c>
      <c r="D5" s="34">
        <v>2</v>
      </c>
      <c r="E5" s="30">
        <f>E4*(1+$B$6/100)</f>
        <v>33.6224200936744</v>
      </c>
      <c r="F5" s="35">
        <f>IF($B$1="BUY",F4*(1-$B$5/100),F4*(1+$B$5/100))</f>
        <v>8.08557264</v>
      </c>
      <c r="G5" s="32">
        <f t="shared" si="0"/>
        <v>271.85652</v>
      </c>
      <c r="I5" s="27" t="s">
        <v>23</v>
      </c>
      <c r="J5" s="41">
        <f>J4*J10</f>
        <v>12595.3021833796</v>
      </c>
    </row>
    <row r="6" s="19" customFormat="1" spans="1:10">
      <c r="A6" s="27" t="s">
        <v>24</v>
      </c>
      <c r="B6" s="33">
        <v>30</v>
      </c>
      <c r="D6" s="34">
        <v>3</v>
      </c>
      <c r="E6" s="30">
        <f>E5*(1+$B$6/100)</f>
        <v>43.7091461217767</v>
      </c>
      <c r="F6" s="35">
        <f>IF($B$1="BUY",F5*(1-$B$5/100),F5*(1+$B$5/100))</f>
        <v>8.2472840928</v>
      </c>
      <c r="G6" s="32">
        <f t="shared" si="0"/>
        <v>360.48174552</v>
      </c>
      <c r="I6" s="27" t="s">
        <v>25</v>
      </c>
      <c r="J6" s="41">
        <f>J3/100*J4*J10</f>
        <v>-200.999999999999</v>
      </c>
    </row>
    <row r="7" s="19" customFormat="1" spans="1:10">
      <c r="A7" s="27" t="s">
        <v>26</v>
      </c>
      <c r="B7" s="33">
        <v>10</v>
      </c>
      <c r="D7" s="34">
        <v>4</v>
      </c>
      <c r="E7" s="30">
        <f>E6*(1+$B$6/100)</f>
        <v>56.8218899583097</v>
      </c>
      <c r="F7" s="35">
        <f>IF($B$1="BUY",F6*(1-$B$5/100),F6*(1+$B$5/100))</f>
        <v>8.412229774656</v>
      </c>
      <c r="G7" s="32">
        <f t="shared" si="0"/>
        <v>477.99879455952</v>
      </c>
      <c r="I7" s="27" t="s">
        <v>27</v>
      </c>
      <c r="J7" s="42">
        <f>IF(B1="BUY",(((J10/F3)-1)*-1),(J10/F3)-1)*100</f>
        <v>13.8831387802063</v>
      </c>
    </row>
    <row r="8" s="19" customFormat="1" spans="1:7">
      <c r="A8" s="27" t="s">
        <v>28</v>
      </c>
      <c r="B8" s="33">
        <f>B3*$B$9/100</f>
        <v>201</v>
      </c>
      <c r="D8" s="34">
        <v>5</v>
      </c>
      <c r="E8" s="30">
        <f>E7*(1+$B$6/100)</f>
        <v>73.8684569458027</v>
      </c>
      <c r="F8" s="35">
        <f>IF($B$1="BUY",F7*(1-$B$5/100),F7*(1+$B$5/100))</f>
        <v>8.58047437014912</v>
      </c>
      <c r="G8" s="32">
        <f t="shared" si="0"/>
        <v>633.826401585924</v>
      </c>
    </row>
    <row r="9" s="19" customFormat="1" spans="1:10">
      <c r="A9" s="27" t="s">
        <v>29</v>
      </c>
      <c r="B9" s="28">
        <v>10</v>
      </c>
      <c r="D9" s="34">
        <v>6</v>
      </c>
      <c r="E9" s="30">
        <f>E8*(1+$B$6/100)</f>
        <v>96.0289940295435</v>
      </c>
      <c r="F9" s="35">
        <f>IF($B$1="BUY",F8*(1-$B$5/100),F8*(1+$B$5/100))</f>
        <v>8.7520838575521</v>
      </c>
      <c r="G9" s="32">
        <f t="shared" si="0"/>
        <v>840.453808502935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/>
      <c r="F10" s="35"/>
      <c r="G10" s="32">
        <f t="shared" ref="G10:G16" si="1">E10*F10</f>
        <v>0</v>
      </c>
      <c r="I10" s="43">
        <f>G18/E18</f>
        <v>8.70930213536723</v>
      </c>
      <c r="J10" s="44">
        <f>IF(B1="BUY",((B4/G18)+1)*I10,((B4/-G18)+1)*I10)</f>
        <v>8.85054201344251</v>
      </c>
    </row>
    <row r="11" s="19" customFormat="1" spans="1:7">
      <c r="A11" s="27" t="s">
        <v>39</v>
      </c>
      <c r="B11" s="33">
        <f>B8*0.7/100</f>
        <v>1.407</v>
      </c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8.85054201344251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SUM(E3:E16)*3</f>
        <v>1067.33312187966</v>
      </c>
      <c r="F17" s="38">
        <f>IF(B1="BUY",MIN(F3:F16)*(1-($B$5/3)/100),MAX(F3:F16)*(1+($B$5/3)/100))</f>
        <v>8.81043108326912</v>
      </c>
      <c r="G17" s="39">
        <f t="shared" si="0"/>
        <v>9403.66491321126</v>
      </c>
      <c r="I17" s="42">
        <f>IF(B1="BUY",(((I15/I10)-1)*-1),((I15/I10)-1))*100</f>
        <v>1.62171292119644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1423.11082917289</v>
      </c>
      <c r="F18" s="40"/>
      <c r="G18" s="40">
        <f>SUM(G3:G17)</f>
        <v>12394.3021833796</v>
      </c>
      <c r="H18" s="40"/>
      <c r="I18" s="47" t="s">
        <v>38</v>
      </c>
    </row>
    <row r="19" s="19" customFormat="1" spans="9:9">
      <c r="I19" s="48">
        <f>G18/B3</f>
        <v>6.16631949421873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2023-01-15T12:07:22Z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