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ALL" sheetId="6" r:id="rId2"/>
    <sheet name="CALCULADORA" sheetId="9" r:id="rId3"/>
  </sheets>
  <calcPr calcId="144525"/>
</workbook>
</file>

<file path=xl/sharedStrings.xml><?xml version="1.0" encoding="utf-8"?>
<sst xmlns="http://schemas.openxmlformats.org/spreadsheetml/2006/main" count="54" uniqueCount="45">
  <si>
    <t>SALDO INICIAL</t>
  </si>
  <si>
    <t>PORCENTAJE DIARIO DE GANANCIAS</t>
  </si>
  <si>
    <t>DIAS</t>
  </si>
  <si>
    <t>FORMULA</t>
  </si>
  <si>
    <t>ganancia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</si>
  <si>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</si>
  <si>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</si>
  <si>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</si>
  <si>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</si>
  <si>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</si>
  <si>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</si>
  <si>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</si>
  <si>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</si>
  <si>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</si>
  <si>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</si>
  <si>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</si>
  <si>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</si>
  <si>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</si>
  <si>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</si>
  <si>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</si>
  <si>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</si>
  <si>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</si>
  <si>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Cantidad de compensaciones menor a</t>
  </si>
  <si>
    <t>Entrada</t>
  </si>
  <si>
    <t>precio de la posicion al final</t>
  </si>
  <si>
    <t>precio stop deberia ser</t>
  </si>
  <si>
    <t>Cantidad de compensaciones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</si>
  <si>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</si>
  <si>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</si>
  <si>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</si>
  <si>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</si>
  <si>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</si>
  <si>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</si>
  <si>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</si>
  <si>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</si>
  <si>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</si>
  <si>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</si>
  <si>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</si>
  <si>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</si>
  <si>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</si>
  <si>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</si>
  <si>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</si>
  <si>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</si>
  <si>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</si>
  <si>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suma total de cantidad según el número de compensaciones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</si>
</sst>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000"/>
    <numFmt numFmtId="179" formatCode="0.0000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2" borderId="24" applyNumberFormat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0" fillId="13" borderId="26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18" borderId="2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22" borderId="2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22" borderId="27" applyNumberFormat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8" fontId="0" fillId="2" borderId="10" xfId="0" applyNumberFormat="1" applyFont="1" applyFill="1" applyBorder="1" applyAlignment="1">
      <alignment vertical="center"/>
    </xf>
    <xf numFmtId="178" fontId="0" fillId="2" borderId="11" xfId="0" applyNumberFormat="1" applyFont="1" applyFill="1" applyBorder="1" applyAlignment="1">
      <alignment vertical="center"/>
    </xf>
    <xf numFmtId="178" fontId="0" fillId="0" borderId="12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178" fontId="0" fillId="2" borderId="14" xfId="0" applyNumberFormat="1" applyFont="1" applyFill="1" applyBorder="1" applyAlignment="1">
      <alignment vertical="center"/>
    </xf>
    <xf numFmtId="178" fontId="0" fillId="2" borderId="15" xfId="0" applyNumberFormat="1" applyFont="1" applyFill="1" applyBorder="1" applyAlignment="1">
      <alignment vertical="center"/>
    </xf>
    <xf numFmtId="178" fontId="0" fillId="0" borderId="16" xfId="0" applyNumberFormat="1" applyFont="1" applyFill="1" applyBorder="1" applyAlignment="1">
      <alignment vertical="center"/>
    </xf>
    <xf numFmtId="178" fontId="0" fillId="0" borderId="15" xfId="0" applyNumberFormat="1" applyFont="1" applyFill="1" applyBorder="1" applyAlignment="1">
      <alignment vertical="center"/>
    </xf>
    <xf numFmtId="0" fontId="4" fillId="0" borderId="17" xfId="0" applyFont="1" applyFill="1" applyBorder="1" applyAlignment="1">
      <alignment horizontal="left" vertical="center"/>
    </xf>
    <xf numFmtId="178" fontId="0" fillId="2" borderId="18" xfId="0" applyNumberFormat="1" applyFont="1" applyFill="1" applyBorder="1" applyAlignment="1">
      <alignment vertical="center"/>
    </xf>
    <xf numFmtId="178" fontId="5" fillId="2" borderId="19" xfId="0" applyNumberFormat="1" applyFont="1" applyFill="1" applyBorder="1" applyAlignment="1">
      <alignment vertical="center"/>
    </xf>
    <xf numFmtId="178" fontId="0" fillId="0" borderId="20" xfId="0" applyNumberFormat="1" applyFont="1" applyFill="1" applyBorder="1" applyAlignment="1">
      <alignment vertical="center"/>
    </xf>
    <xf numFmtId="178" fontId="1" fillId="0" borderId="0" xfId="0" applyNumberFormat="1" applyFont="1" applyFill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vertical="center"/>
    </xf>
    <xf numFmtId="178" fontId="5" fillId="0" borderId="1" xfId="0" applyNumberFormat="1" applyFont="1" applyFill="1" applyBorder="1" applyAlignment="1">
      <alignment vertical="center"/>
    </xf>
    <xf numFmtId="178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38" customWidth="1"/>
    <col min="2" max="2" width="34.287037037037" style="38" customWidth="1"/>
    <col min="3" max="3" width="14.1481481481481" style="39" customWidth="1"/>
  </cols>
  <sheetData>
    <row r="1" ht="19.5" customHeight="1" spans="1:3">
      <c r="A1" s="40" t="s">
        <v>0</v>
      </c>
      <c r="B1" s="40" t="s">
        <v>1</v>
      </c>
      <c r="C1" s="41" t="s">
        <v>2</v>
      </c>
    </row>
    <row r="2" ht="19.5" customHeight="1" spans="1:3">
      <c r="A2" s="42">
        <v>205</v>
      </c>
      <c r="B2" s="43">
        <v>0.75</v>
      </c>
      <c r="C2" s="42">
        <v>30</v>
      </c>
    </row>
    <row r="3" ht="19.5" customHeight="1"/>
    <row r="4" ht="19.5" customHeight="1" spans="1:2">
      <c r="A4" s="40" t="s">
        <v>3</v>
      </c>
      <c r="B4" s="40" t="s">
        <v>4</v>
      </c>
    </row>
    <row r="5" ht="19.5" customHeight="1" spans="1:2">
      <c r="A5" s="43">
        <f>POWER(1+(B2/100),C2)*A2</f>
        <v>256.510711583785</v>
      </c>
      <c r="B5" s="43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B3" sqref="B3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5" t="s">
        <v>5</v>
      </c>
      <c r="B1" s="2" t="s">
        <v>6</v>
      </c>
    </row>
    <row r="2" s="1" customFormat="1" ht="15.15" spans="4:7">
      <c r="D2" s="16" t="s">
        <v>7</v>
      </c>
      <c r="E2" s="17" t="s">
        <v>8</v>
      </c>
      <c r="F2" s="18" t="s">
        <v>9</v>
      </c>
      <c r="G2" s="19" t="s">
        <v>10</v>
      </c>
    </row>
    <row r="3" s="1" customFormat="1" spans="1:10">
      <c r="A3" s="5" t="s">
        <v>11</v>
      </c>
      <c r="B3" s="6">
        <v>352.6164</v>
      </c>
      <c r="D3" s="20" t="s">
        <v>12</v>
      </c>
      <c r="E3" s="21">
        <v>616</v>
      </c>
      <c r="F3" s="22">
        <v>0.056</v>
      </c>
      <c r="G3" s="23">
        <f t="shared" ref="G3:G17" si="0">E3*F3</f>
        <v>34.496</v>
      </c>
      <c r="I3" s="5" t="s">
        <v>13</v>
      </c>
      <c r="J3" s="34">
        <f>IF(B1="BUY",(J10/I10)-1,(I10/J10)-1)*100</f>
        <v>-1.63287604926647</v>
      </c>
    </row>
    <row r="4" s="1" customFormat="1" spans="1:10">
      <c r="A4" s="5" t="s">
        <v>14</v>
      </c>
      <c r="B4" s="6">
        <f>-B3*10/100</f>
        <v>-35.26164</v>
      </c>
      <c r="D4" s="24">
        <v>1</v>
      </c>
      <c r="E4" s="25">
        <f t="shared" ref="E4:E11" si="1">E3*(1+$B$6/100)</f>
        <v>677.6</v>
      </c>
      <c r="F4" s="26">
        <f>F3*(1+$B$5/100)</f>
        <v>0.056952</v>
      </c>
      <c r="G4" s="27">
        <f t="shared" si="0"/>
        <v>38.5906752</v>
      </c>
      <c r="I4" s="5" t="s">
        <v>15</v>
      </c>
      <c r="J4" s="34">
        <f>E18</f>
        <v>33459.83110624</v>
      </c>
    </row>
    <row r="5" s="1" customFormat="1" spans="1:10">
      <c r="A5" s="5" t="s">
        <v>16</v>
      </c>
      <c r="B5" s="6">
        <v>1.7</v>
      </c>
      <c r="D5" s="24">
        <v>2</v>
      </c>
      <c r="E5" s="25">
        <f t="shared" si="1"/>
        <v>745.36</v>
      </c>
      <c r="F5" s="26">
        <f>F4*(1+$B$5/100)</f>
        <v>0.057920184</v>
      </c>
      <c r="G5" s="27">
        <f t="shared" si="0"/>
        <v>43.17138834624</v>
      </c>
      <c r="I5" s="5" t="s">
        <v>17</v>
      </c>
      <c r="J5" s="34">
        <f>J4*J10</f>
        <v>2159.4805077728</v>
      </c>
    </row>
    <row r="6" s="1" customFormat="1" spans="1:10">
      <c r="A6" s="5" t="s">
        <v>18</v>
      </c>
      <c r="B6" s="6">
        <v>10</v>
      </c>
      <c r="D6" s="24">
        <v>3</v>
      </c>
      <c r="E6" s="25">
        <f t="shared" si="1"/>
        <v>819.896</v>
      </c>
      <c r="F6" s="26">
        <f>F5*(1+$B$5/100)</f>
        <v>0.058904827128</v>
      </c>
      <c r="G6" s="27">
        <f t="shared" si="0"/>
        <v>48.2958321429387</v>
      </c>
      <c r="I6" s="5" t="s">
        <v>19</v>
      </c>
      <c r="J6" s="34">
        <f>J3/100*J4*J10</f>
        <v>-35.2616400000001</v>
      </c>
    </row>
    <row r="7" s="1" customFormat="1" spans="1:10">
      <c r="A7" s="5" t="s">
        <v>20</v>
      </c>
      <c r="B7" s="6">
        <v>10</v>
      </c>
      <c r="D7" s="24">
        <v>4</v>
      </c>
      <c r="E7" s="25">
        <f t="shared" si="1"/>
        <v>901.8856</v>
      </c>
      <c r="F7" s="26">
        <f>F6*(1+$B$5/100)</f>
        <v>0.059906209189176</v>
      </c>
      <c r="G7" s="27">
        <f t="shared" si="0"/>
        <v>54.0285474183055</v>
      </c>
      <c r="I7" s="5" t="s">
        <v>21</v>
      </c>
      <c r="J7" s="8">
        <f>IF(B1="BUY",(J10/F3)-1,(F3/J10)-1)*100</f>
        <v>-13.231421390233</v>
      </c>
    </row>
    <row r="8" s="1" customFormat="1" spans="1:7">
      <c r="A8" s="5" t="s">
        <v>22</v>
      </c>
      <c r="B8" s="6">
        <f>(LOG10((B4+G18)/(E18*F3))/LOG10(1-(B5/100)))</f>
        <v>-6.34095069146323</v>
      </c>
      <c r="D8" s="24">
        <v>5</v>
      </c>
      <c r="E8" s="25">
        <f t="shared" si="1"/>
        <v>992.07416</v>
      </c>
      <c r="F8" s="26">
        <f>F7*(1+$B$5/100)</f>
        <v>0.060924614745392</v>
      </c>
      <c r="G8" s="27">
        <f t="shared" si="0"/>
        <v>60.4417359968584</v>
      </c>
    </row>
    <row r="9" s="1" customFormat="1" spans="1:10">
      <c r="A9" s="5" t="s">
        <v>23</v>
      </c>
      <c r="B9" s="6">
        <f>B3*10/100</f>
        <v>35.26164</v>
      </c>
      <c r="D9" s="24">
        <v>6</v>
      </c>
      <c r="E9" s="25">
        <f t="shared" si="1"/>
        <v>1091.281576</v>
      </c>
      <c r="F9" s="26">
        <f>F8*(1+$B$5/100)</f>
        <v>0.0619603331960636</v>
      </c>
      <c r="G9" s="28">
        <f t="shared" si="0"/>
        <v>67.6161700596855</v>
      </c>
      <c r="I9" s="5" t="s">
        <v>24</v>
      </c>
      <c r="J9" s="5" t="s">
        <v>25</v>
      </c>
    </row>
    <row r="10" s="1" customFormat="1" ht="17.4" spans="1:10">
      <c r="A10" s="5" t="s">
        <v>26</v>
      </c>
      <c r="B10" s="8">
        <v>8</v>
      </c>
      <c r="D10" s="24">
        <v>7</v>
      </c>
      <c r="E10" s="25">
        <f t="shared" si="1"/>
        <v>1200.4097336</v>
      </c>
      <c r="F10" s="26">
        <f>F9*(1+$B$5/100)</f>
        <v>0.0630136588603967</v>
      </c>
      <c r="G10" s="28">
        <f t="shared" si="0"/>
        <v>75.6422094457701</v>
      </c>
      <c r="I10" s="35">
        <f>G18/E18</f>
        <v>0.0634856422624516</v>
      </c>
      <c r="J10" s="36">
        <f>IF(B1="BUY",((B4/G18)+1)*I10,((B4/-G18)+1)*I10)</f>
        <v>0.0645394921724538</v>
      </c>
    </row>
    <row r="11" s="1" customFormat="1" spans="1:7">
      <c r="A11" s="5" t="s">
        <v>27</v>
      </c>
      <c r="B11" s="8">
        <f>((1-POWER(1+$B$6/100,B10+1))/(1-(1+$B$6/100)))*E3</f>
        <v>8364.95777656</v>
      </c>
      <c r="D11" s="24">
        <v>8</v>
      </c>
      <c r="E11" s="25">
        <f t="shared" si="1"/>
        <v>1320.45070696</v>
      </c>
      <c r="F11" s="26">
        <f>F10*(1+$B$5/100)</f>
        <v>0.0640848910610234</v>
      </c>
      <c r="G11" s="28">
        <f t="shared" si="0"/>
        <v>84.620939706983</v>
      </c>
    </row>
    <row r="12" s="1" customFormat="1" spans="1:7">
      <c r="A12" s="5" t="s">
        <v>28</v>
      </c>
      <c r="B12" s="8">
        <f>((1-POWER(1+$B$6/100,$B$10+1))/(1-(1+$B$6/100)))*$G$3</f>
        <v>468.43763548736</v>
      </c>
      <c r="D12" s="24">
        <v>9</v>
      </c>
      <c r="E12" s="25"/>
      <c r="F12" s="26"/>
      <c r="G12" s="28">
        <f t="shared" si="0"/>
        <v>0</v>
      </c>
    </row>
    <row r="13" s="1" customFormat="1" spans="1:7">
      <c r="A13" s="5" t="s">
        <v>29</v>
      </c>
      <c r="B13" s="8">
        <f>B11*3</f>
        <v>25094.87332968</v>
      </c>
      <c r="D13" s="24">
        <v>10</v>
      </c>
      <c r="E13" s="25"/>
      <c r="F13" s="26"/>
      <c r="G13" s="28">
        <f t="shared" si="0"/>
        <v>0</v>
      </c>
    </row>
    <row r="14" s="1" customFormat="1" spans="1:7">
      <c r="A14" s="5" t="s">
        <v>30</v>
      </c>
      <c r="B14" s="8">
        <f>B12*3</f>
        <v>1405.31290646208</v>
      </c>
      <c r="D14" s="24">
        <v>11</v>
      </c>
      <c r="E14" s="25"/>
      <c r="F14" s="26"/>
      <c r="G14" s="28">
        <f t="shared" si="0"/>
        <v>0</v>
      </c>
    </row>
    <row r="15" s="1" customFormat="1" spans="1:7">
      <c r="A15" s="5" t="s">
        <v>31</v>
      </c>
      <c r="B15" s="8">
        <f>B13+B11</f>
        <v>33459.83110624</v>
      </c>
      <c r="D15" s="24">
        <v>12</v>
      </c>
      <c r="E15" s="25"/>
      <c r="F15" s="26"/>
      <c r="G15" s="28">
        <f t="shared" si="0"/>
        <v>0</v>
      </c>
    </row>
    <row r="16" s="1" customFormat="1" spans="1:7">
      <c r="A16" s="5" t="s">
        <v>32</v>
      </c>
      <c r="B16" s="8">
        <f>B14+B12</f>
        <v>1873.75054194944</v>
      </c>
      <c r="D16" s="24">
        <v>13</v>
      </c>
      <c r="E16" s="25"/>
      <c r="F16" s="26"/>
      <c r="G16" s="28">
        <f t="shared" si="0"/>
        <v>0</v>
      </c>
    </row>
    <row r="17" s="1" customFormat="1" ht="18.15" spans="1:10">
      <c r="A17" s="5" t="s">
        <v>33</v>
      </c>
      <c r="B17" s="8">
        <f>B16/B15</f>
        <v>0.056</v>
      </c>
      <c r="D17" s="29" t="s">
        <v>29</v>
      </c>
      <c r="E17" s="30">
        <f>SUM(E3:E15)*3</f>
        <v>25094.87332968</v>
      </c>
      <c r="F17" s="31">
        <f>IF(B1="BUY",MIN(F3:F16)*(1-($B$5/3)/100),MAX(F3:F16)*(1+($B$5/3)/100))</f>
        <v>0.0644480387770359</v>
      </c>
      <c r="G17" s="32">
        <f t="shared" si="0"/>
        <v>1617.31536945602</v>
      </c>
      <c r="J17" s="37"/>
    </row>
    <row r="18" s="1" customFormat="1" spans="1:10">
      <c r="A18" s="5" t="s">
        <v>34</v>
      </c>
      <c r="B18" s="8">
        <f>IF(B1="BUY",((B4/B16)+1)*B17,((B4/-B16)+1)*B17)</f>
        <v>0.0570538499100022</v>
      </c>
      <c r="D18" s="2"/>
      <c r="E18" s="33">
        <f>SUM(E3:E17)</f>
        <v>33459.83110624</v>
      </c>
      <c r="F18" s="33"/>
      <c r="G18" s="33">
        <f>SUM(G3:G17)</f>
        <v>2124.2188677728</v>
      </c>
      <c r="H18" s="2"/>
      <c r="J18" s="37"/>
    </row>
    <row r="19" s="1" customFormat="1" spans="10:10">
      <c r="J19" s="37"/>
    </row>
    <row r="20" s="1" customFormat="1" spans="10:10">
      <c r="J20" s="37"/>
    </row>
    <row r="21" s="1" customFormat="1" spans="10:10">
      <c r="J21" s="37"/>
    </row>
    <row r="22" spans="10:10">
      <c r="J22" s="37"/>
    </row>
    <row r="23" spans="10:10">
      <c r="J23" s="37"/>
    </row>
    <row r="24" spans="10:10">
      <c r="J24" s="37"/>
    </row>
  </sheetData>
  <conditionalFormatting sqref="J6">
    <cfRule type="cellIs" dxfId="0" priority="7" operator="lessThan">
      <formula>$B$4</formula>
    </cfRule>
    <cfRule type="expression" dxfId="1" priority="8">
      <formula>$J$6&gt;=$B$4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0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0" priority="19" operator="greaterThan">
      <formula>$B$3*$B$7</formula>
    </cfRule>
    <cfRule type="cellIs" dxfId="2" priority="20" operator="lessThan">
      <formula>$B$3*10</formula>
    </cfRule>
    <cfRule type="cellIs" dxfId="2" priority="26" operator="lessThan">
      <formula>#REF!*#REF!</formula>
    </cfRule>
    <cfRule type="cellIs" dxfId="0" priority="27" operator="greaterThan">
      <formula>#REF!*#REF!</formula>
    </cfRule>
  </conditionalFormatting>
  <conditionalFormatting sqref="D4:D16">
    <cfRule type="cellIs" dxfId="2" priority="25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60" zoomScaleNormal="160" workbookViewId="0">
      <selection activeCell="B3" sqref="B3"/>
    </sheetView>
  </sheetViews>
  <sheetFormatPr defaultColWidth="8.88888888888889" defaultRowHeight="14.4"/>
  <cols>
    <col min="1" max="1" width="58.7777777777778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2" t="s">
        <v>6</v>
      </c>
      <c r="B2" s="1"/>
      <c r="C2" s="1"/>
      <c r="D2" s="1"/>
      <c r="E2" s="3" t="s">
        <v>35</v>
      </c>
      <c r="F2" s="4" t="s">
        <v>36</v>
      </c>
      <c r="G2" s="4" t="s">
        <v>37</v>
      </c>
      <c r="H2" s="4" t="s">
        <v>38</v>
      </c>
      <c r="I2" s="4" t="s">
        <v>39</v>
      </c>
      <c r="J2" s="4" t="s">
        <v>40</v>
      </c>
      <c r="K2" s="4" t="s">
        <v>41</v>
      </c>
    </row>
    <row r="3" spans="1:11">
      <c r="A3" s="5" t="s">
        <v>11</v>
      </c>
      <c r="B3" s="6">
        <v>353.86</v>
      </c>
      <c r="C3" s="1"/>
      <c r="D3" s="7" t="s">
        <v>42</v>
      </c>
      <c r="E3" s="8">
        <v>621.74</v>
      </c>
      <c r="F3" s="9">
        <v>0.05835</v>
      </c>
      <c r="G3" s="8">
        <f>E3/F3</f>
        <v>10655.3556126821</v>
      </c>
      <c r="H3" s="10">
        <f>IF(A2="BUY",(J3/I3)-1,(I3/J3)-1)*100</f>
        <v>-0.584204456040693</v>
      </c>
      <c r="I3" s="10">
        <f>SUM(E3:E4)/SUM(G3:G4)</f>
        <v>0.062618152119243</v>
      </c>
      <c r="J3" s="12">
        <f>IF(A2="BUY",((B4/SUM(E3:E4))+1)*I3,((B4/-SUM(E3:E4))+1)*I3)</f>
        <v>0.0629861198380238</v>
      </c>
      <c r="K3" s="13">
        <f>H3/100*SUM(G3:G4)*J3</f>
        <v>-35.3859999999994</v>
      </c>
    </row>
    <row r="4" spans="1:11">
      <c r="A4" s="5" t="s">
        <v>14</v>
      </c>
      <c r="B4" s="6">
        <f>-B3*10/100</f>
        <v>-35.386</v>
      </c>
      <c r="C4" s="1"/>
      <c r="D4" s="7" t="s">
        <v>43</v>
      </c>
      <c r="E4" s="8">
        <v>5400</v>
      </c>
      <c r="F4" s="9">
        <v>0.06315</v>
      </c>
      <c r="G4" s="8">
        <f>E4/F4</f>
        <v>85510.6888361045</v>
      </c>
      <c r="H4" s="11"/>
      <c r="I4" s="11"/>
      <c r="J4" s="11"/>
      <c r="K4" s="14"/>
    </row>
    <row r="5" spans="1:10">
      <c r="A5" s="5" t="s">
        <v>16</v>
      </c>
      <c r="B5" s="6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5" t="s">
        <v>18</v>
      </c>
      <c r="B6" s="6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5" t="s">
        <v>20</v>
      </c>
      <c r="B7" s="6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5" t="s">
        <v>23</v>
      </c>
      <c r="B8" s="6">
        <f>B3*10/100</f>
        <v>35.386</v>
      </c>
      <c r="C8" s="1"/>
      <c r="D8" s="1"/>
      <c r="E8" s="1"/>
      <c r="F8" s="1"/>
      <c r="G8" s="1"/>
      <c r="H8" s="1"/>
      <c r="I8" s="1"/>
      <c r="J8" s="1"/>
    </row>
    <row r="9" spans="1:10">
      <c r="A9" s="5" t="s">
        <v>26</v>
      </c>
      <c r="B9" s="8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5" t="s">
        <v>44</v>
      </c>
      <c r="B10" s="8">
        <f>((1-POWER(1+$B$6/100,B9+1))/(1-(1+$B$6/100)))*E3</f>
        <v>10931.95431986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formula ganancias</vt:lpstr>
      <vt:lpstr>ALL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2022-09-12T14:37:54Z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1033-11.2.0.11306</vt:lpwstr>
  </property>
</Properties>
</file>