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<sst xmlns="http://schemas.openxmlformats.org/spreadsheetml/2006/main" count="80" uniqueCount="52">
  <si>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</si>
  <si>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</si>
  <si>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</si>
  <si>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</si>
  <si>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</si>
  <si>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</si>
  <si>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</si>
  <si>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</si>
  <si>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</si>
  <si>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</si>
  <si>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</si>
  <si>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</si>
  <si>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</si>
  <si>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</si>
  <si>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</si>
  <si>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</si>
  <si>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</si>
  <si>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</si>
  <si>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</si>
  <si>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</si>
  <si>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</si>
  <si>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</si>
  <si>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</si>
  <si>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</si>
  <si>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</si>
  <si>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</si>
  <si>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</si>
  <si>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</si>
  <si>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</si>
  <si>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</si>
  <si>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</si>
  <si>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</si>
  <si>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</si>
  <si>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</si>
  <si>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</si>
  <si>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</si>
  <si>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</si>
  <si>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</si>
  <si>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Soporta una varación en contra %</t>
  </si>
  <si>
    <t>VA 6. Probando 10 automatico y 40 manual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</si>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</sst>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0" borderId="20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6" borderId="2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26" borderId="20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79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4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8" fontId="0" fillId="3" borderId="18" xfId="0" applyNumberFormat="1" applyFont="1" applyFill="1" applyBorder="1" applyAlignment="1">
      <alignment vertical="center"/>
    </xf>
    <xf numFmtId="178" fontId="0" fillId="3" borderId="19" xfId="0" applyNumberFormat="1" applyFont="1" applyFill="1" applyBorder="1" applyAlignment="1">
      <alignment vertical="center"/>
    </xf>
    <xf numFmtId="178" fontId="0" fillId="0" borderId="1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8" fontId="0" fillId="4" borderId="10" xfId="0" applyNumberFormat="1" applyFont="1" applyFill="1" applyBorder="1" applyAlignment="1">
      <alignment vertical="center"/>
    </xf>
    <xf numFmtId="178" fontId="0" fillId="4" borderId="13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8" fontId="0" fillId="4" borderId="15" xfId="0" applyNumberFormat="1" applyFont="1" applyFill="1" applyBorder="1" applyAlignment="1">
      <alignment vertical="center"/>
    </xf>
    <xf numFmtId="178" fontId="5" fillId="4" borderId="16" xfId="0" applyNumberFormat="1" applyFont="1" applyFill="1" applyBorder="1" applyAlignment="1">
      <alignment vertical="center"/>
    </xf>
    <xf numFmtId="178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178" fontId="0" fillId="6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178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70" customWidth="1"/>
    <col min="2" max="2" width="34.287037037037" style="70" customWidth="1"/>
    <col min="3" max="3" width="14.1481481481481" style="71" customWidth="1"/>
  </cols>
  <sheetData>
    <row r="1" ht="19.5" customHeight="1" spans="1:3">
      <c r="A1" s="72" t="s">
        <v>0</v>
      </c>
      <c r="B1" s="72" t="s">
        <v>1</v>
      </c>
      <c r="C1" s="73" t="s">
        <v>2</v>
      </c>
    </row>
    <row r="2" ht="19.5" customHeight="1" spans="1:3">
      <c r="A2" s="74">
        <v>449.74</v>
      </c>
      <c r="B2" s="75">
        <v>1</v>
      </c>
      <c r="C2" s="74">
        <v>30</v>
      </c>
    </row>
    <row r="3" ht="19.5" customHeight="1" spans="1:2">
      <c r="A3" s="76"/>
      <c r="B3" s="76"/>
    </row>
    <row r="4" ht="19.5" customHeight="1" spans="1:2">
      <c r="A4" s="72" t="s">
        <v>3</v>
      </c>
      <c r="B4" s="72" t="s">
        <v>4</v>
      </c>
    </row>
    <row r="5" ht="19.5" customHeight="1" spans="1:2">
      <c r="A5" s="75">
        <f>POWER(1+(B2/100),C2)*A2</f>
        <v>606.181571181821</v>
      </c>
      <c r="B5" s="75">
        <f>A5-A2</f>
        <v>156.441571181821</v>
      </c>
    </row>
    <row r="6" ht="19.5" customHeight="1" spans="1:2">
      <c r="A6" s="77"/>
      <c r="B6" s="77"/>
    </row>
    <row r="7" spans="1:2">
      <c r="A7" s="78" t="s">
        <v>5</v>
      </c>
      <c r="B7" s="78"/>
    </row>
    <row r="8" spans="1:2">
      <c r="A8" s="76" t="s">
        <v>6</v>
      </c>
      <c r="B8" s="76" t="s">
        <v>1</v>
      </c>
    </row>
    <row r="9" spans="1:2">
      <c r="A9" s="76">
        <v>3</v>
      </c>
      <c r="B9" s="76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0" customWidth="1"/>
    <col min="2" max="2" width="12.8888888888889" style="40" customWidth="1"/>
    <col min="3" max="3" width="12.8888888888889" style="40"/>
    <col min="4" max="4" width="8.44444444444444" style="40" customWidth="1"/>
    <col min="5" max="5" width="14.7777777777778" style="40" customWidth="1"/>
    <col min="6" max="6" width="10.8888888888889" style="40" customWidth="1"/>
    <col min="7" max="7" width="15.6666666666667" style="40" customWidth="1"/>
    <col min="8" max="8" width="9" style="40" customWidth="1"/>
    <col min="9" max="9" width="24.8888888888889" style="40" customWidth="1"/>
    <col min="10" max="10" width="20" style="40" customWidth="1"/>
    <col min="11" max="16374" width="8.44444444444444" style="40" customWidth="1"/>
    <col min="16375" max="16375" width="8.44444444444444" style="40"/>
  </cols>
  <sheetData>
    <row r="1" s="40" customFormat="1" ht="15.75" spans="1:2">
      <c r="A1" s="41" t="s">
        <v>7</v>
      </c>
      <c r="B1" s="42" t="s">
        <v>8</v>
      </c>
    </row>
    <row r="2" s="40" customFormat="1" ht="15.15" spans="4:7">
      <c r="D2" s="43" t="s">
        <v>9</v>
      </c>
      <c r="E2" s="44" t="s">
        <v>10</v>
      </c>
      <c r="F2" s="45" t="s">
        <v>11</v>
      </c>
      <c r="G2" s="46" t="s">
        <v>12</v>
      </c>
    </row>
    <row r="3" s="40" customFormat="1" spans="1:10">
      <c r="A3" s="47" t="s">
        <v>13</v>
      </c>
      <c r="B3" s="48">
        <v>328.24</v>
      </c>
      <c r="D3" s="49" t="s">
        <v>14</v>
      </c>
      <c r="E3" s="50">
        <f>G3/F3</f>
        <v>3607.69371679795</v>
      </c>
      <c r="F3" s="51">
        <v>0.005459</v>
      </c>
      <c r="G3" s="52">
        <f>B8</f>
        <v>19.6944</v>
      </c>
      <c r="I3" s="47" t="s">
        <v>15</v>
      </c>
      <c r="J3" s="66">
        <f>IF(B1="BUY",(J10/I10)-1,(I10/J10)-1)*100</f>
        <v>-1.1306113867434</v>
      </c>
    </row>
    <row r="4" s="40" customFormat="1" spans="1:10">
      <c r="A4" s="47" t="s">
        <v>16</v>
      </c>
      <c r="B4" s="53">
        <f>-B3*$B$19/100</f>
        <v>-32.824</v>
      </c>
      <c r="D4" s="54">
        <v>1</v>
      </c>
      <c r="E4" s="55">
        <f t="shared" ref="E4:E11" si="0">E3*(1+$B$6/100)</f>
        <v>4690.00183183733</v>
      </c>
      <c r="F4" s="56">
        <f>IF($B$1="BUY",F3*(1-$B$5/100),F3*(1+$B$5/100))</f>
        <v>0.005551803</v>
      </c>
      <c r="G4" s="52">
        <f t="shared" ref="G4:G17" si="1">E4*F4</f>
        <v>26.03796624</v>
      </c>
      <c r="I4" s="47" t="s">
        <v>17</v>
      </c>
      <c r="J4" s="66">
        <f>E18</f>
        <v>462001.227212826</v>
      </c>
    </row>
    <row r="5" s="40" customFormat="1" spans="1:10">
      <c r="A5" s="47" t="s">
        <v>18</v>
      </c>
      <c r="B5" s="53">
        <v>1.7</v>
      </c>
      <c r="D5" s="54">
        <v>2</v>
      </c>
      <c r="E5" s="55">
        <f t="shared" si="0"/>
        <v>6097.00238138853</v>
      </c>
      <c r="F5" s="56">
        <f t="shared" ref="F5:F12" si="2">IF($B$1="BUY",F4*(1-$B$5/100),F4*(1+$B$5/100))</f>
        <v>0.005646183651</v>
      </c>
      <c r="G5" s="52">
        <f t="shared" si="1"/>
        <v>34.424795165904</v>
      </c>
      <c r="I5" s="47" t="s">
        <v>19</v>
      </c>
      <c r="J5" s="66">
        <f>J4*J10</f>
        <v>2903.20797975916</v>
      </c>
    </row>
    <row r="6" s="40" customFormat="1" spans="1:10">
      <c r="A6" s="47" t="s">
        <v>20</v>
      </c>
      <c r="B6" s="53">
        <v>30</v>
      </c>
      <c r="D6" s="54">
        <v>3</v>
      </c>
      <c r="E6" s="55">
        <f t="shared" si="0"/>
        <v>7926.10309580509</v>
      </c>
      <c r="F6" s="56">
        <f t="shared" si="2"/>
        <v>0.005742168773067</v>
      </c>
      <c r="G6" s="52">
        <f t="shared" si="1"/>
        <v>45.5130216888417</v>
      </c>
      <c r="I6" s="47" t="s">
        <v>21</v>
      </c>
      <c r="J6" s="66">
        <f>J3/100*J4*J10</f>
        <v>-32.824</v>
      </c>
    </row>
    <row r="7" s="40" customFormat="1" spans="1:10">
      <c r="A7" s="47" t="s">
        <v>22</v>
      </c>
      <c r="B7" s="53">
        <v>10</v>
      </c>
      <c r="D7" s="54">
        <v>4</v>
      </c>
      <c r="E7" s="55">
        <f t="shared" si="0"/>
        <v>10303.9340245466</v>
      </c>
      <c r="F7" s="56">
        <f t="shared" si="2"/>
        <v>0.00583978564220914</v>
      </c>
      <c r="G7" s="52">
        <f t="shared" si="1"/>
        <v>60.1727659748174</v>
      </c>
      <c r="I7" s="47" t="s">
        <v>23</v>
      </c>
      <c r="J7" s="63">
        <f>IF(B1="BUY",(J10/F3)-1,(F3/J10)-1)*100</f>
        <v>-13.1283491593311</v>
      </c>
    </row>
    <row r="8" s="40" customFormat="1" spans="1:7">
      <c r="A8" s="47" t="s">
        <v>24</v>
      </c>
      <c r="B8" s="53">
        <f>B3*$B$18/100</f>
        <v>19.6944</v>
      </c>
      <c r="D8" s="54">
        <v>5</v>
      </c>
      <c r="E8" s="55">
        <f t="shared" si="0"/>
        <v>13395.1142319106</v>
      </c>
      <c r="F8" s="56">
        <f t="shared" si="2"/>
        <v>0.00593906199812669</v>
      </c>
      <c r="G8" s="52">
        <f t="shared" si="1"/>
        <v>79.5544138953063</v>
      </c>
    </row>
    <row r="9" s="40" customFormat="1" spans="1:10">
      <c r="A9" s="57" t="s">
        <v>25</v>
      </c>
      <c r="B9" s="58">
        <v>8</v>
      </c>
      <c r="D9" s="54">
        <v>6</v>
      </c>
      <c r="E9" s="55">
        <f t="shared" si="0"/>
        <v>17413.6485014838</v>
      </c>
      <c r="F9" s="56">
        <f t="shared" si="2"/>
        <v>0.00604002605209485</v>
      </c>
      <c r="G9" s="52">
        <f t="shared" si="1"/>
        <v>105.178890610985</v>
      </c>
      <c r="I9" s="47" t="s">
        <v>26</v>
      </c>
      <c r="J9" s="47" t="s">
        <v>27</v>
      </c>
    </row>
    <row r="10" s="40" customFormat="1" ht="17.4" spans="1:10">
      <c r="A10" s="57" t="s">
        <v>28</v>
      </c>
      <c r="B10" s="58">
        <f>((1-POWER(1+$B$6/100,$B$9+1))/(1-(1+$B$6/100)))*$E$3</f>
        <v>115500.306803206</v>
      </c>
      <c r="D10" s="54">
        <v>7</v>
      </c>
      <c r="E10" s="55">
        <f t="shared" si="0"/>
        <v>22637.7430519289</v>
      </c>
      <c r="F10" s="56">
        <f>IF($B$1="BUY",F9*(1-$B$5/100),F9*(1+$B$5/100))</f>
        <v>0.00614270649498046</v>
      </c>
      <c r="G10" s="52">
        <f t="shared" si="1"/>
        <v>139.057011276782</v>
      </c>
      <c r="I10" s="67">
        <f>G18/E18</f>
        <v>0.00621293583368965</v>
      </c>
      <c r="J10" s="68">
        <f>IF(B1="BUY",((B4/G18)+1)*I10,((B4/-G18)+1)*I10)</f>
        <v>0.00628398326401364</v>
      </c>
    </row>
    <row r="11" s="40" customFormat="1" spans="1:7">
      <c r="A11" s="57" t="s">
        <v>29</v>
      </c>
      <c r="B11" s="58">
        <f>((1-POWER(1+$B$6/100,$B$9+1))/(1-(1+$B$6/100)))*$G$3</f>
        <v>630.516174838704</v>
      </c>
      <c r="D11" s="54">
        <v>8</v>
      </c>
      <c r="E11" s="55">
        <f t="shared" si="0"/>
        <v>29429.0659675076</v>
      </c>
      <c r="F11" s="56">
        <f>IF($B$1="BUY",F10*(1-$B$5/100),F10*(1+$B$5/100))</f>
        <v>0.00624713250539512</v>
      </c>
      <c r="G11" s="52">
        <f t="shared" si="1"/>
        <v>183.847274609034</v>
      </c>
    </row>
    <row r="12" s="40" customFormat="1" spans="1:7">
      <c r="A12" s="57" t="s">
        <v>30</v>
      </c>
      <c r="B12" s="58">
        <f>B10*3</f>
        <v>346500.920409619</v>
      </c>
      <c r="D12" s="54">
        <v>9</v>
      </c>
      <c r="E12" s="55"/>
      <c r="F12" s="56"/>
      <c r="G12" s="52">
        <f t="shared" si="1"/>
        <v>0</v>
      </c>
    </row>
    <row r="13" s="40" customFormat="1" spans="1:7">
      <c r="A13" s="57" t="s">
        <v>31</v>
      </c>
      <c r="B13" s="58">
        <f>B11*3</f>
        <v>1891.54852451611</v>
      </c>
      <c r="D13" s="54">
        <v>10</v>
      </c>
      <c r="E13" s="55"/>
      <c r="F13" s="56"/>
      <c r="G13" s="52">
        <f t="shared" si="1"/>
        <v>0</v>
      </c>
    </row>
    <row r="14" s="40" customFormat="1" spans="1:7">
      <c r="A14" s="57" t="s">
        <v>32</v>
      </c>
      <c r="B14" s="58">
        <f>B12+B10</f>
        <v>462001.227212826</v>
      </c>
      <c r="D14" s="54">
        <v>11</v>
      </c>
      <c r="E14" s="55"/>
      <c r="F14" s="56"/>
      <c r="G14" s="52">
        <f t="shared" si="1"/>
        <v>0</v>
      </c>
    </row>
    <row r="15" s="40" customFormat="1" spans="1:7">
      <c r="A15" s="57" t="s">
        <v>33</v>
      </c>
      <c r="B15" s="58">
        <f>B13+B11</f>
        <v>2522.06469935482</v>
      </c>
      <c r="D15" s="54">
        <v>12</v>
      </c>
      <c r="E15" s="55"/>
      <c r="F15" s="56"/>
      <c r="G15" s="52">
        <f t="shared" si="1"/>
        <v>0</v>
      </c>
    </row>
    <row r="16" s="40" customFormat="1" spans="1:7">
      <c r="A16" s="57" t="s">
        <v>34</v>
      </c>
      <c r="B16" s="58">
        <f>B15/B14</f>
        <v>0.005459</v>
      </c>
      <c r="D16" s="54">
        <v>13</v>
      </c>
      <c r="E16" s="55"/>
      <c r="F16" s="56"/>
      <c r="G16" s="52">
        <f t="shared" si="1"/>
        <v>0</v>
      </c>
    </row>
    <row r="17" s="40" customFormat="1" ht="18.15" spans="1:10">
      <c r="A17" s="57" t="s">
        <v>35</v>
      </c>
      <c r="B17" s="58">
        <f>IF(B1="BUY",((B4/B15)+1)*B16,((B4/-B15)+1)*B16)</f>
        <v>0.00553004743032399</v>
      </c>
      <c r="D17" s="59" t="s">
        <v>30</v>
      </c>
      <c r="E17" s="60">
        <f>SUM(E3:E15)*3</f>
        <v>346500.920409619</v>
      </c>
      <c r="F17" s="61">
        <f>IF(B1="BUY",MIN(F3:F16)*(1-($B$5/3)/100),MAX(F3:F16)*(1+($B$5/3)/100))</f>
        <v>0.0062825329229257</v>
      </c>
      <c r="G17" s="62">
        <f t="shared" si="1"/>
        <v>2176.90344029749</v>
      </c>
      <c r="J17" s="69"/>
    </row>
    <row r="18" s="40" customFormat="1" spans="1:10">
      <c r="A18" s="47" t="s">
        <v>36</v>
      </c>
      <c r="B18" s="63">
        <v>6</v>
      </c>
      <c r="D18" s="64"/>
      <c r="E18" s="65">
        <f>SUM(E3:E17)</f>
        <v>462001.227212826</v>
      </c>
      <c r="F18" s="65"/>
      <c r="G18" s="65">
        <f>SUM(G3:G17)</f>
        <v>2870.38397975916</v>
      </c>
      <c r="H18" s="64"/>
      <c r="J18" s="69"/>
    </row>
    <row r="19" s="40" customFormat="1" spans="1:10">
      <c r="A19" s="47" t="s">
        <v>37</v>
      </c>
      <c r="B19" s="63">
        <v>10</v>
      </c>
      <c r="J19" s="69"/>
    </row>
    <row r="20" s="40" customFormat="1" spans="10:10">
      <c r="J20" s="69"/>
    </row>
    <row r="21" s="40" customFormat="1" spans="10:10">
      <c r="J21" s="69"/>
    </row>
    <row r="22" spans="10:10">
      <c r="J22" s="69"/>
    </row>
    <row r="23" spans="10:10">
      <c r="J23" s="69"/>
    </row>
    <row r="24" spans="10:10">
      <c r="J24" s="69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F10" sqref="F10"/>
    </sheetView>
  </sheetViews>
  <sheetFormatPr defaultColWidth="8.44444444444444" defaultRowHeight="14.4"/>
  <cols>
    <col min="1" max="1" width="22" style="2" customWidth="1"/>
    <col min="2" max="2" width="12.8888888888889" style="2" customWidth="1"/>
    <col min="3" max="3" width="39.7777777777778" style="2" customWidth="1"/>
    <col min="4" max="4" width="8.44444444444444" style="2" customWidth="1"/>
    <col min="5" max="5" width="18.5555555555556" style="2" customWidth="1"/>
    <col min="6" max="6" width="17.1111111111111" style="2" customWidth="1"/>
    <col min="7" max="7" width="15.6666666666667" style="2" customWidth="1"/>
    <col min="8" max="8" width="1.66666666666667" style="2" customWidth="1"/>
    <col min="9" max="9" width="32.8888888888889" style="2" customWidth="1"/>
    <col min="10" max="10" width="31.2222222222222" style="2" customWidth="1"/>
    <col min="11" max="11" width="8.44444444444444" style="2" customWidth="1"/>
    <col min="12" max="12" width="31.2222222222222" style="2" customWidth="1"/>
    <col min="13" max="16374" width="8.44444444444444" style="2" customWidth="1"/>
    <col min="16375" max="16375" width="8.44444444444444" style="2"/>
    <col min="16376" max="16384" width="8.44444444444444" style="1"/>
  </cols>
  <sheetData>
    <row r="1" s="2" customFormat="1" ht="15.75" spans="1:2">
      <c r="A1" s="16" t="s">
        <v>7</v>
      </c>
      <c r="B1" s="17" t="s">
        <v>8</v>
      </c>
    </row>
    <row r="2" s="2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2" customFormat="1" spans="1:10">
      <c r="A3" s="5" t="s">
        <v>13</v>
      </c>
      <c r="B3" s="22">
        <v>523.5141</v>
      </c>
      <c r="D3" s="23" t="s">
        <v>14</v>
      </c>
      <c r="E3" s="24">
        <f>G3/F3</f>
        <v>35869.4141829394</v>
      </c>
      <c r="F3" s="25">
        <v>0.005838</v>
      </c>
      <c r="G3" s="26">
        <f>B8</f>
        <v>209.40564</v>
      </c>
      <c r="I3" s="5" t="s">
        <v>15</v>
      </c>
      <c r="J3" s="35">
        <f>IF(B1="BUY",((I10/J10)-1)*-100,((I10/J10)-1)*100)</f>
        <v>-3.77016415584495</v>
      </c>
    </row>
    <row r="4" s="2" customFormat="1" spans="1:10">
      <c r="A4" s="5" t="s">
        <v>16</v>
      </c>
      <c r="B4" s="9">
        <f>-B3*$B$10/100</f>
        <v>-52.35141</v>
      </c>
      <c r="D4" s="27">
        <v>1</v>
      </c>
      <c r="E4" s="24">
        <f>E3*(1+$B$6/100)</f>
        <v>46630.2384378212</v>
      </c>
      <c r="F4" s="28">
        <f>IF($B$1="BUY",F3*(1-$B$5/100),F3*(1+$B$5/100))</f>
        <v>0.005937246</v>
      </c>
      <c r="G4" s="26">
        <f t="shared" ref="G4:G17" si="0">E4*F4</f>
        <v>276.855196644</v>
      </c>
      <c r="I4" s="5" t="s">
        <v>17</v>
      </c>
      <c r="J4" s="35">
        <f>E18</f>
        <v>221924.065549846</v>
      </c>
    </row>
    <row r="5" s="2" customFormat="1" spans="1:10">
      <c r="A5" s="5" t="s">
        <v>18</v>
      </c>
      <c r="B5" s="9">
        <v>1.7</v>
      </c>
      <c r="D5" s="27">
        <v>2</v>
      </c>
      <c r="E5" s="24">
        <f>E4*(1+$B$6/100)</f>
        <v>60619.3099691675</v>
      </c>
      <c r="F5" s="28">
        <f>IF($B$1="BUY",F4*(1-$B$5/100),F4*(1+$B$5/100))</f>
        <v>0.006038179182</v>
      </c>
      <c r="G5" s="26">
        <f t="shared" si="0"/>
        <v>366.030255483032</v>
      </c>
      <c r="I5" s="5" t="s">
        <v>19</v>
      </c>
      <c r="J5" s="35">
        <f>J4*J10</f>
        <v>1388.57110290115</v>
      </c>
    </row>
    <row r="6" s="2" customFormat="1" spans="1:10">
      <c r="A6" s="5" t="s">
        <v>20</v>
      </c>
      <c r="B6" s="9">
        <v>30</v>
      </c>
      <c r="D6" s="27">
        <v>3</v>
      </c>
      <c r="E6" s="24">
        <f>E5*(1+$B$6/100)</f>
        <v>78805.1029599178</v>
      </c>
      <c r="F6" s="28">
        <f>IF($B$1="BUY",F5*(1-$B$5/100),F5*(1+$B$5/100))</f>
        <v>0.006140828228094</v>
      </c>
      <c r="G6" s="26">
        <f t="shared" si="0"/>
        <v>483.928600774117</v>
      </c>
      <c r="I6" s="5" t="s">
        <v>21</v>
      </c>
      <c r="J6" s="35">
        <f>J3/100*J4*J10</f>
        <v>-52.35141</v>
      </c>
    </row>
    <row r="7" s="2" customFormat="1" spans="1:10">
      <c r="A7" s="5" t="s">
        <v>22</v>
      </c>
      <c r="B7" s="9">
        <v>10</v>
      </c>
      <c r="D7" s="27">
        <v>4</v>
      </c>
      <c r="E7" s="24"/>
      <c r="F7" s="28"/>
      <c r="G7" s="26">
        <f t="shared" si="0"/>
        <v>0</v>
      </c>
      <c r="I7" s="5" t="s">
        <v>38</v>
      </c>
      <c r="J7" s="9">
        <f>IF(B1="BUY",(((J10/F3)-1)*-1),(J10/F3)-1)*100</f>
        <v>7.17651532020362</v>
      </c>
    </row>
    <row r="8" s="2" customFormat="1" spans="1:7">
      <c r="A8" s="5" t="s">
        <v>24</v>
      </c>
      <c r="B8" s="9">
        <f>B3*$B$9/100</f>
        <v>209.40564</v>
      </c>
      <c r="D8" s="27">
        <v>5</v>
      </c>
      <c r="E8" s="24"/>
      <c r="F8" s="28"/>
      <c r="G8" s="26">
        <f t="shared" si="0"/>
        <v>0</v>
      </c>
    </row>
    <row r="9" s="2" customFormat="1" spans="1:10">
      <c r="A9" s="5" t="s">
        <v>36</v>
      </c>
      <c r="B9" s="29">
        <v>40</v>
      </c>
      <c r="C9" s="2" t="s">
        <v>39</v>
      </c>
      <c r="D9" s="27">
        <v>6</v>
      </c>
      <c r="E9" s="24"/>
      <c r="F9" s="28"/>
      <c r="G9" s="26">
        <f t="shared" si="0"/>
        <v>0</v>
      </c>
      <c r="I9" s="5" t="s">
        <v>26</v>
      </c>
      <c r="J9" s="5" t="s">
        <v>27</v>
      </c>
    </row>
    <row r="10" s="2" customFormat="1" ht="17.4" spans="1:10">
      <c r="A10" s="5" t="s">
        <v>37</v>
      </c>
      <c r="B10" s="9">
        <v>10</v>
      </c>
      <c r="D10" s="27">
        <v>7</v>
      </c>
      <c r="E10" s="24"/>
      <c r="F10" s="28"/>
      <c r="G10" s="26">
        <f t="shared" si="0"/>
        <v>0</v>
      </c>
      <c r="I10" s="36">
        <f>G18/E18</f>
        <v>0.00602106711406215</v>
      </c>
      <c r="J10" s="37">
        <f>IF(B1="BUY",((B4/G18)+1)*I10,((B4/-G18)+1)*I10)</f>
        <v>0.00625696496439349</v>
      </c>
    </row>
    <row r="11" s="2" customFormat="1" spans="4:7">
      <c r="D11" s="27">
        <v>8</v>
      </c>
      <c r="E11" s="24"/>
      <c r="F11" s="28"/>
      <c r="G11" s="26">
        <f t="shared" si="0"/>
        <v>0</v>
      </c>
    </row>
    <row r="12" s="2" customFormat="1" spans="4:7">
      <c r="D12" s="27">
        <v>9</v>
      </c>
      <c r="E12" s="24"/>
      <c r="F12" s="28"/>
      <c r="G12" s="26">
        <f t="shared" si="0"/>
        <v>0</v>
      </c>
    </row>
    <row r="13" s="2" customFormat="1" spans="4:10">
      <c r="D13" s="27">
        <v>10</v>
      </c>
      <c r="E13" s="24"/>
      <c r="F13" s="28"/>
      <c r="G13" s="26">
        <f t="shared" si="0"/>
        <v>0</v>
      </c>
      <c r="I13" s="4" t="s">
        <v>40</v>
      </c>
      <c r="J13" s="4"/>
    </row>
    <row r="14" s="2" customFormat="1" spans="4:9">
      <c r="D14" s="27">
        <v>11</v>
      </c>
      <c r="E14" s="24"/>
      <c r="F14" s="28"/>
      <c r="G14" s="26">
        <f t="shared" si="0"/>
        <v>0</v>
      </c>
      <c r="I14" s="38" t="s">
        <v>41</v>
      </c>
    </row>
    <row r="15" s="2" customFormat="1" spans="4:9">
      <c r="D15" s="27">
        <v>12</v>
      </c>
      <c r="E15" s="24"/>
      <c r="F15" s="28"/>
      <c r="G15" s="26">
        <f t="shared" si="0"/>
        <v>0</v>
      </c>
      <c r="I15" s="9">
        <f>IF(B1="BUY",F3*(1-(J7)/100),F3*(1+(J7)/100))</f>
        <v>0.00625696496439349</v>
      </c>
    </row>
    <row r="16" s="2" customFormat="1" spans="4:9">
      <c r="D16" s="27">
        <v>13</v>
      </c>
      <c r="E16" s="24"/>
      <c r="F16" s="28"/>
      <c r="G16" s="26">
        <f t="shared" si="0"/>
        <v>0</v>
      </c>
      <c r="I16" s="39" t="s">
        <v>42</v>
      </c>
    </row>
    <row r="17" s="2" customFormat="1" ht="18.15" spans="4:10">
      <c r="D17" s="30" t="s">
        <v>30</v>
      </c>
      <c r="E17" s="31"/>
      <c r="F17" s="32">
        <f>IF(B1="BUY",MIN(F3:F16)*(1-($B$5/3)/100),MAX(F3:F16)*(1+($B$5/3)/100))</f>
        <v>0.00617562625471986</v>
      </c>
      <c r="G17" s="33">
        <f t="shared" si="0"/>
        <v>0</v>
      </c>
      <c r="I17" s="9">
        <f>IF(B1="BUY",(((I15/I10)-1)*-1),((I15/I10)-1))*100</f>
        <v>3.91787445418774</v>
      </c>
      <c r="J17" s="36" t="str">
        <f>IF(B1="BUY","TIENE QUE SUBIR","TIENE QUE BAJAR")</f>
        <v>TIENE QUE BAJAR</v>
      </c>
    </row>
    <row r="18" s="2" customFormat="1" spans="4:8">
      <c r="D18" s="34"/>
      <c r="E18" s="34">
        <f>SUM(E3:E17)</f>
        <v>221924.065549846</v>
      </c>
      <c r="F18" s="34"/>
      <c r="G18" s="34">
        <f>SUM(G3:G17)</f>
        <v>1336.21969290115</v>
      </c>
      <c r="H18" s="34"/>
    </row>
    <row r="19" s="2" customFormat="1"/>
    <row r="20" s="2" customFormat="1"/>
    <row r="21" s="2" customFormat="1"/>
    <row r="22" s="2" customFormat="1" spans="16376:16384">
      <c r="XEV22" s="1"/>
      <c r="XEW22" s="1"/>
      <c r="XEX22" s="1"/>
      <c r="XEY22" s="1"/>
      <c r="XEZ22" s="1"/>
      <c r="XFA22" s="1"/>
      <c r="XFB22" s="1"/>
      <c r="XFC22" s="1"/>
      <c r="XFD22" s="1"/>
    </row>
    <row r="23" s="2" customFormat="1" spans="16376:16384">
      <c r="XEV23" s="1"/>
      <c r="XEW23" s="1"/>
      <c r="XEX23" s="1"/>
      <c r="XEY23" s="1"/>
      <c r="XEZ23" s="1"/>
      <c r="XFA23" s="1"/>
      <c r="XFB23" s="1"/>
      <c r="XFC23" s="1"/>
      <c r="XFD23" s="1"/>
    </row>
    <row r="24" s="2" customFormat="1" spans="16376:16384">
      <c r="XEV24" s="1"/>
      <c r="XEW24" s="1"/>
      <c r="XEX24" s="1"/>
      <c r="XEY24" s="1"/>
      <c r="XEZ24" s="1"/>
      <c r="XFA24" s="1"/>
      <c r="XFB24" s="1"/>
      <c r="XFC24" s="1"/>
      <c r="XFD24" s="1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45" zoomScaleNormal="145" workbookViewId="0">
      <selection activeCell="J11" sqref="J11"/>
    </sheetView>
  </sheetViews>
  <sheetFormatPr defaultColWidth="8.88888888888889" defaultRowHeight="14.4"/>
  <cols>
    <col min="1" max="1" width="8.44444444444444" style="1" customWidth="1"/>
    <col min="2" max="2" width="8.66666666666667" style="1" customWidth="1"/>
    <col min="3" max="3" width="8.88888888888889" style="1"/>
    <col min="4" max="4" width="9" style="1" customWidth="1"/>
    <col min="5" max="5" width="5.66666666666667" style="1" customWidth="1"/>
    <col min="6" max="6" width="11.1111111111111" style="1" customWidth="1"/>
    <col min="7" max="7" width="17.4444444444444" style="1" hidden="1" customWidth="1"/>
    <col min="8" max="8" width="14.1111111111111" style="1" hidden="1" customWidth="1"/>
    <col min="9" max="11" width="12.8888888888889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8</v>
      </c>
      <c r="B2" s="2"/>
      <c r="C2" s="2"/>
      <c r="D2" s="2"/>
      <c r="E2" s="4" t="s">
        <v>43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48</v>
      </c>
      <c r="K2" s="4" t="s">
        <v>49</v>
      </c>
    </row>
    <row r="3" spans="1:11">
      <c r="A3" s="5" t="s">
        <v>13</v>
      </c>
      <c r="B3" s="6">
        <v>519.93</v>
      </c>
      <c r="C3" s="2"/>
      <c r="D3" s="7" t="s">
        <v>50</v>
      </c>
      <c r="E3" s="8">
        <v>209</v>
      </c>
      <c r="F3" s="8">
        <v>0.005838</v>
      </c>
      <c r="G3" s="9">
        <f t="shared" ref="G3:G6" si="0">E3/F3</f>
        <v>35799.9314833847</v>
      </c>
      <c r="H3" s="10">
        <f>IF(A2="BUY",((I3/J3)-1)*-100,((I3/J3)-1)*100)</f>
        <v>-1.59439164696152</v>
      </c>
      <c r="I3" s="10">
        <f>SUM(E3:E4)/SUM(G3:G4)</f>
        <v>0.0880635586394634</v>
      </c>
      <c r="J3" s="10">
        <f>IF(A2="BUY",((B4/SUM(E3:E4))+1)*I3,((B4/-SUM(E3:E4))+1)*I3)</f>
        <v>0.0894903858767154</v>
      </c>
      <c r="K3" s="13">
        <f>H3/100*SUM(G3:G4)*J3</f>
        <v>-51.993</v>
      </c>
    </row>
    <row r="4" spans="1:11">
      <c r="A4" s="5" t="s">
        <v>16</v>
      </c>
      <c r="B4" s="9">
        <f>-B3*10/100</f>
        <v>-51.993</v>
      </c>
      <c r="C4" s="2"/>
      <c r="D4" s="7" t="s">
        <v>51</v>
      </c>
      <c r="E4" s="6">
        <v>3000</v>
      </c>
      <c r="F4" s="6">
        <v>4.69</v>
      </c>
      <c r="G4" s="9">
        <f t="shared" si="0"/>
        <v>639.658848614072</v>
      </c>
      <c r="H4" s="11"/>
      <c r="I4" s="11"/>
      <c r="J4" s="11"/>
      <c r="K4" s="14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12"/>
      <c r="F6" s="12"/>
      <c r="G6" s="12"/>
      <c r="H6" s="9">
        <f>IF(A2="BUY",((F3/J6)-1)*-100,((F3/J6)-1)*100)</f>
        <v>1.35416666666666</v>
      </c>
      <c r="I6" s="12"/>
      <c r="J6" s="8">
        <v>0.00576</v>
      </c>
      <c r="K6" s="15">
        <f>H6/100*SUM(G3)*J6</f>
        <v>2.79239465570399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2022-10-13T16:59:08Z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