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activeTab="2"/>
  </bookViews>
  <sheets>
    <sheet name="formula ganancias" sheetId="1" r:id="rId1"/>
    <sheet name="SELL" sheetId="3" r:id="rId2"/>
    <sheet name="BUY" sheetId="4" r:id="rId3"/>
  </sheets>
  <calcPr calcId="144525"/>
</workbook>
</file>

<file path=xl/sharedStrings.xml><?xml version="1.0" encoding="utf-8"?>
<sst xmlns="http://schemas.openxmlformats.org/spreadsheetml/2006/main" count="49" uniqueCount="29">
  <si>
    <t>SALDO INICIAL</t>
  </si>
  <si>
    <t>PORCENTAJE DIARIO DE GANANCIAS</t>
  </si>
  <si>
    <t>DIAS</t>
  </si>
  <si>
    <t>FORMULA</t>
  </si>
  <si>
    <t>ganancia</t>
  </si>
  <si>
    <t>para entrar en SELL</t>
  </si>
  <si>
    <t>capital</t>
  </si>
  <si>
    <t>perdida</t>
  </si>
  <si>
    <t>distancia</t>
  </si>
  <si>
    <t>incremento</t>
  </si>
  <si>
    <t>apalancamiento</t>
  </si>
  <si>
    <t>tipo</t>
  </si>
  <si>
    <t>cantidad</t>
  </si>
  <si>
    <t>precio</t>
  </si>
  <si>
    <t>cantidad en usdt</t>
  </si>
  <si>
    <t>entrada</t>
  </si>
  <si>
    <t>salida</t>
  </si>
  <si>
    <t>variacion porc</t>
  </si>
  <si>
    <t>cantidad crypto</t>
  </si>
  <si>
    <t>tamaño usdt</t>
  </si>
  <si>
    <t>pnl</t>
  </si>
  <si>
    <t>pp</t>
  </si>
  <si>
    <t>short</t>
  </si>
  <si>
    <t>ataque</t>
  </si>
  <si>
    <t>precio de la posicion al final</t>
  </si>
  <si>
    <t>precio stop deberia ser</t>
  </si>
  <si>
    <t>cantidad de compensaciones menor a</t>
  </si>
  <si>
    <t>para entrar en LONG</t>
  </si>
  <si>
    <t>long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</si>
</sst>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0.000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4">
    <font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b/>
      <i/>
      <sz val="11"/>
      <color theme="4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2D2D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10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9" borderId="26" applyNumberFormat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0" fillId="18" borderId="30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29" applyNumberFormat="0" applyFill="0" applyAlignment="0" applyProtection="0">
      <alignment vertical="center"/>
    </xf>
    <xf numFmtId="0" fontId="9" fillId="0" borderId="2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12" borderId="28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0" borderId="3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20" borderId="28" applyNumberFormat="0" applyAlignment="0" applyProtection="0">
      <alignment vertical="center"/>
    </xf>
    <xf numFmtId="0" fontId="21" fillId="0" borderId="32" applyNumberFormat="0" applyFill="0" applyAlignment="0" applyProtection="0">
      <alignment vertical="center"/>
    </xf>
    <xf numFmtId="0" fontId="22" fillId="0" borderId="33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</cellStyleXfs>
  <cellXfs count="41">
    <xf numFmtId="0" fontId="0" fillId="0" borderId="0" xfId="0"/>
    <xf numFmtId="0" fontId="0" fillId="0" borderId="0" xfId="0" applyFont="1" applyFill="1" applyAlignment="1">
      <alignment vertical="center"/>
    </xf>
    <xf numFmtId="0" fontId="0" fillId="2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177" fontId="0" fillId="0" borderId="6" xfId="0" applyNumberFormat="1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2" fillId="0" borderId="9" xfId="0" applyFont="1" applyFill="1" applyBorder="1" applyAlignment="1">
      <alignment horizontal="left" vertical="center"/>
    </xf>
    <xf numFmtId="177" fontId="0" fillId="3" borderId="10" xfId="0" applyNumberFormat="1" applyFont="1" applyFill="1" applyBorder="1" applyAlignment="1">
      <alignment vertical="center"/>
    </xf>
    <xf numFmtId="177" fontId="0" fillId="3" borderId="11" xfId="0" applyNumberFormat="1" applyFont="1" applyFill="1" applyBorder="1" applyAlignment="1">
      <alignment vertical="center"/>
    </xf>
    <xf numFmtId="0" fontId="2" fillId="0" borderId="12" xfId="0" applyFont="1" applyFill="1" applyBorder="1" applyAlignment="1">
      <alignment horizontal="left" vertical="center"/>
    </xf>
    <xf numFmtId="177" fontId="0" fillId="3" borderId="13" xfId="0" applyNumberFormat="1" applyFont="1" applyFill="1" applyBorder="1" applyAlignment="1">
      <alignment vertical="center"/>
    </xf>
    <xf numFmtId="177" fontId="0" fillId="3" borderId="14" xfId="0" applyNumberFormat="1" applyFont="1" applyFill="1" applyBorder="1" applyAlignment="1">
      <alignment vertical="center"/>
    </xf>
    <xf numFmtId="0" fontId="2" fillId="0" borderId="15" xfId="0" applyFont="1" applyFill="1" applyBorder="1" applyAlignment="1">
      <alignment horizontal="left" vertical="center"/>
    </xf>
    <xf numFmtId="177" fontId="0" fillId="3" borderId="16" xfId="0" applyNumberFormat="1" applyFont="1" applyFill="1" applyBorder="1" applyAlignment="1">
      <alignment vertical="center"/>
    </xf>
    <xf numFmtId="177" fontId="0" fillId="3" borderId="17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77" fontId="3" fillId="0" borderId="0" xfId="0" applyNumberFormat="1" applyFont="1" applyFill="1" applyAlignment="1">
      <alignment vertical="center"/>
    </xf>
    <xf numFmtId="0" fontId="1" fillId="0" borderId="18" xfId="0" applyFont="1" applyFill="1" applyBorder="1" applyAlignment="1">
      <alignment vertical="center"/>
    </xf>
    <xf numFmtId="177" fontId="0" fillId="0" borderId="19" xfId="0" applyNumberFormat="1" applyFont="1" applyFill="1" applyBorder="1" applyAlignment="1">
      <alignment vertical="center"/>
    </xf>
    <xf numFmtId="0" fontId="1" fillId="0" borderId="20" xfId="0" applyFont="1" applyFill="1" applyBorder="1" applyAlignment="1">
      <alignment vertical="center"/>
    </xf>
    <xf numFmtId="0" fontId="1" fillId="0" borderId="21" xfId="0" applyFont="1" applyFill="1" applyBorder="1" applyAlignment="1">
      <alignment vertical="center"/>
    </xf>
    <xf numFmtId="177" fontId="0" fillId="0" borderId="22" xfId="0" applyNumberFormat="1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177" fontId="0" fillId="4" borderId="23" xfId="0" applyNumberFormat="1" applyFont="1" applyFill="1" applyBorder="1" applyAlignment="1">
      <alignment vertical="center"/>
    </xf>
    <xf numFmtId="177" fontId="0" fillId="0" borderId="24" xfId="0" applyNumberFormat="1" applyFont="1" applyFill="1" applyBorder="1" applyAlignment="1">
      <alignment vertical="center"/>
    </xf>
    <xf numFmtId="177" fontId="0" fillId="0" borderId="14" xfId="0" applyNumberFormat="1" applyFont="1" applyFill="1" applyBorder="1" applyAlignment="1">
      <alignment vertical="center"/>
    </xf>
    <xf numFmtId="177" fontId="0" fillId="0" borderId="25" xfId="0" applyNumberFormat="1" applyFont="1" applyFill="1" applyBorder="1" applyAlignment="1">
      <alignment vertical="center"/>
    </xf>
    <xf numFmtId="0" fontId="0" fillId="5" borderId="0" xfId="0" applyFont="1" applyFill="1" applyAlignment="1">
      <alignment vertical="center"/>
    </xf>
    <xf numFmtId="0" fontId="0" fillId="6" borderId="23" xfId="0" applyFont="1" applyFill="1" applyBorder="1" applyAlignment="1">
      <alignment vertic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/>
    <xf numFmtId="4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3" fontId="4" fillId="0" borderId="0" xfId="0" applyNumberFormat="1" applyFont="1" applyBorder="1" applyAlignment="1">
      <alignment horizontal="right"/>
    </xf>
    <xf numFmtId="4" fontId="4" fillId="0" borderId="0" xfId="0" applyNumberFormat="1" applyFont="1" applyBorder="1" applyAlignment="1">
      <alignment horizontal="righ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C5"/>
  <sheetViews>
    <sheetView workbookViewId="0">
      <selection activeCell="A1" sqref="A1"/>
    </sheetView>
  </sheetViews>
  <sheetFormatPr defaultColWidth="9" defaultRowHeight="14.4" outlineLevelRow="4" outlineLevelCol="2"/>
  <cols>
    <col min="1" max="1" width="20.5740740740741" style="35" customWidth="1"/>
    <col min="2" max="2" width="34.287037037037" style="35" customWidth="1"/>
    <col min="3" max="3" width="14.1481481481481" style="36" customWidth="1"/>
  </cols>
  <sheetData>
    <row r="1" ht="19.5" customHeight="1" spans="1:3">
      <c r="A1" s="37" t="s">
        <v>0</v>
      </c>
      <c r="B1" s="37" t="s">
        <v>1</v>
      </c>
      <c r="C1" s="38" t="s">
        <v>2</v>
      </c>
    </row>
    <row r="2" ht="19.5" customHeight="1" spans="1:3">
      <c r="A2" s="39">
        <v>205</v>
      </c>
      <c r="B2" s="40">
        <v>0.75</v>
      </c>
      <c r="C2" s="39">
        <v>30</v>
      </c>
    </row>
    <row r="3" ht="19.5" customHeight="1"/>
    <row r="4" ht="19.5" customHeight="1" spans="1:2">
      <c r="A4" s="37" t="s">
        <v>3</v>
      </c>
      <c r="B4" s="37" t="s">
        <v>4</v>
      </c>
    </row>
    <row r="5" ht="19.5" customHeight="1" spans="1:2">
      <c r="A5" s="40">
        <f>POWER(1+(B2/100),C2)*A2</f>
        <v>256.510711583785</v>
      </c>
      <c r="B5" s="40">
        <f>A5-A2</f>
        <v>51.5107115837845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opLeftCell="E1" workbookViewId="0">
      <selection activeCell="G4" sqref="G4:H10"/>
    </sheetView>
  </sheetViews>
  <sheetFormatPr defaultColWidth="8.44444444444444" defaultRowHeight="14.4"/>
  <cols>
    <col min="1" max="1" width="17.3333333333333" style="1" customWidth="1"/>
    <col min="2" max="2" width="9.55555555555556" style="1" customWidth="1"/>
    <col min="3" max="3" width="12.8888888888889" style="1"/>
    <col min="4" max="4" width="11.8888888888889" style="1" customWidth="1"/>
    <col min="5" max="5" width="13.7777777777778" style="1" customWidth="1"/>
    <col min="6" max="6" width="8.44444444444444" style="1" customWidth="1"/>
    <col min="7" max="7" width="8.66666666666667" style="1" customWidth="1"/>
    <col min="8" max="8" width="9.22222222222222" style="1" customWidth="1"/>
    <col min="9" max="9" width="15.6666666666667" style="1" customWidth="1"/>
    <col min="10" max="10" width="9" style="1" customWidth="1"/>
    <col min="11" max="11" width="24.8888888888889" style="1" customWidth="1"/>
    <col min="12" max="12" width="20" style="1" customWidth="1"/>
    <col min="13" max="13" width="5.11111111111111" style="1" customWidth="1"/>
    <col min="14" max="16" width="8.44444444444444" style="1" customWidth="1"/>
    <col min="17" max="17" width="14.8888888888889" style="1" customWidth="1"/>
    <col min="18" max="18" width="12.1111111111111" style="1" customWidth="1"/>
    <col min="19" max="19" width="7.88888888888889" style="1" customWidth="1"/>
    <col min="20" max="16383" width="8.44444444444444" style="1" customWidth="1"/>
    <col min="16384" max="16384" width="8.44444444444444" style="1"/>
  </cols>
  <sheetData>
    <row r="1" s="1" customFormat="1" ht="15.15" spans="1:1">
      <c r="A1" s="33" t="s">
        <v>5</v>
      </c>
    </row>
    <row r="2" s="1" customFormat="1" ht="15.15" spans="1:19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3" t="s">
        <v>11</v>
      </c>
      <c r="G2" s="7" t="s">
        <v>12</v>
      </c>
      <c r="H2" s="4" t="s">
        <v>13</v>
      </c>
      <c r="I2" s="25" t="s">
        <v>14</v>
      </c>
      <c r="N2" s="26" t="s">
        <v>15</v>
      </c>
      <c r="O2" s="26" t="s">
        <v>16</v>
      </c>
      <c r="P2" s="26" t="s">
        <v>17</v>
      </c>
      <c r="Q2" s="26" t="s">
        <v>18</v>
      </c>
      <c r="R2" s="26" t="s">
        <v>19</v>
      </c>
      <c r="S2" s="26" t="s">
        <v>20</v>
      </c>
    </row>
    <row r="3" s="1" customFormat="1" spans="1:19">
      <c r="A3" s="8">
        <v>308.99</v>
      </c>
      <c r="B3" s="8">
        <f>A3*10/100</f>
        <v>30.899</v>
      </c>
      <c r="C3" s="9">
        <v>1.7</v>
      </c>
      <c r="D3" s="10">
        <v>30</v>
      </c>
      <c r="E3" s="11">
        <v>10</v>
      </c>
      <c r="F3" s="12" t="s">
        <v>21</v>
      </c>
      <c r="G3" s="13">
        <v>-23.9</v>
      </c>
      <c r="H3" s="14">
        <v>1.2922</v>
      </c>
      <c r="I3" s="27">
        <f t="shared" ref="I3:I17" si="0">G3*H3</f>
        <v>-30.88358</v>
      </c>
      <c r="M3" s="34" t="s">
        <v>22</v>
      </c>
      <c r="N3" s="29">
        <f>K18</f>
        <v>1.45946289888224</v>
      </c>
      <c r="O3" s="29">
        <f>L18</f>
        <v>1.47301036670448</v>
      </c>
      <c r="P3" s="29">
        <f>((O3/N3)-1)*100</f>
        <v>0.928250237303896</v>
      </c>
      <c r="Q3" s="29">
        <f>G18</f>
        <v>-2280.79523092</v>
      </c>
      <c r="R3" s="29">
        <f>Q3*O3</f>
        <v>-3359.6350194753</v>
      </c>
      <c r="S3" s="29">
        <f>P3/100*Q3*O3</f>
        <v>-31.1858200408242</v>
      </c>
    </row>
    <row r="4" s="1" customFormat="1" spans="6:9">
      <c r="F4" s="15">
        <v>1</v>
      </c>
      <c r="G4" s="16">
        <f>G3*(1+$D$3/100)</f>
        <v>-31.07</v>
      </c>
      <c r="H4" s="17">
        <f>H3*(1+$C$3/100)</f>
        <v>1.3141674</v>
      </c>
      <c r="I4" s="30">
        <f t="shared" si="0"/>
        <v>-40.831181118</v>
      </c>
    </row>
    <row r="5" s="1" customFormat="1" spans="6:9">
      <c r="F5" s="15">
        <v>2</v>
      </c>
      <c r="G5" s="16">
        <f>G4*(1+$D$3/100)</f>
        <v>-40.391</v>
      </c>
      <c r="H5" s="17">
        <f>H4*(1+$C$3/100)</f>
        <v>1.3365082458</v>
      </c>
      <c r="I5" s="30">
        <f t="shared" si="0"/>
        <v>-53.9829045561078</v>
      </c>
    </row>
    <row r="6" s="1" customFormat="1" spans="6:9">
      <c r="F6" s="15">
        <v>3</v>
      </c>
      <c r="G6" s="16">
        <f>G5*(1+$D$3/100)</f>
        <v>-52.5083</v>
      </c>
      <c r="H6" s="17">
        <f>H5*(1+$C$3/100)</f>
        <v>1.3592288859786</v>
      </c>
      <c r="I6" s="30">
        <f t="shared" si="0"/>
        <v>-71.3707981136301</v>
      </c>
    </row>
    <row r="7" s="1" customFormat="1" spans="6:9">
      <c r="F7" s="15">
        <v>4</v>
      </c>
      <c r="G7" s="16">
        <f>G6*(1+$D$3/100)</f>
        <v>-68.26079</v>
      </c>
      <c r="H7" s="17">
        <f>H6*(1+$C$3/100)</f>
        <v>1.38233577704024</v>
      </c>
      <c r="I7" s="30">
        <f t="shared" si="0"/>
        <v>-94.3593321860303</v>
      </c>
    </row>
    <row r="8" s="1" customFormat="1" spans="6:9">
      <c r="F8" s="15">
        <v>5</v>
      </c>
      <c r="G8" s="16">
        <f>G7*(1+$D$3/100)</f>
        <v>-88.739027</v>
      </c>
      <c r="H8" s="17">
        <f>H7*(1+$C$3/100)</f>
        <v>1.40583548524992</v>
      </c>
      <c r="I8" s="30">
        <f t="shared" si="0"/>
        <v>-124.752473083151</v>
      </c>
    </row>
    <row r="9" s="1" customFormat="1" spans="6:9">
      <c r="F9" s="15">
        <v>6</v>
      </c>
      <c r="G9" s="16">
        <f>G8*(1+$D$3/100)</f>
        <v>-115.3607351</v>
      </c>
      <c r="H9" s="17">
        <f>H8*(1+$C$3/100)</f>
        <v>1.42973468849917</v>
      </c>
      <c r="I9" s="31">
        <f t="shared" si="0"/>
        <v>-164.935244663234</v>
      </c>
    </row>
    <row r="10" s="1" customFormat="1" spans="6:9">
      <c r="F10" s="15">
        <v>7</v>
      </c>
      <c r="G10" s="16">
        <f>G9*(1+$D$3/100)</f>
        <v>-149.96895563</v>
      </c>
      <c r="H10" s="17">
        <f>H9*(1+$C$3/100)</f>
        <v>1.45404017820365</v>
      </c>
      <c r="I10" s="31">
        <f t="shared" si="0"/>
        <v>-218.060886969261</v>
      </c>
    </row>
    <row r="11" s="1" customFormat="1" spans="6:9">
      <c r="F11" s="15">
        <v>8</v>
      </c>
      <c r="G11" s="16"/>
      <c r="H11" s="17"/>
      <c r="I11" s="31">
        <f t="shared" si="0"/>
        <v>0</v>
      </c>
    </row>
    <row r="12" s="1" customFormat="1" spans="6:9">
      <c r="F12" s="15">
        <v>9</v>
      </c>
      <c r="G12" s="16"/>
      <c r="H12" s="17"/>
      <c r="I12" s="31">
        <f t="shared" si="0"/>
        <v>0</v>
      </c>
    </row>
    <row r="13" s="1" customFormat="1" spans="6:9">
      <c r="F13" s="15">
        <v>10</v>
      </c>
      <c r="G13" s="16"/>
      <c r="H13" s="17"/>
      <c r="I13" s="31">
        <f t="shared" si="0"/>
        <v>0</v>
      </c>
    </row>
    <row r="14" s="1" customFormat="1" spans="6:9">
      <c r="F14" s="15">
        <v>11</v>
      </c>
      <c r="G14" s="16"/>
      <c r="H14" s="17"/>
      <c r="I14" s="31">
        <f t="shared" si="0"/>
        <v>0</v>
      </c>
    </row>
    <row r="15" s="1" customFormat="1" spans="6:9">
      <c r="F15" s="15">
        <v>12</v>
      </c>
      <c r="G15" s="16"/>
      <c r="H15" s="17"/>
      <c r="I15" s="31">
        <f t="shared" si="0"/>
        <v>0</v>
      </c>
    </row>
    <row r="16" s="1" customFormat="1" ht="15.15" spans="6:9">
      <c r="F16" s="15">
        <v>13</v>
      </c>
      <c r="G16" s="16"/>
      <c r="H16" s="17"/>
      <c r="I16" s="31">
        <f t="shared" si="0"/>
        <v>0</v>
      </c>
    </row>
    <row r="17" s="1" customFormat="1" ht="15.15" spans="6:12">
      <c r="F17" s="18" t="s">
        <v>23</v>
      </c>
      <c r="G17" s="19">
        <f>SUM(G3:G15)*3</f>
        <v>-1710.59642319</v>
      </c>
      <c r="H17" s="20">
        <f>MAX(H3:H16)*(1+$C$3/100)</f>
        <v>1.47875886123312</v>
      </c>
      <c r="I17" s="32">
        <f t="shared" si="0"/>
        <v>-2529.55961878589</v>
      </c>
      <c r="K17" s="26" t="s">
        <v>24</v>
      </c>
      <c r="L17" s="26" t="s">
        <v>25</v>
      </c>
    </row>
    <row r="18" s="1" customFormat="1" spans="6:12">
      <c r="F18" s="21"/>
      <c r="G18" s="22">
        <f>SUM(G3:G17)</f>
        <v>-2280.79523092</v>
      </c>
      <c r="H18" s="22"/>
      <c r="I18" s="22">
        <f>SUM(I3:I17)</f>
        <v>-3328.7360194753</v>
      </c>
      <c r="J18" s="21"/>
      <c r="K18" s="22">
        <f>I18/G18</f>
        <v>1.45946289888224</v>
      </c>
      <c r="L18" s="22">
        <f>((-B3/I18)+1)*K18</f>
        <v>1.47301036670448</v>
      </c>
    </row>
    <row r="19" s="1" customFormat="1" ht="15.15"/>
    <row r="20" s="1" customFormat="1" ht="15.15" spans="1:1">
      <c r="A20" s="23" t="s">
        <v>26</v>
      </c>
    </row>
    <row r="21" s="1" customFormat="1" ht="15.15" spans="1:1">
      <c r="A21" s="24">
        <f>TRUNC(LOG10((-B3+I18)/(G18*H3))/LOG10(1-(C3/100)))</f>
        <v>-7</v>
      </c>
    </row>
  </sheetData>
  <conditionalFormatting sqref="I18">
    <cfRule type="cellIs" dxfId="0" priority="4" operator="lessThan">
      <formula>$A$3*$E$3</formula>
    </cfRule>
    <cfRule type="cellIs" dxfId="1" priority="5" operator="greaterThan">
      <formula>$A$3*$E$3</formula>
    </cfRule>
  </conditionalFormatting>
  <conditionalFormatting sqref="L18">
    <cfRule type="cellIs" dxfId="0" priority="6" operator="lessThan">
      <formula>$H$17</formula>
    </cfRule>
    <cfRule type="cellIs" dxfId="1" priority="9" operator="greaterThan">
      <formula>$H$18</formula>
    </cfRule>
    <cfRule type="cellIs" dxfId="0" priority="10" operator="lessThan">
      <formula>$H$18</formula>
    </cfRule>
    <cfRule type="cellIs" dxfId="1" priority="11" operator="lessThan">
      <formula>$H$18</formula>
    </cfRule>
    <cfRule type="cellIs" dxfId="0" priority="12" operator="lessThan">
      <formula>$H$17</formula>
    </cfRule>
    <cfRule type="cellIs" dxfId="0" priority="13" operator="lessThan">
      <formula>$L$18</formula>
    </cfRule>
    <cfRule type="cellIs" dxfId="2" priority="2" operator="lessThan">
      <formula>$H$17</formula>
    </cfRule>
    <cfRule type="cellIs" dxfId="3" priority="1" operator="greaterThan">
      <formula>$H$17</formula>
    </cfRule>
  </conditionalFormatting>
  <conditionalFormatting sqref="F4:F16">
    <cfRule type="cellIs" dxfId="0" priority="3" operator="lessThan">
      <formula>$A$21+1</formula>
    </cfRule>
  </conditionalFormatting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"/>
  <sheetViews>
    <sheetView tabSelected="1" workbookViewId="0">
      <selection activeCell="G10" sqref="G10:H10"/>
    </sheetView>
  </sheetViews>
  <sheetFormatPr defaultColWidth="8.44444444444444" defaultRowHeight="14.4"/>
  <cols>
    <col min="1" max="1" width="36.7777777777778" style="1" customWidth="1"/>
    <col min="2" max="2" width="9.55555555555556" style="1" customWidth="1"/>
    <col min="3" max="3" width="12.8888888888889" style="1"/>
    <col min="4" max="4" width="11.8888888888889" style="1" customWidth="1"/>
    <col min="5" max="5" width="16.2222222222222" style="1" customWidth="1"/>
    <col min="6" max="6" width="8.44444444444444" style="1" customWidth="1"/>
    <col min="7" max="7" width="8.66666666666667" style="1" customWidth="1"/>
    <col min="8" max="8" width="9.22222222222222" style="1" customWidth="1"/>
    <col min="9" max="9" width="15.6666666666667" style="1" customWidth="1"/>
    <col min="10" max="10" width="9" style="1" customWidth="1"/>
    <col min="11" max="11" width="24.8888888888889" style="1" customWidth="1"/>
    <col min="12" max="12" width="20" style="1" customWidth="1"/>
    <col min="13" max="13" width="5.11111111111111" style="1" customWidth="1"/>
    <col min="14" max="16" width="8.44444444444444" style="1" customWidth="1"/>
    <col min="17" max="17" width="14.8888888888889" style="1" customWidth="1"/>
    <col min="18" max="18" width="12.1111111111111" style="1" customWidth="1"/>
    <col min="19" max="19" width="7.88888888888889" style="1" customWidth="1"/>
    <col min="20" max="16383" width="8.44444444444444" style="1" customWidth="1"/>
    <col min="16384" max="16384" width="8.44444444444444" style="1"/>
  </cols>
  <sheetData>
    <row r="1" s="1" customFormat="1" ht="15.15" spans="1:1">
      <c r="A1" s="2" t="s">
        <v>27</v>
      </c>
    </row>
    <row r="2" s="1" customFormat="1" ht="15.15" spans="1:19">
      <c r="A2" s="3" t="s">
        <v>6</v>
      </c>
      <c r="B2" s="4" t="s">
        <v>7</v>
      </c>
      <c r="C2" s="4" t="s">
        <v>8</v>
      </c>
      <c r="D2" s="5" t="s">
        <v>9</v>
      </c>
      <c r="E2" s="6" t="s">
        <v>10</v>
      </c>
      <c r="F2" s="3" t="s">
        <v>11</v>
      </c>
      <c r="G2" s="7" t="s">
        <v>12</v>
      </c>
      <c r="H2" s="4" t="s">
        <v>13</v>
      </c>
      <c r="I2" s="25" t="s">
        <v>14</v>
      </c>
      <c r="N2" s="26" t="s">
        <v>15</v>
      </c>
      <c r="O2" s="26" t="s">
        <v>16</v>
      </c>
      <c r="P2" s="26" t="s">
        <v>17</v>
      </c>
      <c r="Q2" s="26" t="s">
        <v>18</v>
      </c>
      <c r="R2" s="26" t="s">
        <v>19</v>
      </c>
      <c r="S2" s="26" t="s">
        <v>20</v>
      </c>
    </row>
    <row r="3" s="1" customFormat="1" spans="1:19">
      <c r="A3" s="8">
        <v>308.99</v>
      </c>
      <c r="B3" s="8">
        <f>A3*10/100</f>
        <v>30.899</v>
      </c>
      <c r="C3" s="9">
        <v>1.7</v>
      </c>
      <c r="D3" s="10">
        <v>30</v>
      </c>
      <c r="E3" s="11">
        <v>10</v>
      </c>
      <c r="F3" s="12" t="s">
        <v>21</v>
      </c>
      <c r="G3" s="13">
        <v>4.8</v>
      </c>
      <c r="H3" s="14">
        <v>6.46</v>
      </c>
      <c r="I3" s="27">
        <f t="shared" ref="I3:I17" si="0">G3*H3</f>
        <v>31.008</v>
      </c>
      <c r="M3" s="28" t="s">
        <v>28</v>
      </c>
      <c r="N3" s="29">
        <f>K18</f>
        <v>5.78214384144893</v>
      </c>
      <c r="O3" s="29">
        <f>L18</f>
        <v>5.69040096733967</v>
      </c>
      <c r="P3" s="29">
        <f>((O3/N3)-1)*100</f>
        <v>-1.58665845445786</v>
      </c>
      <c r="Q3" s="29">
        <f>G18</f>
        <v>336.8</v>
      </c>
      <c r="R3" s="29">
        <f>Q3*O3</f>
        <v>1916.5270458</v>
      </c>
      <c r="S3" s="29">
        <f>P3/100*Q3*O3</f>
        <v>-30.4087384041571</v>
      </c>
    </row>
    <row r="4" s="1" customFormat="1" spans="6:9">
      <c r="F4" s="15">
        <v>1</v>
      </c>
      <c r="G4" s="16">
        <v>6.2</v>
      </c>
      <c r="H4" s="17">
        <v>6.35</v>
      </c>
      <c r="I4" s="30">
        <f t="shared" si="0"/>
        <v>39.37</v>
      </c>
    </row>
    <row r="5" s="1" customFormat="1" spans="6:9">
      <c r="F5" s="15">
        <v>2</v>
      </c>
      <c r="G5" s="16">
        <v>8.1</v>
      </c>
      <c r="H5" s="17">
        <v>6.24</v>
      </c>
      <c r="I5" s="30">
        <f t="shared" si="0"/>
        <v>50.544</v>
      </c>
    </row>
    <row r="6" s="1" customFormat="1" spans="6:9">
      <c r="F6" s="15">
        <v>3</v>
      </c>
      <c r="G6" s="16">
        <v>10.5</v>
      </c>
      <c r="H6" s="17">
        <v>6.131</v>
      </c>
      <c r="I6" s="30">
        <f t="shared" si="0"/>
        <v>64.3755</v>
      </c>
    </row>
    <row r="7" s="1" customFormat="1" spans="6:9">
      <c r="F7" s="15">
        <v>4</v>
      </c>
      <c r="G7" s="16">
        <v>13.7</v>
      </c>
      <c r="H7" s="17">
        <v>6.021</v>
      </c>
      <c r="I7" s="30">
        <f t="shared" si="0"/>
        <v>82.4877</v>
      </c>
    </row>
    <row r="8" s="1" customFormat="1" spans="6:9">
      <c r="F8" s="15">
        <v>5</v>
      </c>
      <c r="G8" s="16">
        <v>17.8</v>
      </c>
      <c r="H8" s="17">
        <v>5.911</v>
      </c>
      <c r="I8" s="30">
        <f t="shared" si="0"/>
        <v>105.2158</v>
      </c>
    </row>
    <row r="9" s="1" customFormat="1" spans="6:9">
      <c r="F9" s="15">
        <v>6</v>
      </c>
      <c r="G9" s="16">
        <v>23.1</v>
      </c>
      <c r="H9" s="17">
        <v>5.801</v>
      </c>
      <c r="I9" s="31">
        <f t="shared" si="0"/>
        <v>134.0031</v>
      </c>
    </row>
    <row r="10" s="1" customFormat="1" spans="6:9">
      <c r="F10" s="15">
        <v>7</v>
      </c>
      <c r="G10" s="16"/>
      <c r="H10" s="17"/>
      <c r="I10" s="31">
        <f t="shared" si="0"/>
        <v>0</v>
      </c>
    </row>
    <row r="11" s="1" customFormat="1" spans="6:9">
      <c r="F11" s="15">
        <v>8</v>
      </c>
      <c r="G11" s="16"/>
      <c r="H11" s="17"/>
      <c r="I11" s="31">
        <f t="shared" si="0"/>
        <v>0</v>
      </c>
    </row>
    <row r="12" s="1" customFormat="1" spans="6:9">
      <c r="F12" s="15">
        <v>9</v>
      </c>
      <c r="G12" s="16"/>
      <c r="H12" s="17"/>
      <c r="I12" s="31">
        <f t="shared" si="0"/>
        <v>0</v>
      </c>
    </row>
    <row r="13" s="1" customFormat="1" spans="6:9">
      <c r="F13" s="15">
        <v>10</v>
      </c>
      <c r="G13" s="16"/>
      <c r="H13" s="17"/>
      <c r="I13" s="31">
        <f t="shared" si="0"/>
        <v>0</v>
      </c>
    </row>
    <row r="14" s="1" customFormat="1" spans="6:9">
      <c r="F14" s="15">
        <v>11</v>
      </c>
      <c r="G14" s="16"/>
      <c r="H14" s="17"/>
      <c r="I14" s="31">
        <f t="shared" si="0"/>
        <v>0</v>
      </c>
    </row>
    <row r="15" s="1" customFormat="1" spans="6:9">
      <c r="F15" s="15">
        <v>12</v>
      </c>
      <c r="G15" s="16"/>
      <c r="H15" s="17"/>
      <c r="I15" s="31">
        <f t="shared" si="0"/>
        <v>0</v>
      </c>
    </row>
    <row r="16" s="1" customFormat="1" ht="15.15" spans="6:9">
      <c r="F16" s="15">
        <v>13</v>
      </c>
      <c r="G16" s="16"/>
      <c r="H16" s="17"/>
      <c r="I16" s="31">
        <f t="shared" si="0"/>
        <v>0</v>
      </c>
    </row>
    <row r="17" s="1" customFormat="1" ht="15.15" spans="6:12">
      <c r="F17" s="18" t="s">
        <v>23</v>
      </c>
      <c r="G17" s="19">
        <f>SUM(G3:G15)*3</f>
        <v>252.6</v>
      </c>
      <c r="H17" s="20">
        <f>MIN(H3:H16)*(1-$C$3/100)</f>
        <v>5.702383</v>
      </c>
      <c r="I17" s="32">
        <f t="shared" si="0"/>
        <v>1440.4219458</v>
      </c>
      <c r="K17" s="26" t="s">
        <v>24</v>
      </c>
      <c r="L17" s="26" t="s">
        <v>25</v>
      </c>
    </row>
    <row r="18" s="1" customFormat="1" spans="6:12">
      <c r="F18" s="21"/>
      <c r="G18" s="22">
        <f>SUM(G3:G17)</f>
        <v>336.8</v>
      </c>
      <c r="H18" s="22"/>
      <c r="I18" s="22">
        <f>SUM(I3:I17)</f>
        <v>1947.4260458</v>
      </c>
      <c r="J18" s="21"/>
      <c r="K18" s="22">
        <f>I18/G18</f>
        <v>5.78214384144893</v>
      </c>
      <c r="L18" s="22">
        <f>((-B3/I18)+1)*K18</f>
        <v>5.69040096733967</v>
      </c>
    </row>
    <row r="19" s="1" customFormat="1" ht="15.15"/>
    <row r="20" s="1" customFormat="1" ht="15.15" spans="1:1">
      <c r="A20" s="23" t="s">
        <v>26</v>
      </c>
    </row>
    <row r="21" s="1" customFormat="1" ht="15.15" spans="1:1">
      <c r="A21" s="24">
        <f>TRUNC(LOG10((-B3+I18)/(G18*H3))/LOG10(1-(C3/100)))</f>
        <v>7</v>
      </c>
    </row>
  </sheetData>
  <conditionalFormatting sqref="S3">
    <cfRule type="cellIs" dxfId="1" priority="5" operator="greaterThan">
      <formula>$B$3</formula>
    </cfRule>
    <cfRule type="cellIs" dxfId="0" priority="6" operator="lessThan">
      <formula>$B$3</formula>
    </cfRule>
  </conditionalFormatting>
  <conditionalFormatting sqref="I18">
    <cfRule type="cellIs" dxfId="0" priority="2" operator="lessThan">
      <formula>$A$3*$E$3</formula>
    </cfRule>
    <cfRule type="cellIs" dxfId="1" priority="3" operator="greaterThan">
      <formula>$A$3*$E$3</formula>
    </cfRule>
  </conditionalFormatting>
  <conditionalFormatting sqref="L18">
    <cfRule type="cellIs" dxfId="0" priority="4" operator="lessThan">
      <formula>$H$17</formula>
    </cfRule>
    <cfRule type="cellIs" dxfId="1" priority="7" operator="greaterThan">
      <formula>$H$18</formula>
    </cfRule>
    <cfRule type="cellIs" dxfId="0" priority="8" operator="lessThan">
      <formula>$H$18</formula>
    </cfRule>
    <cfRule type="cellIs" dxfId="1" priority="9" operator="lessThan">
      <formula>$H$18</formula>
    </cfRule>
    <cfRule type="cellIs" dxfId="0" priority="10" operator="lessThan">
      <formula>$H$17</formula>
    </cfRule>
    <cfRule type="cellIs" dxfId="0" priority="11" operator="lessThan">
      <formula>$L$18</formula>
    </cfRule>
  </conditionalFormatting>
  <conditionalFormatting sqref="F4:F16">
    <cfRule type="cellIs" dxfId="0" priority="1" operator="lessThan">
      <formula>$A$21+1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 ganancias</vt:lpstr>
      <vt:lpstr>SELL</vt:lpstr>
      <vt:lpstr>BUY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Gomez Freites</cp:lastModifiedBy>
  <dcterms:created xsi:type="dcterms:W3CDTF">2022-08-25T14:05:00Z</dcterms:created>
  <dcterms:modified xsi:type="dcterms:W3CDTF">2022-09-03T15:49:01Z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F32F642E3B1B4F5AB737450934E80869</vt:lpwstr>
  </property>
  <property fmtid="{D5CDD505-2E9C-101B-9397-08002B2CF9AE}" pid="3" name="KSOProductBuildVer">
    <vt:lpwstr>1033-11.2.0.11254</vt:lpwstr>
  </property>
</Properties>
</file>