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formula ganancias" sheetId="1" r:id="rId1"/>
    <sheet name="grilla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<sst xmlns="http://schemas.openxmlformats.org/spreadsheetml/2006/main" count="51" uniqueCount="28">
  <si>
    <t>SALDO INICIAL</t>
  </si>
  <si>
    <t>PORCENTAJE DIARIO DE GANANCIAS</t>
  </si>
  <si>
    <t>DIAS</t>
  </si>
  <si>
    <t>FORMULA</t>
  </si>
  <si>
    <t>ganancia</t>
  </si>
  <si>
    <t>para entrar en LONG</t>
  </si>
  <si>
    <t>capital</t>
  </si>
  <si>
    <t>perdida</t>
  </si>
  <si>
    <t>distancia</t>
  </si>
  <si>
    <t>incremento</t>
  </si>
  <si>
    <t>apalancamiento</t>
  </si>
  <si>
    <t>tipo</t>
  </si>
  <si>
    <t>cantidad</t>
  </si>
  <si>
    <t>precio</t>
  </si>
  <si>
    <t>cantidad en usdt</t>
  </si>
  <si>
    <t>entrada</t>
  </si>
  <si>
    <t>salida</t>
  </si>
  <si>
    <t>variacion porc</t>
  </si>
  <si>
    <t>cantidad crypto</t>
  </si>
  <si>
    <t>tamaño usdt</t>
  </si>
  <si>
    <t>pnl</t>
  </si>
  <si>
    <t>pp</t>
  </si>
  <si>
    <t>long</t>
  </si>
  <si>
    <t>short</t>
  </si>
  <si>
    <t>ataque</t>
  </si>
  <si>
    <t>precio de la posicion al final</t>
  </si>
  <si>
    <t>precio stop deberia ser</t>
  </si>
  <si>
    <t>cantidad de compensaciones menor 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</si>
</sst>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0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26" applyNumberFormat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0" fillId="17" borderId="3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3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9" borderId="28" applyNumberFormat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177" fontId="0" fillId="0" borderId="6" xfId="0" applyNumberFormat="1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177" fontId="0" fillId="3" borderId="10" xfId="0" applyNumberFormat="1" applyFont="1" applyFill="1" applyBorder="1" applyAlignment="1">
      <alignment vertical="center"/>
    </xf>
    <xf numFmtId="177" fontId="0" fillId="3" borderId="11" xfId="0" applyNumberFormat="1" applyFont="1" applyFill="1" applyBorder="1" applyAlignment="1">
      <alignment vertical="center"/>
    </xf>
    <xf numFmtId="0" fontId="2" fillId="0" borderId="12" xfId="0" applyFont="1" applyFill="1" applyBorder="1" applyAlignment="1">
      <alignment horizontal="left" vertical="center"/>
    </xf>
    <xf numFmtId="177" fontId="0" fillId="3" borderId="13" xfId="0" applyNumberFormat="1" applyFont="1" applyFill="1" applyBorder="1" applyAlignment="1">
      <alignment vertical="center"/>
    </xf>
    <xf numFmtId="177" fontId="0" fillId="3" borderId="14" xfId="0" applyNumberFormat="1" applyFont="1" applyFill="1" applyBorder="1" applyAlignment="1">
      <alignment vertical="center"/>
    </xf>
    <xf numFmtId="0" fontId="2" fillId="0" borderId="15" xfId="0" applyFont="1" applyFill="1" applyBorder="1" applyAlignment="1">
      <alignment horizontal="left" vertical="center"/>
    </xf>
    <xf numFmtId="177" fontId="0" fillId="3" borderId="16" xfId="0" applyNumberFormat="1" applyFont="1" applyFill="1" applyBorder="1" applyAlignment="1">
      <alignment vertical="center"/>
    </xf>
    <xf numFmtId="177" fontId="0" fillId="3" borderId="17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0" fontId="1" fillId="0" borderId="18" xfId="0" applyFont="1" applyFill="1" applyBorder="1" applyAlignment="1">
      <alignment vertical="center"/>
    </xf>
    <xf numFmtId="177" fontId="0" fillId="0" borderId="19" xfId="0" applyNumberFormat="1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177" fontId="0" fillId="0" borderId="22" xfId="0" applyNumberFormat="1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177" fontId="0" fillId="4" borderId="23" xfId="0" applyNumberFormat="1" applyFont="1" applyFill="1" applyBorder="1" applyAlignment="1">
      <alignment vertical="center"/>
    </xf>
    <xf numFmtId="177" fontId="0" fillId="0" borderId="24" xfId="0" applyNumberFormat="1" applyFont="1" applyFill="1" applyBorder="1" applyAlignment="1">
      <alignment vertical="center"/>
    </xf>
    <xf numFmtId="0" fontId="0" fillId="5" borderId="23" xfId="0" applyFont="1" applyFill="1" applyBorder="1" applyAlignment="1">
      <alignment vertical="center"/>
    </xf>
    <xf numFmtId="177" fontId="0" fillId="0" borderId="14" xfId="0" applyNumberFormat="1" applyFont="1" applyFill="1" applyBorder="1" applyAlignment="1">
      <alignment vertical="center"/>
    </xf>
    <xf numFmtId="177" fontId="0" fillId="0" borderId="25" xfId="0" applyNumberFormat="1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34" customWidth="1"/>
    <col min="2" max="2" width="34.287037037037" style="34" customWidth="1"/>
    <col min="3" max="3" width="14.1481481481481" style="35" customWidth="1"/>
  </cols>
  <sheetData>
    <row r="1" ht="19.5" customHeight="1" spans="1:3">
      <c r="A1" s="36" t="s">
        <v>0</v>
      </c>
      <c r="B1" s="36" t="s">
        <v>1</v>
      </c>
      <c r="C1" s="37" t="s">
        <v>2</v>
      </c>
    </row>
    <row r="2" ht="19.5" customHeight="1" spans="1:3">
      <c r="A2" s="38">
        <v>205</v>
      </c>
      <c r="B2" s="39">
        <v>0.75</v>
      </c>
      <c r="C2" s="38">
        <v>30</v>
      </c>
    </row>
    <row r="3" ht="19.5" customHeight="1"/>
    <row r="4" ht="19.5" customHeight="1" spans="1:2">
      <c r="A4" s="36" t="s">
        <v>3</v>
      </c>
      <c r="B4" s="36" t="s">
        <v>4</v>
      </c>
    </row>
    <row r="5" ht="19.5" customHeight="1" spans="1:2">
      <c r="A5" s="39">
        <f>POWER(1+(B2/100),C2)*A2</f>
        <v>256.510711583785</v>
      </c>
      <c r="B5" s="39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selection activeCell="A1" sqref="$A1:$XFD1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11.8888888888889" style="1" customWidth="1"/>
    <col min="5" max="5" width="16.2222222222222" style="1" customWidth="1"/>
    <col min="6" max="6" width="8.44444444444444" style="1" customWidth="1"/>
    <col min="7" max="7" width="8.66666666666667" style="1" customWidth="1"/>
    <col min="8" max="8" width="9.22222222222222" style="1" customWidth="1"/>
    <col min="9" max="9" width="15.6666666666667" style="1" customWidth="1"/>
    <col min="10" max="10" width="9" style="1" customWidth="1"/>
    <col min="11" max="11" width="24.8888888888889" style="1" customWidth="1"/>
    <col min="12" max="12" width="20" style="1" customWidth="1"/>
    <col min="13" max="13" width="5.11111111111111" style="1" customWidth="1"/>
    <col min="14" max="16" width="8.44444444444444" style="1" customWidth="1"/>
    <col min="17" max="17" width="14.8888888888889" style="1" customWidth="1"/>
    <col min="18" max="18" width="12.1111111111111" style="1" customWidth="1"/>
    <col min="19" max="19" width="7.88888888888889" style="1" customWidth="1"/>
    <col min="20" max="16383" width="8.44444444444444" style="1" customWidth="1"/>
    <col min="16384" max="16384" width="8.44444444444444" style="1"/>
  </cols>
  <sheetData>
    <row r="1" s="1" customFormat="1" ht="15.15" spans="1:1">
      <c r="A1" s="2" t="s">
        <v>5</v>
      </c>
    </row>
    <row r="2" s="1" customFormat="1" ht="15.15" spans="1:19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3" t="s">
        <v>11</v>
      </c>
      <c r="G2" s="7" t="s">
        <v>12</v>
      </c>
      <c r="H2" s="4" t="s">
        <v>13</v>
      </c>
      <c r="I2" s="25" t="s">
        <v>14</v>
      </c>
      <c r="N2" s="26" t="s">
        <v>15</v>
      </c>
      <c r="O2" s="26" t="s">
        <v>16</v>
      </c>
      <c r="P2" s="26" t="s">
        <v>17</v>
      </c>
      <c r="Q2" s="26" t="s">
        <v>18</v>
      </c>
      <c r="R2" s="26" t="s">
        <v>19</v>
      </c>
      <c r="S2" s="26" t="s">
        <v>20</v>
      </c>
    </row>
    <row r="3" s="1" customFormat="1" spans="1:19">
      <c r="A3" s="8">
        <v>308.99</v>
      </c>
      <c r="B3" s="8">
        <f>A3*10/100</f>
        <v>30.899</v>
      </c>
      <c r="C3" s="9">
        <v>1.7</v>
      </c>
      <c r="D3" s="10">
        <v>30</v>
      </c>
      <c r="E3" s="11">
        <v>10</v>
      </c>
      <c r="F3" s="12" t="s">
        <v>21</v>
      </c>
      <c r="G3" s="13">
        <v>2.61</v>
      </c>
      <c r="H3" s="14">
        <v>11.813</v>
      </c>
      <c r="I3" s="27">
        <f t="shared" ref="I3:I17" si="0">G3*H3</f>
        <v>30.83193</v>
      </c>
      <c r="M3" s="28" t="s">
        <v>22</v>
      </c>
      <c r="N3" s="29">
        <f>K18</f>
        <v>10.9339956563195</v>
      </c>
      <c r="O3" s="29">
        <f>L18</f>
        <v>10.606641063672</v>
      </c>
      <c r="P3" s="29">
        <f>((O3/N3)-1)*100</f>
        <v>-2.99391551759329</v>
      </c>
      <c r="Q3" s="29">
        <f>G18</f>
        <v>94.39</v>
      </c>
      <c r="R3" s="29">
        <f>Q3*O3</f>
        <v>1001.16085</v>
      </c>
      <c r="S3" s="29">
        <f>P3/100*Q3*O3</f>
        <v>-29.9739100442189</v>
      </c>
    </row>
    <row r="4" s="1" customFormat="1" spans="6:19">
      <c r="F4" s="15">
        <v>1</v>
      </c>
      <c r="G4" s="16">
        <v>3.39</v>
      </c>
      <c r="H4" s="17">
        <v>11.612</v>
      </c>
      <c r="I4" s="30">
        <f t="shared" si="0"/>
        <v>39.36468</v>
      </c>
      <c r="M4" s="31" t="s">
        <v>23</v>
      </c>
      <c r="N4" s="29">
        <v>100</v>
      </c>
      <c r="O4" s="29">
        <v>200</v>
      </c>
      <c r="P4" s="29">
        <f>((N4/O4)-1)*100</f>
        <v>-50</v>
      </c>
      <c r="Q4" s="29"/>
      <c r="R4" s="29">
        <f>Q4*O4</f>
        <v>0</v>
      </c>
      <c r="S4" s="29">
        <f>P4/100*Q4*O4</f>
        <v>0</v>
      </c>
    </row>
    <row r="5" s="1" customFormat="1" spans="6:9">
      <c r="F5" s="15">
        <v>2</v>
      </c>
      <c r="G5" s="16">
        <v>4.41</v>
      </c>
      <c r="H5" s="17">
        <v>11.411</v>
      </c>
      <c r="I5" s="30">
        <f t="shared" si="0"/>
        <v>50.32251</v>
      </c>
    </row>
    <row r="6" s="1" customFormat="1" spans="6:9">
      <c r="F6" s="15">
        <v>3</v>
      </c>
      <c r="G6" s="16">
        <v>5.73</v>
      </c>
      <c r="H6" s="17">
        <v>11.211</v>
      </c>
      <c r="I6" s="30">
        <f t="shared" si="0"/>
        <v>64.23903</v>
      </c>
    </row>
    <row r="7" s="1" customFormat="1" spans="6:9">
      <c r="F7" s="15">
        <v>4</v>
      </c>
      <c r="G7" s="16">
        <v>7.45</v>
      </c>
      <c r="H7" s="17">
        <v>11.01</v>
      </c>
      <c r="I7" s="30">
        <f t="shared" si="0"/>
        <v>82.0245</v>
      </c>
    </row>
    <row r="8" s="1" customFormat="1" spans="6:9">
      <c r="F8" s="15">
        <v>5</v>
      </c>
      <c r="G8" s="16"/>
      <c r="H8" s="17"/>
      <c r="I8" s="30">
        <f t="shared" si="0"/>
        <v>0</v>
      </c>
    </row>
    <row r="9" s="1" customFormat="1" spans="6:9">
      <c r="F9" s="15">
        <v>6</v>
      </c>
      <c r="G9" s="16"/>
      <c r="H9" s="17"/>
      <c r="I9" s="32">
        <f t="shared" si="0"/>
        <v>0</v>
      </c>
    </row>
    <row r="10" s="1" customFormat="1" spans="6:9">
      <c r="F10" s="15">
        <v>7</v>
      </c>
      <c r="G10" s="16"/>
      <c r="H10" s="17"/>
      <c r="I10" s="32">
        <f t="shared" si="0"/>
        <v>0</v>
      </c>
    </row>
    <row r="11" s="1" customFormat="1" spans="6:9">
      <c r="F11" s="15">
        <v>8</v>
      </c>
      <c r="G11" s="16"/>
      <c r="H11" s="17"/>
      <c r="I11" s="32">
        <f t="shared" si="0"/>
        <v>0</v>
      </c>
    </row>
    <row r="12" s="1" customFormat="1" spans="6:9">
      <c r="F12" s="15">
        <v>9</v>
      </c>
      <c r="G12" s="16"/>
      <c r="H12" s="17"/>
      <c r="I12" s="32">
        <f t="shared" si="0"/>
        <v>0</v>
      </c>
    </row>
    <row r="13" s="1" customFormat="1" spans="6:9">
      <c r="F13" s="15">
        <v>10</v>
      </c>
      <c r="G13" s="16"/>
      <c r="H13" s="17"/>
      <c r="I13" s="32">
        <f t="shared" si="0"/>
        <v>0</v>
      </c>
    </row>
    <row r="14" s="1" customFormat="1" spans="6:9">
      <c r="F14" s="15">
        <v>11</v>
      </c>
      <c r="G14" s="16"/>
      <c r="H14" s="17"/>
      <c r="I14" s="32">
        <f t="shared" si="0"/>
        <v>0</v>
      </c>
    </row>
    <row r="15" s="1" customFormat="1" spans="6:9">
      <c r="F15" s="15">
        <v>12</v>
      </c>
      <c r="G15" s="16"/>
      <c r="H15" s="17"/>
      <c r="I15" s="32">
        <f t="shared" si="0"/>
        <v>0</v>
      </c>
    </row>
    <row r="16" s="1" customFormat="1" ht="15.15" spans="6:9">
      <c r="F16" s="15">
        <v>13</v>
      </c>
      <c r="G16" s="16"/>
      <c r="H16" s="17"/>
      <c r="I16" s="32">
        <f t="shared" si="0"/>
        <v>0</v>
      </c>
    </row>
    <row r="17" s="1" customFormat="1" ht="15.15" spans="6:12">
      <c r="F17" s="18" t="s">
        <v>24</v>
      </c>
      <c r="G17" s="19">
        <v>70.8</v>
      </c>
      <c r="H17" s="20">
        <v>10.809</v>
      </c>
      <c r="I17" s="33">
        <f t="shared" si="0"/>
        <v>765.2772</v>
      </c>
      <c r="K17" s="26" t="s">
        <v>25</v>
      </c>
      <c r="L17" s="26" t="s">
        <v>26</v>
      </c>
    </row>
    <row r="18" s="1" customFormat="1" spans="6:12">
      <c r="F18" s="21"/>
      <c r="G18" s="22">
        <f>SUM(G3:G17)</f>
        <v>94.39</v>
      </c>
      <c r="H18" s="22"/>
      <c r="I18" s="22">
        <f>SUM(I3:I17)</f>
        <v>1032.05985</v>
      </c>
      <c r="J18" s="21"/>
      <c r="K18" s="22">
        <f>I18/G18</f>
        <v>10.9339956563195</v>
      </c>
      <c r="L18" s="22">
        <f>((-B3/I18)+1)*K18</f>
        <v>10.606641063672</v>
      </c>
    </row>
    <row r="19" s="1" customFormat="1" ht="15.15"/>
    <row r="20" s="1" customFormat="1" ht="15.15" spans="1:1">
      <c r="A20" s="23" t="s">
        <v>27</v>
      </c>
    </row>
    <row r="21" s="1" customFormat="1" ht="15.15" spans="1:1">
      <c r="A21" s="24">
        <f>TRUNC(LOG10((-B3+I18)/(G18*H3))/LOG10(1-(C3/100)))</f>
        <v>6</v>
      </c>
    </row>
    <row r="23" spans="1:1">
      <c r="A23" s="1">
        <f>LOG10((-B3+I18))</f>
        <v>3.00050385835388</v>
      </c>
    </row>
  </sheetData>
  <conditionalFormatting sqref="S3">
    <cfRule type="cellIs" dxfId="0" priority="5" operator="greaterThan">
      <formula>$B$3</formula>
    </cfRule>
    <cfRule type="cellIs" dxfId="1" priority="6" operator="lessThan">
      <formula>$B$3</formula>
    </cfRule>
  </conditionalFormatting>
  <conditionalFormatting sqref="I18">
    <cfRule type="cellIs" dxfId="1" priority="2" operator="lessThan">
      <formula>$A$3*$E$3</formula>
    </cfRule>
    <cfRule type="cellIs" dxfId="0" priority="3" operator="greaterThan">
      <formula>$A$3*$E$3</formula>
    </cfRule>
  </conditionalFormatting>
  <conditionalFormatting sqref="L18">
    <cfRule type="cellIs" dxfId="1" priority="4" operator="lessThan">
      <formula>$H$17</formula>
    </cfRule>
    <cfRule type="cellIs" dxfId="0" priority="7" operator="greaterThan">
      <formula>$H$18</formula>
    </cfRule>
    <cfRule type="cellIs" dxfId="1" priority="8" operator="lessThan">
      <formula>$H$18</formula>
    </cfRule>
    <cfRule type="cellIs" dxfId="0" priority="9" operator="lessThan">
      <formula>$H$18</formula>
    </cfRule>
    <cfRule type="cellIs" dxfId="1" priority="10" operator="lessThan">
      <formula>$H$17</formula>
    </cfRule>
    <cfRule type="cellIs" dxfId="1" priority="11" operator="lessThan">
      <formula>$L$18</formula>
    </cfRule>
  </conditionalFormatting>
  <conditionalFormatting sqref="F4:F16">
    <cfRule type="cellIs" dxfId="1" priority="1" operator="lessThan">
      <formula>$A$21+1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H4" sqref="H4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11.8888888888889" style="1" customWidth="1"/>
    <col min="5" max="5" width="16.2222222222222" style="1" customWidth="1"/>
    <col min="6" max="6" width="8.44444444444444" style="1" customWidth="1"/>
    <col min="7" max="7" width="8.66666666666667" style="1" customWidth="1"/>
    <col min="8" max="8" width="9.22222222222222" style="1" customWidth="1"/>
    <col min="9" max="9" width="15.6666666666667" style="1" customWidth="1"/>
    <col min="10" max="10" width="9" style="1" customWidth="1"/>
    <col min="11" max="11" width="24.8888888888889" style="1" customWidth="1"/>
    <col min="12" max="12" width="20" style="1" customWidth="1"/>
    <col min="13" max="13" width="5.11111111111111" style="1" customWidth="1"/>
    <col min="14" max="16" width="8.44444444444444" style="1" customWidth="1"/>
    <col min="17" max="17" width="14.8888888888889" style="1" customWidth="1"/>
    <col min="18" max="18" width="12.1111111111111" style="1" customWidth="1"/>
    <col min="19" max="19" width="7.88888888888889" style="1" customWidth="1"/>
    <col min="20" max="16383" width="8.44444444444444" style="1" customWidth="1"/>
    <col min="16384" max="16384" width="8.44444444444444" style="1"/>
  </cols>
  <sheetData>
    <row r="1" s="1" customFormat="1" ht="15.15" spans="1:1">
      <c r="A1" s="2" t="s">
        <v>5</v>
      </c>
    </row>
    <row r="2" s="1" customFormat="1" ht="15.15" spans="1:19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3" t="s">
        <v>11</v>
      </c>
      <c r="G2" s="7" t="s">
        <v>12</v>
      </c>
      <c r="H2" s="4" t="s">
        <v>13</v>
      </c>
      <c r="I2" s="25" t="s">
        <v>14</v>
      </c>
      <c r="N2" s="26" t="s">
        <v>15</v>
      </c>
      <c r="O2" s="26" t="s">
        <v>16</v>
      </c>
      <c r="P2" s="26" t="s">
        <v>17</v>
      </c>
      <c r="Q2" s="26" t="s">
        <v>18</v>
      </c>
      <c r="R2" s="26" t="s">
        <v>19</v>
      </c>
      <c r="S2" s="26" t="s">
        <v>20</v>
      </c>
    </row>
    <row r="3" s="1" customFormat="1" spans="1:19">
      <c r="A3" s="8">
        <v>308.99</v>
      </c>
      <c r="B3" s="8">
        <f>A3*10/100</f>
        <v>30.899</v>
      </c>
      <c r="C3" s="9">
        <v>1.7</v>
      </c>
      <c r="D3" s="10">
        <v>30</v>
      </c>
      <c r="E3" s="11">
        <v>10</v>
      </c>
      <c r="F3" s="12" t="s">
        <v>21</v>
      </c>
      <c r="G3" s="13">
        <v>0.99</v>
      </c>
      <c r="H3" s="14">
        <v>31.138</v>
      </c>
      <c r="I3" s="27">
        <f t="shared" ref="I3:I17" si="0">G3*H3</f>
        <v>30.82662</v>
      </c>
      <c r="M3" s="28" t="s">
        <v>22</v>
      </c>
      <c r="N3" s="29">
        <f>K18</f>
        <v>28.8934484853954</v>
      </c>
      <c r="O3" s="29">
        <f>L18</f>
        <v>28.0306052371976</v>
      </c>
      <c r="P3" s="29">
        <f>((O3/N3)-1)*100</f>
        <v>-2.98629375664162</v>
      </c>
      <c r="Q3" s="29">
        <f>G18</f>
        <v>35.810676</v>
      </c>
      <c r="R3" s="29">
        <f>Q3*O3</f>
        <v>1003.79492223319</v>
      </c>
      <c r="S3" s="29">
        <f>P3/100*Q3*O3</f>
        <v>-29.9762650921353</v>
      </c>
    </row>
    <row r="4" s="1" customFormat="1" spans="6:19">
      <c r="F4" s="15">
        <v>1</v>
      </c>
      <c r="G4" s="16">
        <f>G3*(1+($D$3/100))</f>
        <v>1.287</v>
      </c>
      <c r="H4" s="17">
        <f>H3*(1-$C$3/100)</f>
        <v>30.608654</v>
      </c>
      <c r="I4" s="30">
        <f t="shared" si="0"/>
        <v>39.393337698</v>
      </c>
      <c r="M4" s="31" t="s">
        <v>23</v>
      </c>
      <c r="N4" s="29">
        <v>100</v>
      </c>
      <c r="O4" s="29">
        <v>200</v>
      </c>
      <c r="P4" s="29">
        <f>((N4/O4)-1)*100</f>
        <v>-50</v>
      </c>
      <c r="Q4" s="29"/>
      <c r="R4" s="29">
        <f>Q4*O4</f>
        <v>0</v>
      </c>
      <c r="S4" s="29">
        <f>P4/100*Q4*O4</f>
        <v>0</v>
      </c>
    </row>
    <row r="5" s="1" customFormat="1" spans="6:9">
      <c r="F5" s="15">
        <v>2</v>
      </c>
      <c r="G5" s="16">
        <f>G4*(1+($D$3/100))</f>
        <v>1.6731</v>
      </c>
      <c r="H5" s="17">
        <f>H4*(1-$C$3/100)</f>
        <v>30.088306882</v>
      </c>
      <c r="I5" s="30">
        <f t="shared" si="0"/>
        <v>50.3407462442742</v>
      </c>
    </row>
    <row r="6" s="1" customFormat="1" spans="6:9">
      <c r="F6" s="15">
        <v>3</v>
      </c>
      <c r="G6" s="16">
        <f>G5*(1+($D$3/100))</f>
        <v>2.17503</v>
      </c>
      <c r="H6" s="17">
        <f>H5*(1-$C$3/100)</f>
        <v>29.576805665006</v>
      </c>
      <c r="I6" s="30">
        <f t="shared" si="0"/>
        <v>64.330439625558</v>
      </c>
    </row>
    <row r="7" s="1" customFormat="1" spans="6:9">
      <c r="F7" s="15">
        <v>4</v>
      </c>
      <c r="G7" s="16">
        <f>G6*(1+($D$3/100))</f>
        <v>2.827539</v>
      </c>
      <c r="H7" s="17">
        <f>H6*(1-$C$3/100)</f>
        <v>29.0739999687009</v>
      </c>
      <c r="I7" s="30">
        <f t="shared" si="0"/>
        <v>82.2078687975006</v>
      </c>
    </row>
    <row r="8" s="1" customFormat="1" spans="6:9">
      <c r="F8" s="15">
        <v>5</v>
      </c>
      <c r="G8" s="16"/>
      <c r="H8" s="17"/>
      <c r="I8" s="30">
        <f t="shared" si="0"/>
        <v>0</v>
      </c>
    </row>
    <row r="9" s="1" customFormat="1" spans="6:9">
      <c r="F9" s="15">
        <v>6</v>
      </c>
      <c r="G9" s="16"/>
      <c r="H9" s="17"/>
      <c r="I9" s="32">
        <f t="shared" si="0"/>
        <v>0</v>
      </c>
    </row>
    <row r="10" s="1" customFormat="1" spans="6:9">
      <c r="F10" s="15">
        <v>7</v>
      </c>
      <c r="G10" s="16"/>
      <c r="H10" s="17"/>
      <c r="I10" s="32">
        <f t="shared" si="0"/>
        <v>0</v>
      </c>
    </row>
    <row r="11" s="1" customFormat="1" spans="6:9">
      <c r="F11" s="15">
        <v>8</v>
      </c>
      <c r="G11" s="16"/>
      <c r="H11" s="17"/>
      <c r="I11" s="32">
        <f t="shared" si="0"/>
        <v>0</v>
      </c>
    </row>
    <row r="12" s="1" customFormat="1" spans="6:9">
      <c r="F12" s="15">
        <v>9</v>
      </c>
      <c r="G12" s="16"/>
      <c r="H12" s="17"/>
      <c r="I12" s="32">
        <f t="shared" si="0"/>
        <v>0</v>
      </c>
    </row>
    <row r="13" s="1" customFormat="1" spans="6:9">
      <c r="F13" s="15">
        <v>10</v>
      </c>
      <c r="G13" s="16"/>
      <c r="H13" s="17"/>
      <c r="I13" s="32">
        <f t="shared" si="0"/>
        <v>0</v>
      </c>
    </row>
    <row r="14" s="1" customFormat="1" spans="6:9">
      <c r="F14" s="15">
        <v>11</v>
      </c>
      <c r="G14" s="16"/>
      <c r="H14" s="17"/>
      <c r="I14" s="32">
        <f t="shared" si="0"/>
        <v>0</v>
      </c>
    </row>
    <row r="15" s="1" customFormat="1" spans="6:9">
      <c r="F15" s="15">
        <v>12</v>
      </c>
      <c r="G15" s="16"/>
      <c r="H15" s="17"/>
      <c r="I15" s="32">
        <f t="shared" si="0"/>
        <v>0</v>
      </c>
    </row>
    <row r="16" s="1" customFormat="1" ht="15.15" spans="6:9">
      <c r="F16" s="15">
        <v>13</v>
      </c>
      <c r="G16" s="16"/>
      <c r="H16" s="17"/>
      <c r="I16" s="32">
        <f t="shared" si="0"/>
        <v>0</v>
      </c>
    </row>
    <row r="17" s="1" customFormat="1" ht="15.15" spans="6:12">
      <c r="F17" s="18" t="s">
        <v>24</v>
      </c>
      <c r="G17" s="19">
        <f>SUM(G3:G15)*3</f>
        <v>26.858007</v>
      </c>
      <c r="H17" s="20">
        <f>MIN(H3:H16)*(1-$C$3/100)</f>
        <v>28.579741969233</v>
      </c>
      <c r="I17" s="33">
        <f t="shared" si="0"/>
        <v>767.594909867853</v>
      </c>
      <c r="K17" s="26" t="s">
        <v>25</v>
      </c>
      <c r="L17" s="26" t="s">
        <v>26</v>
      </c>
    </row>
    <row r="18" s="1" customFormat="1" spans="6:12">
      <c r="F18" s="21"/>
      <c r="G18" s="22">
        <f>SUM(G3:G17)</f>
        <v>35.810676</v>
      </c>
      <c r="H18" s="22"/>
      <c r="I18" s="22">
        <f>SUM(I3:I17)</f>
        <v>1034.69392223319</v>
      </c>
      <c r="J18" s="21"/>
      <c r="K18" s="22">
        <f>I18/G18</f>
        <v>28.8934484853954</v>
      </c>
      <c r="L18" s="22">
        <f>((-B3/I18)+1)*K18</f>
        <v>28.0306052371976</v>
      </c>
    </row>
    <row r="19" s="1" customFormat="1" ht="15.15"/>
    <row r="20" s="1" customFormat="1" ht="15.15" spans="1:1">
      <c r="A20" s="23" t="s">
        <v>27</v>
      </c>
    </row>
    <row r="21" s="1" customFormat="1" ht="15.15" spans="1:1">
      <c r="A21" s="24">
        <f>TRUNC(LOG10((-B3+I18)/(G18*H3))/LOG10(1-(C3/100)))</f>
        <v>6</v>
      </c>
    </row>
    <row r="23" s="1" customFormat="1" spans="1:1">
      <c r="A23" s="1">
        <f>LOG10((-B3+I18))</f>
        <v>3.00164499444259</v>
      </c>
    </row>
  </sheetData>
  <conditionalFormatting sqref="S3">
    <cfRule type="cellIs" dxfId="1" priority="6" operator="lessThan">
      <formula>$B$3</formula>
    </cfRule>
    <cfRule type="cellIs" dxfId="0" priority="5" operator="greaterThan">
      <formula>$B$3</formula>
    </cfRule>
  </conditionalFormatting>
  <conditionalFormatting sqref="I18">
    <cfRule type="cellIs" dxfId="0" priority="3" operator="greaterThan">
      <formula>$A$3*$E$3</formula>
    </cfRule>
    <cfRule type="cellIs" dxfId="1" priority="2" operator="lessThan">
      <formula>$A$3*$E$3</formula>
    </cfRule>
  </conditionalFormatting>
  <conditionalFormatting sqref="L18">
    <cfRule type="cellIs" dxfId="1" priority="11" operator="lessThan">
      <formula>$L$18</formula>
    </cfRule>
    <cfRule type="cellIs" dxfId="1" priority="10" operator="lessThan">
      <formula>$H$17</formula>
    </cfRule>
    <cfRule type="cellIs" dxfId="0" priority="9" operator="lessThan">
      <formula>$H$18</formula>
    </cfRule>
    <cfRule type="cellIs" dxfId="1" priority="8" operator="lessThan">
      <formula>$H$18</formula>
    </cfRule>
    <cfRule type="cellIs" dxfId="0" priority="7" operator="greaterThan">
      <formula>$H$18</formula>
    </cfRule>
    <cfRule type="cellIs" dxfId="1" priority="4" operator="lessThan">
      <formula>$H$17</formula>
    </cfRule>
  </conditionalFormatting>
  <conditionalFormatting sqref="F4:F16">
    <cfRule type="cellIs" dxfId="1" priority="1" operator="lessThan">
      <formula>$A$21+1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 ganancias</vt:lpstr>
      <vt:lpstr>grilla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2022-09-01T18:10:28Z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1033-11.2.0.11254</vt:lpwstr>
  </property>
</Properties>
</file>