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<sst xmlns="http://schemas.openxmlformats.org/spreadsheetml/2006/main" count="361" uniqueCount="115">
  <si>
    <t>SALDO INICIAL</t>
  </si>
  <si>
    <t>PORCENTAJE DIARIO DE GANANCIAS</t>
  </si>
  <si>
    <t>DIAS</t>
  </si>
  <si>
    <t>SALDO TOTAL AL FINAL</t>
  </si>
  <si>
    <t>GANANCIA TOTAL</t>
  </si>
  <si>
    <t>1514</t>
  </si>
  <si>
    <t>1</t>
  </si>
  <si>
    <t>365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</si>
  <si>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</si>
  <si>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</si>
  <si>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</si>
  <si>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</si>
  <si>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</si>
  <si>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</si>
  <si>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</si>
  <si>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</si>
  <si>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</si>
  <si>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</si>
  <si>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</si>
  <si>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</si>
  <si>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</si>
  <si>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</si>
  <si>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</si>
  <si>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</si>
  <si>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</si>
  <si>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</si>
  <si>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</si>
  <si>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</si>
  <si>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</si>
  <si>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</si>
  <si>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</si>
  <si>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</si>
  <si>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</si>
  <si>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</si>
  <si>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</si>
  <si>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</si>
  <si>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</si>
  <si>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</si>
  <si>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</si>
  <si>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2</t>
  </si>
  <si>
    <t>15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</si>
  <si>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</si>
  <si>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</si>
  <si>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</si>
  <si>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</si>
  <si>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</si>
  <si>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</si>
  <si>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</si>
  <si>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</si>
  <si>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</si>
  <si>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</si>
  <si>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</si>
  <si>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</si>
  <si>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</si>
  <si>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</si>
  <si>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</si>
  <si>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</si>
  <si>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</si>
  <si>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</si>
  <si>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</si>
  <si>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</si>
  <si>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</si>
  <si>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</si>
  <si>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</si>
  <si>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</si>
  <si>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</si>
  <si>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</si>
  <si>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</si>
  <si>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</si>
  <si>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</si>
  <si>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</si>
  <si>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</si>
  <si>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</si>
  <si>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</si>
  <si>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</si>
  <si>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</si>
  <si>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</si>
  <si>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</si>
  <si>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</si>
  <si>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</si>
  <si>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</si>
  <si>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a veces no consigue obtener el df y falla saliendo del updating en medio de un trade.</t>
  </si>
  <si>
    <t>TESTING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</si>
  <si>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</si>
  <si>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</si>
  <si>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</si>
  <si>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</si>
  <si>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</si>
  <si>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</si>
  <si>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</si>
  <si>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</si>
  <si>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</si>
  <si>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</si>
  <si>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</si>
  <si>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</si>
  <si>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</si>
  <si>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</si>
  <si>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</si>
  <si>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</si>
  <si>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</si>
  <si>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</si>
  <si>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</si>
  <si>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</si>
  <si>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</si>
  <si>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</si>
  <si>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</si>
  <si>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</si>
  <si>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</si>
  <si>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</si>
  <si>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</si>
  <si>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no crea la primera compensacion... se arregló dividiendo preciostopsanta por multiplier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</si>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</sst>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4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3" borderId="2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27" borderId="2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27" borderId="24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E47" sqref="E47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1" customWidth="1"/>
    <col min="5" max="5" width="17.1111111111111" style="21" customWidth="1"/>
    <col min="6" max="16384" width="9" style="21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57204.1195799913</v>
      </c>
      <c r="E2" s="54">
        <f>D2-A2</f>
        <v>55690.1195799913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1.65125495376486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20" customWidth="1"/>
    <col min="2" max="2" width="12.8888888888889" style="20" customWidth="1"/>
    <col min="3" max="3" width="27.7777777777778" style="20" customWidth="1"/>
    <col min="4" max="4" width="8.44444444444444" style="20" customWidth="1"/>
    <col min="5" max="5" width="18.5555555555556" style="20" customWidth="1"/>
    <col min="6" max="6" width="17.1111111111111" style="20" customWidth="1"/>
    <col min="7" max="7" width="15.6666666666667" style="20" customWidth="1"/>
    <col min="8" max="8" width="1.66666666666667" style="20" customWidth="1"/>
    <col min="9" max="9" width="32.8888888888889" style="20" customWidth="1"/>
    <col min="10" max="10" width="31.2222222222222" style="20" customWidth="1"/>
    <col min="11" max="11" width="8.44444444444444" style="20" customWidth="1"/>
    <col min="12" max="12" width="31.2222222222222" style="20" customWidth="1"/>
    <col min="13" max="16374" width="8.44444444444444" style="20" customWidth="1"/>
    <col min="16375" max="16375" width="8.44444444444444" style="20"/>
    <col min="16376" max="16384" width="8.44444444444444" style="21"/>
  </cols>
  <sheetData>
    <row r="1" s="20" customFormat="1" ht="15.75" spans="1:2">
      <c r="A1" s="22" t="s">
        <v>11</v>
      </c>
      <c r="B1" s="23" t="s">
        <v>12</v>
      </c>
    </row>
    <row r="2" s="20" customFormat="1" ht="15.15" spans="4:7">
      <c r="D2" s="24" t="s">
        <v>13</v>
      </c>
      <c r="E2" s="25" t="s">
        <v>14</v>
      </c>
      <c r="F2" s="26" t="s">
        <v>15</v>
      </c>
      <c r="G2" s="27" t="s">
        <v>16</v>
      </c>
    </row>
    <row r="3" s="20" customFormat="1" spans="1:10">
      <c r="A3" s="28" t="s">
        <v>17</v>
      </c>
      <c r="B3" s="29">
        <v>1457</v>
      </c>
      <c r="D3" s="30" t="s">
        <v>18</v>
      </c>
      <c r="E3" s="31">
        <f>G3/F3</f>
        <v>68.6339165545087</v>
      </c>
      <c r="F3" s="32">
        <v>1.486</v>
      </c>
      <c r="G3" s="33">
        <f>B8</f>
        <v>101.99</v>
      </c>
      <c r="I3" s="28" t="s">
        <v>19</v>
      </c>
      <c r="J3" s="43">
        <f>IF(B1="BUY",((I10/J10)-1)*-100,((I10/J10)-1)*100)</f>
        <v>-7.05645174826999</v>
      </c>
    </row>
    <row r="4" s="20" customFormat="1" spans="1:10">
      <c r="A4" s="28" t="s">
        <v>20</v>
      </c>
      <c r="B4" s="34">
        <f>-B3*$B$10/100</f>
        <v>-145.7</v>
      </c>
      <c r="D4" s="35">
        <v>1</v>
      </c>
      <c r="E4" s="31">
        <f t="shared" ref="E4:E9" si="0">E3*(1+$B$6/100)</f>
        <v>89.2240915208614</v>
      </c>
      <c r="F4" s="36">
        <f>IF($B$1="BUY",F3*(1-$B$5/100),F3*(1+$B$5/100))</f>
        <v>1.511262</v>
      </c>
      <c r="G4" s="33">
        <f t="shared" ref="G4:G13" si="1">E4*F4</f>
        <v>134.840979</v>
      </c>
      <c r="I4" s="28" t="s">
        <v>21</v>
      </c>
      <c r="J4" s="43">
        <f>E18</f>
        <v>1206.77910471736</v>
      </c>
    </row>
    <row r="5" s="20" customFormat="1" spans="1:10">
      <c r="A5" s="28" t="s">
        <v>22</v>
      </c>
      <c r="B5" s="34">
        <v>1.7</v>
      </c>
      <c r="D5" s="35">
        <v>2</v>
      </c>
      <c r="E5" s="31">
        <f t="shared" si="0"/>
        <v>115.99131897712</v>
      </c>
      <c r="F5" s="36">
        <f>IF($B$1="BUY",F4*(1-$B$5/100),F4*(1+$B$5/100))</f>
        <v>1.536953454</v>
      </c>
      <c r="G5" s="33">
        <f t="shared" si="1"/>
        <v>178.2732583359</v>
      </c>
      <c r="I5" s="28" t="s">
        <v>23</v>
      </c>
      <c r="J5" s="43">
        <f>J4*J10</f>
        <v>2064.77710324769</v>
      </c>
    </row>
    <row r="6" s="20" customFormat="1" spans="1:10">
      <c r="A6" s="28" t="s">
        <v>24</v>
      </c>
      <c r="B6" s="34">
        <v>30</v>
      </c>
      <c r="D6" s="35">
        <v>3</v>
      </c>
      <c r="E6" s="31">
        <f t="shared" si="0"/>
        <v>150.788714670256</v>
      </c>
      <c r="F6" s="36">
        <f>IF($B$1="BUY",F5*(1-$B$5/100),F5*(1+$B$5/100))</f>
        <v>1.563081662718</v>
      </c>
      <c r="G6" s="33">
        <f t="shared" si="1"/>
        <v>235.695074845893</v>
      </c>
      <c r="I6" s="28" t="s">
        <v>25</v>
      </c>
      <c r="J6" s="43">
        <f>J3/100*J4*J10</f>
        <v>-145.7</v>
      </c>
    </row>
    <row r="7" s="20" customFormat="1" spans="1:10">
      <c r="A7" s="28" t="s">
        <v>26</v>
      </c>
      <c r="B7" s="34">
        <v>10</v>
      </c>
      <c r="D7" s="35">
        <v>4</v>
      </c>
      <c r="E7" s="31">
        <f t="shared" si="0"/>
        <v>196.025329071332</v>
      </c>
      <c r="F7" s="36">
        <f>IF($B$1="BUY",F6*(1-$B$5/100),F6*(1+$B$5/100))</f>
        <v>1.58965405098421</v>
      </c>
      <c r="G7" s="33">
        <f t="shared" si="1"/>
        <v>311.612458453756</v>
      </c>
      <c r="I7" s="28" t="s">
        <v>27</v>
      </c>
      <c r="J7" s="34">
        <f>IF(B1="BUY",(((J10/F3)-1)*-1),(J10/F3)-1)*100</f>
        <v>15.1400952418302</v>
      </c>
    </row>
    <row r="8" s="20" customFormat="1" spans="1:7">
      <c r="A8" s="28" t="s">
        <v>28</v>
      </c>
      <c r="B8" s="34">
        <f>B3*$B$9/100</f>
        <v>101.99</v>
      </c>
      <c r="D8" s="35">
        <v>5</v>
      </c>
      <c r="E8" s="31">
        <f t="shared" si="0"/>
        <v>254.832927792732</v>
      </c>
      <c r="F8" s="36">
        <f>IF($B$1="BUY",F7*(1-$B$5/100),F7*(1+$B$5/100))</f>
        <v>1.61667816985094</v>
      </c>
      <c r="G8" s="33">
        <f t="shared" si="1"/>
        <v>411.982831321711</v>
      </c>
    </row>
    <row r="9" s="20" customFormat="1" spans="1:10">
      <c r="A9" s="28" t="s">
        <v>29</v>
      </c>
      <c r="B9" s="29">
        <v>7</v>
      </c>
      <c r="D9" s="35">
        <v>6</v>
      </c>
      <c r="E9" s="31">
        <f t="shared" si="0"/>
        <v>331.282806130552</v>
      </c>
      <c r="F9" s="36">
        <f>IF($B$1="BUY",F8*(1-$B$5/100),F8*(1+$B$5/100))</f>
        <v>1.6441616987384</v>
      </c>
      <c r="G9" s="33">
        <f t="shared" si="1"/>
        <v>544.682501290432</v>
      </c>
      <c r="I9" s="28" t="s">
        <v>30</v>
      </c>
      <c r="J9" s="28" t="s">
        <v>31</v>
      </c>
    </row>
    <row r="10" s="20" customFormat="1" ht="17.4" spans="1:10">
      <c r="A10" s="28" t="s">
        <v>32</v>
      </c>
      <c r="B10" s="34">
        <v>10</v>
      </c>
      <c r="D10" s="35">
        <v>7</v>
      </c>
      <c r="E10" s="31"/>
      <c r="F10" s="36"/>
      <c r="G10" s="33">
        <f t="shared" si="1"/>
        <v>0</v>
      </c>
      <c r="I10" s="44">
        <f>G18/E18</f>
        <v>1.59024720907573</v>
      </c>
      <c r="J10" s="45">
        <f>IF(B1="BUY",((B4/G18)+1)*I10,((B4/-G18)+1)*I10)</f>
        <v>1.7109818152936</v>
      </c>
    </row>
    <row r="11" s="20" customFormat="1" spans="4:7">
      <c r="D11" s="35">
        <v>8</v>
      </c>
      <c r="E11" s="31"/>
      <c r="F11" s="36"/>
      <c r="G11" s="33">
        <f t="shared" si="1"/>
        <v>0</v>
      </c>
    </row>
    <row r="12" s="20" customFormat="1" spans="4:7">
      <c r="D12" s="35">
        <v>9</v>
      </c>
      <c r="E12" s="31"/>
      <c r="F12" s="36"/>
      <c r="G12" s="33">
        <f t="shared" si="1"/>
        <v>0</v>
      </c>
    </row>
    <row r="13" s="20" customFormat="1" spans="4:10">
      <c r="D13" s="35">
        <v>10</v>
      </c>
      <c r="E13" s="31"/>
      <c r="F13" s="36"/>
      <c r="G13" s="33">
        <f t="shared" si="1"/>
        <v>0</v>
      </c>
      <c r="I13" s="46" t="s">
        <v>33</v>
      </c>
      <c r="J13" s="46"/>
    </row>
    <row r="14" s="20" customFormat="1" spans="4:9">
      <c r="D14" s="35">
        <v>11</v>
      </c>
      <c r="E14" s="31"/>
      <c r="F14" s="36"/>
      <c r="G14" s="33"/>
      <c r="I14" s="47" t="s">
        <v>34</v>
      </c>
    </row>
    <row r="15" s="20" customFormat="1" spans="4:9">
      <c r="D15" s="35">
        <v>12</v>
      </c>
      <c r="E15" s="31"/>
      <c r="F15" s="36"/>
      <c r="G15" s="33"/>
      <c r="I15" s="34">
        <f>IF(B1="BUY",F3*(1-(J7)/100),F3*(1+(J7)/100))</f>
        <v>1.7109818152936</v>
      </c>
    </row>
    <row r="16" s="20" customFormat="1" spans="4:9">
      <c r="D16" s="35">
        <v>13</v>
      </c>
      <c r="E16" s="31"/>
      <c r="F16" s="36"/>
      <c r="G16" s="33"/>
      <c r="I16" s="48" t="s">
        <v>35</v>
      </c>
    </row>
    <row r="17" s="20" customFormat="1" ht="18.15" spans="3:10">
      <c r="C17" s="20" t="s">
        <v>36</v>
      </c>
      <c r="D17" s="38" t="s">
        <v>37</v>
      </c>
      <c r="E17" s="39"/>
      <c r="F17" s="40">
        <f>IF(B1="BUY",MIN(F3:F16)*(1-($B$5/3)/100),MAX(F3:F16)*(1+($B$5/3)/100))</f>
        <v>1.65347861503125</v>
      </c>
      <c r="G17" s="41">
        <f>E17*F17</f>
        <v>0</v>
      </c>
      <c r="I17" s="34">
        <f>IF(B1="BUY",(((I15/I10)-1)*-1),((I15/I10)-1))*100</f>
        <v>7.59219104607256</v>
      </c>
      <c r="J17" s="44" t="str">
        <f>IF(B1="BUY","TIENE QUE SUBIR","TIENE QUE BAJAR")</f>
        <v>TIENE QUE BAJAR</v>
      </c>
    </row>
    <row r="18" s="20" customFormat="1" spans="4:9">
      <c r="D18" s="42"/>
      <c r="E18" s="42">
        <f>SUM(E3:E17)</f>
        <v>1206.77910471736</v>
      </c>
      <c r="F18" s="42"/>
      <c r="G18" s="42">
        <f>SUM(G3:G17)</f>
        <v>1919.07710324769</v>
      </c>
      <c r="H18" s="42"/>
      <c r="I18" s="48" t="s">
        <v>38</v>
      </c>
    </row>
    <row r="19" s="20" customFormat="1" spans="9:9">
      <c r="I19" s="49">
        <f>G18/B3</f>
        <v>1.31714282995724</v>
      </c>
    </row>
    <row r="20" s="20" customFormat="1"/>
    <row r="21" s="20" customFormat="1"/>
    <row r="22" s="20" customFormat="1" spans="16376:16384">
      <c r="XEV22" s="21"/>
      <c r="XEW22" s="21"/>
      <c r="XEX22" s="21"/>
      <c r="XEY22" s="21"/>
      <c r="XEZ22" s="21"/>
      <c r="XFA22" s="21"/>
      <c r="XFB22" s="21"/>
      <c r="XFC22" s="21"/>
      <c r="XFD22" s="21"/>
    </row>
    <row r="23" s="20" customFormat="1" spans="16376:16384">
      <c r="XEV23" s="21"/>
      <c r="XEW23" s="21"/>
      <c r="XEX23" s="21"/>
      <c r="XEY23" s="21"/>
      <c r="XEZ23" s="21"/>
      <c r="XFA23" s="21"/>
      <c r="XFB23" s="21"/>
      <c r="XFC23" s="21"/>
      <c r="XFD23" s="21"/>
    </row>
    <row r="24" s="20" customFormat="1" spans="16376:16384">
      <c r="XEV24" s="21"/>
      <c r="XEW24" s="21"/>
      <c r="XEX24" s="21"/>
      <c r="XEY24" s="21"/>
      <c r="XEZ24" s="21"/>
      <c r="XFA24" s="21"/>
      <c r="XFB24" s="21"/>
      <c r="XFC24" s="21"/>
      <c r="XFD24" s="21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2" sqref="E12"/>
    </sheetView>
  </sheetViews>
  <sheetFormatPr defaultColWidth="8.44444444444444" defaultRowHeight="14.4"/>
  <cols>
    <col min="1" max="1" width="22" style="20" customWidth="1"/>
    <col min="2" max="2" width="12.8888888888889" style="20" customWidth="1"/>
    <col min="3" max="3" width="4.55555555555556" style="20" customWidth="1"/>
    <col min="4" max="4" width="8.44444444444444" style="20" customWidth="1"/>
    <col min="5" max="5" width="18.5555555555556" style="20" customWidth="1"/>
    <col min="6" max="6" width="17.1111111111111" style="20" customWidth="1"/>
    <col min="7" max="7" width="15.6666666666667" style="20" customWidth="1"/>
    <col min="8" max="8" width="1.66666666666667" style="20" customWidth="1"/>
    <col min="9" max="9" width="32.8888888888889" style="20" customWidth="1"/>
    <col min="10" max="10" width="31.2222222222222" style="20" customWidth="1"/>
    <col min="11" max="11" width="8.44444444444444" style="20" customWidth="1"/>
    <col min="12" max="12" width="31.2222222222222" style="20" customWidth="1"/>
    <col min="13" max="16374" width="8.44444444444444" style="20" customWidth="1"/>
    <col min="16375" max="16375" width="8.44444444444444" style="20"/>
    <col min="16376" max="16384" width="8.44444444444444" style="21"/>
  </cols>
  <sheetData>
    <row r="1" s="20" customFormat="1" ht="15.75" spans="1:2">
      <c r="A1" s="22" t="s">
        <v>11</v>
      </c>
      <c r="B1" s="23" t="s">
        <v>12</v>
      </c>
    </row>
    <row r="2" s="20" customFormat="1" ht="15.15" spans="4:7">
      <c r="D2" s="24" t="s">
        <v>13</v>
      </c>
      <c r="E2" s="25" t="s">
        <v>14</v>
      </c>
      <c r="F2" s="26" t="s">
        <v>15</v>
      </c>
      <c r="G2" s="27" t="s">
        <v>16</v>
      </c>
    </row>
    <row r="3" s="20" customFormat="1" spans="1:10">
      <c r="A3" s="28" t="s">
        <v>17</v>
      </c>
      <c r="B3" s="29">
        <v>1516</v>
      </c>
      <c r="D3" s="30" t="s">
        <v>18</v>
      </c>
      <c r="E3" s="31">
        <f>G3/F3</f>
        <v>72.2592945662536</v>
      </c>
      <c r="F3" s="32">
        <v>2.098</v>
      </c>
      <c r="G3" s="33">
        <f>B8</f>
        <v>151.6</v>
      </c>
      <c r="I3" s="28" t="s">
        <v>19</v>
      </c>
      <c r="J3" s="43">
        <f>IF(B1="BUY",((I10/J10)-1)*-100,((I10/J10)-1)*100)</f>
        <v>-6.2746342102956</v>
      </c>
    </row>
    <row r="4" s="20" customFormat="1" spans="1:10">
      <c r="A4" s="28" t="s">
        <v>20</v>
      </c>
      <c r="B4" s="34">
        <f>-B3*$B$10/100</f>
        <v>-151.6</v>
      </c>
      <c r="D4" s="35">
        <v>1</v>
      </c>
      <c r="E4" s="31">
        <f t="shared" ref="E4:E11" si="0">E3*(1+$B$6/100)</f>
        <v>83.0981887511916</v>
      </c>
      <c r="F4" s="36">
        <f>IF($B$1="BUY",F3*(1-$B$5/100),F3*(1+$B$5/100))</f>
        <v>2.13996</v>
      </c>
      <c r="G4" s="33">
        <f t="shared" ref="G4:G17" si="1">E4*F4</f>
        <v>177.8268</v>
      </c>
      <c r="I4" s="28" t="s">
        <v>21</v>
      </c>
      <c r="J4" s="43">
        <f>E18</f>
        <v>991.890263619071</v>
      </c>
    </row>
    <row r="5" s="20" customFormat="1" spans="1:10">
      <c r="A5" s="28" t="s">
        <v>22</v>
      </c>
      <c r="B5" s="34" t="s">
        <v>39</v>
      </c>
      <c r="D5" s="35">
        <v>2</v>
      </c>
      <c r="E5" s="31">
        <f t="shared" si="0"/>
        <v>95.5629170638703</v>
      </c>
      <c r="F5" s="36">
        <f>IF($B$1="BUY",F4*(1-$B$5/100),F4*(1+$B$5/100))</f>
        <v>2.1827592</v>
      </c>
      <c r="G5" s="33">
        <f t="shared" si="1"/>
        <v>208.5908364</v>
      </c>
      <c r="I5" s="28" t="s">
        <v>23</v>
      </c>
      <c r="J5" s="43">
        <f>J4*J10</f>
        <v>2416.07709579708</v>
      </c>
    </row>
    <row r="6" s="20" customFormat="1" spans="1:10">
      <c r="A6" s="28" t="s">
        <v>24</v>
      </c>
      <c r="B6" s="34" t="s">
        <v>40</v>
      </c>
      <c r="D6" s="35">
        <v>3</v>
      </c>
      <c r="E6" s="31">
        <f t="shared" si="0"/>
        <v>109.897354623451</v>
      </c>
      <c r="F6" s="36">
        <f>IF($B$1="BUY",F5*(1-$B$5/100),F5*(1+$B$5/100))</f>
        <v>2.226414384</v>
      </c>
      <c r="G6" s="33">
        <f t="shared" si="1"/>
        <v>244.6770510972</v>
      </c>
      <c r="I6" s="28" t="s">
        <v>25</v>
      </c>
      <c r="J6" s="43">
        <f>J3/100*J4*J10</f>
        <v>-151.6</v>
      </c>
    </row>
    <row r="7" s="20" customFormat="1" spans="1:10">
      <c r="A7" s="28" t="s">
        <v>26</v>
      </c>
      <c r="B7" s="34">
        <v>10</v>
      </c>
      <c r="D7" s="35">
        <v>4</v>
      </c>
      <c r="E7" s="31">
        <f t="shared" si="0"/>
        <v>126.381957816968</v>
      </c>
      <c r="F7" s="36">
        <f>IF($B$1="BUY",F6*(1-$B$5/100),F6*(1+$B$5/100))</f>
        <v>2.27094267168</v>
      </c>
      <c r="G7" s="33">
        <f t="shared" si="1"/>
        <v>287.006180937015</v>
      </c>
      <c r="I7" s="28" t="s">
        <v>27</v>
      </c>
      <c r="J7" s="34">
        <f>IF(B1="BUY",(((J10/F3)-1)*-1),(J10/F3)-1)*100</f>
        <v>16.1025282854034</v>
      </c>
    </row>
    <row r="8" s="20" customFormat="1" spans="1:7">
      <c r="A8" s="28" t="s">
        <v>28</v>
      </c>
      <c r="B8" s="34">
        <f>B3*$B$9/100</f>
        <v>151.6</v>
      </c>
      <c r="D8" s="35">
        <v>5</v>
      </c>
      <c r="E8" s="31">
        <f t="shared" si="0"/>
        <v>145.339251489514</v>
      </c>
      <c r="F8" s="36">
        <f>IF($B$1="BUY",F7*(1-$B$5/100),F7*(1+$B$5/100))</f>
        <v>2.3163615251136</v>
      </c>
      <c r="G8" s="33">
        <f t="shared" si="1"/>
        <v>336.658250239119</v>
      </c>
    </row>
    <row r="9" s="20" customFormat="1" spans="1:10">
      <c r="A9" s="28" t="s">
        <v>29</v>
      </c>
      <c r="B9" s="29">
        <v>10</v>
      </c>
      <c r="D9" s="35">
        <v>6</v>
      </c>
      <c r="E9" s="31">
        <f>E8*(1+$B$6/100)</f>
        <v>167.140139212941</v>
      </c>
      <c r="F9" s="36">
        <f>IF($B$1="BUY",F8*(1-$B$5/100),F8*(1+$B$5/100))</f>
        <v>2.36268875561587</v>
      </c>
      <c r="G9" s="33">
        <f t="shared" si="1"/>
        <v>394.900127530487</v>
      </c>
      <c r="I9" s="28" t="s">
        <v>30</v>
      </c>
      <c r="J9" s="28" t="s">
        <v>31</v>
      </c>
    </row>
    <row r="10" s="20" customFormat="1" ht="17.4" spans="1:10">
      <c r="A10" s="28" t="s">
        <v>32</v>
      </c>
      <c r="B10" s="34">
        <v>10</v>
      </c>
      <c r="D10" s="35">
        <v>7</v>
      </c>
      <c r="E10" s="31">
        <f>E9*(1+$B$6/100)</f>
        <v>192.211160094882</v>
      </c>
      <c r="F10" s="36">
        <f>IF($B$1="BUY",F9*(1-$B$5/100),F9*(1+$B$5/100))</f>
        <v>2.40994253072819</v>
      </c>
      <c r="G10" s="33">
        <f t="shared" ref="G10:G16" si="2">E10*F10</f>
        <v>463.217849593261</v>
      </c>
      <c r="I10" s="44">
        <f>G18/E18</f>
        <v>2.28299155547184</v>
      </c>
      <c r="J10" s="45">
        <f>IF(B1="BUY",((B4/G18)+1)*I10,((B4/-G18)+1)*I10)</f>
        <v>2.43583104342776</v>
      </c>
    </row>
    <row r="11" s="20" customFormat="1" spans="1:7">
      <c r="A11" s="28" t="s">
        <v>41</v>
      </c>
      <c r="B11" s="37">
        <f>B8*0.7/100</f>
        <v>1.0612</v>
      </c>
      <c r="D11" s="35">
        <v>8</v>
      </c>
      <c r="E11" s="31"/>
      <c r="F11" s="36"/>
      <c r="G11" s="33">
        <f t="shared" si="2"/>
        <v>0</v>
      </c>
    </row>
    <row r="12" s="20" customFormat="1" spans="4:7">
      <c r="D12" s="35">
        <v>9</v>
      </c>
      <c r="E12" s="31"/>
      <c r="F12" s="36"/>
      <c r="G12" s="33">
        <f t="shared" si="2"/>
        <v>0</v>
      </c>
    </row>
    <row r="13" s="20" customFormat="1" spans="4:10">
      <c r="D13" s="35">
        <v>10</v>
      </c>
      <c r="E13" s="31"/>
      <c r="F13" s="36"/>
      <c r="G13" s="33">
        <f t="shared" si="2"/>
        <v>0</v>
      </c>
      <c r="I13" s="46" t="s">
        <v>33</v>
      </c>
      <c r="J13" s="46"/>
    </row>
    <row r="14" s="20" customFormat="1" spans="4:9">
      <c r="D14" s="35">
        <v>11</v>
      </c>
      <c r="E14" s="31"/>
      <c r="F14" s="36"/>
      <c r="G14" s="33"/>
      <c r="I14" s="47" t="s">
        <v>34</v>
      </c>
    </row>
    <row r="15" s="20" customFormat="1" spans="4:9">
      <c r="D15" s="35">
        <v>12</v>
      </c>
      <c r="E15" s="31"/>
      <c r="F15" s="36"/>
      <c r="G15" s="33"/>
      <c r="I15" s="34">
        <f>IF(B1="BUY",F3*(1-(J7)/100),F3*(1+(J7)/100))</f>
        <v>2.43583104342776</v>
      </c>
    </row>
    <row r="16" s="20" customFormat="1" spans="4:9">
      <c r="D16" s="35">
        <v>13</v>
      </c>
      <c r="E16" s="31"/>
      <c r="F16" s="36"/>
      <c r="G16" s="33"/>
      <c r="I16" s="48" t="s">
        <v>42</v>
      </c>
    </row>
    <row r="17" s="20" customFormat="1" ht="18.15" spans="4:10">
      <c r="D17" s="38" t="s">
        <v>37</v>
      </c>
      <c r="E17" s="39"/>
      <c r="F17" s="40">
        <f>IF(B1="BUY",MIN(F3:F16)*(1-($B$5/3)/100),MAX(F3:F16)*(1+($B$5/3)/100))</f>
        <v>2.42600881426638</v>
      </c>
      <c r="G17" s="41">
        <f t="shared" si="1"/>
        <v>0</v>
      </c>
      <c r="I17" s="34">
        <f>IF(B1="BUY",(((I15/I10)-1)*-1),((I15/I10)-1))*100</f>
        <v>6.69470229049227</v>
      </c>
      <c r="J17" s="44" t="str">
        <f>IF(B1="BUY","TIENE QUE SUBIR","TIENE QUE BAJAR")</f>
        <v>TIENE QUE BAJAR</v>
      </c>
    </row>
    <row r="18" s="20" customFormat="1" spans="4:9">
      <c r="D18" s="42"/>
      <c r="E18" s="42">
        <f>SUM(E3:E17)</f>
        <v>991.890263619071</v>
      </c>
      <c r="F18" s="42"/>
      <c r="G18" s="42">
        <f>SUM(G3:G17)</f>
        <v>2264.47709579708</v>
      </c>
      <c r="H18" s="42"/>
      <c r="I18" s="48" t="s">
        <v>38</v>
      </c>
    </row>
    <row r="19" s="20" customFormat="1" spans="9:9">
      <c r="I19" s="49">
        <f>G18/B3</f>
        <v>1.49371840092156</v>
      </c>
    </row>
    <row r="20" s="20" customFormat="1"/>
    <row r="21" s="20" customFormat="1"/>
    <row r="22" s="20" customFormat="1" spans="16376:16384">
      <c r="XEV22" s="21"/>
      <c r="XEW22" s="21"/>
      <c r="XEX22" s="21"/>
      <c r="XEY22" s="21"/>
      <c r="XEZ22" s="21"/>
      <c r="XFA22" s="21"/>
      <c r="XFB22" s="21"/>
      <c r="XFC22" s="21"/>
      <c r="XFD22" s="21"/>
    </row>
    <row r="23" s="20" customFormat="1" spans="16376:16384">
      <c r="XEV23" s="21"/>
      <c r="XEW23" s="21"/>
      <c r="XEX23" s="21"/>
      <c r="XEY23" s="21"/>
      <c r="XEZ23" s="21"/>
      <c r="XFA23" s="21"/>
      <c r="XFB23" s="21"/>
      <c r="XFC23" s="21"/>
      <c r="XFD23" s="21"/>
    </row>
    <row r="24" s="20" customFormat="1" spans="16376:16384">
      <c r="XEV24" s="21"/>
      <c r="XEW24" s="21"/>
      <c r="XEX24" s="21"/>
      <c r="XEY24" s="21"/>
      <c r="XEZ24" s="21"/>
      <c r="XFA24" s="21"/>
      <c r="XFB24" s="21"/>
      <c r="XFC24" s="21"/>
      <c r="XFD24" s="21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14" sqref="F14"/>
    </sheetView>
  </sheetViews>
  <sheetFormatPr defaultColWidth="8.88888888888889" defaultRowHeight="14.4"/>
  <cols>
    <col min="1" max="1" width="13" style="7" customWidth="1"/>
    <col min="2" max="2" width="11.4444444444444" style="7" customWidth="1"/>
    <col min="3" max="3" width="8.88888888888889" style="7"/>
    <col min="4" max="4" width="9" style="7" customWidth="1"/>
    <col min="5" max="5" width="12.5555555555556" style="7" customWidth="1"/>
    <col min="6" max="6" width="11.1111111111111" style="7" customWidth="1"/>
    <col min="7" max="7" width="10.2222222222222" style="7" hidden="1" customWidth="1"/>
    <col min="8" max="8" width="12" style="7" hidden="1" customWidth="1"/>
    <col min="9" max="9" width="11" style="7" customWidth="1"/>
    <col min="10" max="10" width="10.2222222222222" style="7" customWidth="1"/>
    <col min="11" max="11" width="14.7777777777778" style="7" customWidth="1"/>
    <col min="12" max="16384" width="8.88888888888889" style="7"/>
  </cols>
  <sheetData>
    <row r="1" spans="1:10">
      <c r="A1" s="8"/>
      <c r="B1" s="8"/>
      <c r="C1" s="8"/>
      <c r="D1" s="8"/>
      <c r="E1" s="8"/>
      <c r="F1" s="8"/>
      <c r="G1" s="8"/>
      <c r="H1" s="8"/>
      <c r="I1" s="8"/>
      <c r="J1" s="8"/>
    </row>
    <row r="2" spans="1:11">
      <c r="A2" s="9" t="s">
        <v>43</v>
      </c>
      <c r="B2" s="8"/>
      <c r="C2" s="8"/>
      <c r="D2" s="8"/>
      <c r="E2" s="10" t="s">
        <v>44</v>
      </c>
      <c r="F2" s="10" t="s">
        <v>45</v>
      </c>
      <c r="G2" s="10" t="s">
        <v>46</v>
      </c>
      <c r="H2" s="10" t="s">
        <v>47</v>
      </c>
      <c r="I2" s="10" t="s">
        <v>48</v>
      </c>
      <c r="J2" s="10" t="s">
        <v>49</v>
      </c>
      <c r="K2" s="10" t="s">
        <v>50</v>
      </c>
    </row>
    <row r="3" spans="1:11">
      <c r="A3" s="11" t="s">
        <v>17</v>
      </c>
      <c r="B3" s="12">
        <v>112</v>
      </c>
      <c r="C3" s="8"/>
      <c r="D3" s="13" t="s">
        <v>51</v>
      </c>
      <c r="E3" s="12">
        <v>109.75</v>
      </c>
      <c r="F3" s="12">
        <v>13.202</v>
      </c>
      <c r="G3" s="14">
        <f t="shared" ref="G3:G6" si="0">E3/F3</f>
        <v>8.31313437357976</v>
      </c>
      <c r="H3" s="15">
        <f>IF(A2="BUY",((I3/J3)-1)*-100,((I3/J3)-1)*100)</f>
        <v>-11.3647894469812</v>
      </c>
      <c r="I3" s="15">
        <f>SUM(E3:E4)/SUM(G3:G4)</f>
        <v>13.202</v>
      </c>
      <c r="J3" s="15">
        <f>IF(A2="BUY",((B5/SUM(E3:E4))+1)*I3,((B5/-SUM(E3:E4))+1)*I3)</f>
        <v>11.8547343963554</v>
      </c>
      <c r="K3" s="17">
        <f>H3/100*SUM(G3:G4)*J3</f>
        <v>-11.2</v>
      </c>
    </row>
    <row r="4" spans="1:11">
      <c r="A4" s="11" t="s">
        <v>52</v>
      </c>
      <c r="B4" s="7">
        <v>10</v>
      </c>
      <c r="C4" s="8"/>
      <c r="D4" s="13" t="s">
        <v>53</v>
      </c>
      <c r="E4" s="12">
        <v>0</v>
      </c>
      <c r="F4" s="12">
        <v>2.2</v>
      </c>
      <c r="G4" s="14">
        <f t="shared" si="0"/>
        <v>0</v>
      </c>
      <c r="H4" s="16"/>
      <c r="I4" s="16"/>
      <c r="J4" s="16"/>
      <c r="K4" s="18"/>
    </row>
    <row r="5" spans="1:10">
      <c r="A5" s="11" t="s">
        <v>20</v>
      </c>
      <c r="B5" s="14">
        <f>-B3*B4/100</f>
        <v>-11.2</v>
      </c>
      <c r="C5" s="8"/>
      <c r="D5" s="8"/>
      <c r="E5" s="8"/>
      <c r="F5" s="8"/>
      <c r="G5" s="8"/>
      <c r="H5" s="8"/>
      <c r="I5" s="8"/>
      <c r="J5" s="8"/>
    </row>
    <row r="6" spans="3:11">
      <c r="C6" s="8"/>
      <c r="D6" s="13" t="s">
        <v>25</v>
      </c>
      <c r="E6" s="14"/>
      <c r="F6" s="14"/>
      <c r="G6" s="14"/>
      <c r="H6" s="14">
        <f>IF(A2="BUY",((F3/J6)-1)*-100,((F3/J6)-1)*100)</f>
        <v>0.692041522491349</v>
      </c>
      <c r="I6" s="14"/>
      <c r="J6" s="12">
        <v>13.294</v>
      </c>
      <c r="K6" s="19">
        <f>H6/100*SUM(G3:G4)*J6</f>
        <v>0.764808362369337</v>
      </c>
    </row>
    <row r="7" spans="3:11">
      <c r="C7" s="8"/>
      <c r="D7" s="8"/>
      <c r="E7" s="8"/>
      <c r="F7" s="8"/>
      <c r="G7" s="8"/>
      <c r="H7" s="8"/>
      <c r="I7" s="8"/>
      <c r="J7" s="8"/>
      <c r="K7" s="8"/>
    </row>
    <row r="8" spans="3:11">
      <c r="C8" s="8"/>
      <c r="D8" s="8"/>
      <c r="E8" s="8"/>
      <c r="F8" s="8"/>
      <c r="G8" s="8"/>
      <c r="H8" s="8"/>
      <c r="I8" s="8"/>
      <c r="J8" s="8"/>
      <c r="K8" s="8"/>
    </row>
    <row r="9" spans="3:10">
      <c r="C9" s="8"/>
      <c r="D9" s="8"/>
      <c r="E9" s="8"/>
      <c r="F9" s="8"/>
      <c r="G9" s="8"/>
      <c r="H9" s="8"/>
      <c r="I9" s="8"/>
      <c r="J9" s="8"/>
    </row>
    <row r="10" spans="3:10">
      <c r="C10" s="8"/>
      <c r="D10" s="8"/>
      <c r="E10" s="8"/>
      <c r="F10" s="8"/>
      <c r="G10" s="8"/>
      <c r="H10" s="8"/>
      <c r="I10" s="8"/>
      <c r="J10" s="8"/>
    </row>
    <row r="14" spans="5:6">
      <c r="E14" s="7">
        <v>87.36</v>
      </c>
      <c r="F14" s="7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B7" sqref="B7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3"/>
      <c r="C1" s="3" t="s">
        <v>54</v>
      </c>
      <c r="D1" s="3" t="s">
        <v>55</v>
      </c>
      <c r="E1" s="3" t="s">
        <v>56</v>
      </c>
    </row>
    <row r="2" spans="2:5">
      <c r="B2" s="3" t="s">
        <v>57</v>
      </c>
      <c r="C2" s="3">
        <v>26</v>
      </c>
      <c r="D2" s="3">
        <v>2</v>
      </c>
      <c r="E2" s="3"/>
    </row>
    <row r="3" spans="2:5">
      <c r="B3" s="4" t="s">
        <v>58</v>
      </c>
      <c r="C3" s="4">
        <v>10</v>
      </c>
      <c r="D3" s="4">
        <v>6</v>
      </c>
      <c r="E3" s="3"/>
    </row>
    <row r="4" spans="2:5">
      <c r="B4" s="3" t="s">
        <v>59</v>
      </c>
      <c r="C4" s="3">
        <v>5</v>
      </c>
      <c r="D4" s="3">
        <v>6</v>
      </c>
      <c r="E4" s="3"/>
    </row>
    <row r="5" spans="2:5">
      <c r="B5" s="5" t="s">
        <v>59</v>
      </c>
      <c r="C5" s="5">
        <v>7</v>
      </c>
      <c r="D5" s="5">
        <v>6</v>
      </c>
      <c r="E5" s="6">
        <v>20</v>
      </c>
    </row>
    <row r="7" spans="2:2">
      <c r="B7" t="s">
        <v>60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40"/>
  <sheetViews>
    <sheetView zoomScale="140" zoomScaleNormal="140" workbookViewId="0">
      <selection activeCell="B3" sqref="B3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hidden="1" spans="1:7">
      <c r="A2" t="s">
        <v>68</v>
      </c>
      <c r="B2" t="s">
        <v>69</v>
      </c>
      <c r="C2" t="s">
        <v>70</v>
      </c>
      <c r="D2" t="s">
        <v>71</v>
      </c>
      <c r="E2" t="s">
        <v>71</v>
      </c>
      <c r="F2" t="s">
        <v>71</v>
      </c>
      <c r="G2" t="s">
        <v>71</v>
      </c>
    </row>
    <row r="3" hidden="1" spans="1:7">
      <c r="A3" t="s">
        <v>68</v>
      </c>
      <c r="B3" t="s">
        <v>72</v>
      </c>
      <c r="C3" t="s">
        <v>70</v>
      </c>
      <c r="D3" t="s">
        <v>71</v>
      </c>
      <c r="E3" t="s">
        <v>71</v>
      </c>
      <c r="F3" t="s">
        <v>71</v>
      </c>
      <c r="G3" t="s">
        <v>71</v>
      </c>
    </row>
    <row r="4" hidden="1" spans="1:7">
      <c r="A4" t="s">
        <v>68</v>
      </c>
      <c r="B4" t="s">
        <v>73</v>
      </c>
      <c r="C4" t="s">
        <v>70</v>
      </c>
      <c r="D4" t="s">
        <v>71</v>
      </c>
      <c r="E4" t="s">
        <v>71</v>
      </c>
      <c r="F4" t="s">
        <v>71</v>
      </c>
      <c r="G4" t="s">
        <v>71</v>
      </c>
    </row>
    <row r="5" hidden="1" spans="1:7">
      <c r="A5" t="s">
        <v>68</v>
      </c>
      <c r="B5" t="s">
        <v>74</v>
      </c>
      <c r="C5" t="s">
        <v>70</v>
      </c>
      <c r="D5" t="s">
        <v>71</v>
      </c>
      <c r="E5" t="s">
        <v>71</v>
      </c>
      <c r="F5" t="s">
        <v>71</v>
      </c>
      <c r="G5" t="s">
        <v>71</v>
      </c>
    </row>
    <row r="6" hidden="1" spans="1:7">
      <c r="A6" t="s">
        <v>68</v>
      </c>
      <c r="B6" t="s">
        <v>75</v>
      </c>
      <c r="C6" t="s">
        <v>76</v>
      </c>
      <c r="D6" t="s">
        <v>71</v>
      </c>
      <c r="E6" t="s">
        <v>71</v>
      </c>
      <c r="F6" t="s">
        <v>71</v>
      </c>
      <c r="G6" t="s">
        <v>71</v>
      </c>
    </row>
    <row r="7" hidden="1" spans="1:7">
      <c r="A7" t="s">
        <v>68</v>
      </c>
      <c r="B7" t="s">
        <v>77</v>
      </c>
      <c r="C7" t="s">
        <v>76</v>
      </c>
      <c r="D7" t="s">
        <v>71</v>
      </c>
      <c r="E7" t="s">
        <v>71</v>
      </c>
      <c r="F7" t="s">
        <v>71</v>
      </c>
      <c r="G7" t="s">
        <v>71</v>
      </c>
    </row>
    <row r="8" hidden="1" spans="1:7">
      <c r="A8" t="s">
        <v>68</v>
      </c>
      <c r="B8" t="s">
        <v>78</v>
      </c>
      <c r="C8" t="s">
        <v>70</v>
      </c>
      <c r="D8" t="s">
        <v>71</v>
      </c>
      <c r="E8" t="s">
        <v>71</v>
      </c>
      <c r="F8" t="s">
        <v>71</v>
      </c>
      <c r="G8" t="s">
        <v>71</v>
      </c>
    </row>
    <row r="9" spans="1:7">
      <c r="A9" t="s">
        <v>68</v>
      </c>
      <c r="B9" t="s">
        <v>79</v>
      </c>
      <c r="C9" t="s">
        <v>80</v>
      </c>
      <c r="D9" s="2"/>
      <c r="E9" t="s">
        <v>71</v>
      </c>
      <c r="F9" s="2" t="s">
        <v>81</v>
      </c>
      <c r="G9" s="2" t="s">
        <v>82</v>
      </c>
    </row>
    <row r="10" hidden="1" spans="1:7">
      <c r="A10" t="s">
        <v>68</v>
      </c>
      <c r="B10" t="s">
        <v>83</v>
      </c>
      <c r="C10" t="s">
        <v>70</v>
      </c>
      <c r="D10" t="s">
        <v>71</v>
      </c>
      <c r="E10" t="s">
        <v>71</v>
      </c>
      <c r="F10" t="s">
        <v>71</v>
      </c>
      <c r="G10" t="s">
        <v>71</v>
      </c>
    </row>
    <row r="11" hidden="1" spans="1:7">
      <c r="A11" t="s">
        <v>68</v>
      </c>
      <c r="B11" t="s">
        <v>84</v>
      </c>
      <c r="C11" t="s">
        <v>76</v>
      </c>
      <c r="D11" t="s">
        <v>71</v>
      </c>
      <c r="E11" t="s">
        <v>71</v>
      </c>
      <c r="F11" t="s">
        <v>71</v>
      </c>
      <c r="G11" t="s">
        <v>71</v>
      </c>
    </row>
    <row r="12" hidden="1" spans="1:7">
      <c r="A12" t="s">
        <v>68</v>
      </c>
      <c r="B12" t="s">
        <v>85</v>
      </c>
      <c r="C12" t="s">
        <v>70</v>
      </c>
      <c r="D12" t="s">
        <v>71</v>
      </c>
      <c r="E12" t="s">
        <v>71</v>
      </c>
      <c r="F12" t="s">
        <v>71</v>
      </c>
      <c r="G12" t="s">
        <v>71</v>
      </c>
    </row>
    <row r="13" hidden="1" spans="1:7">
      <c r="A13" t="s">
        <v>68</v>
      </c>
      <c r="B13" t="s">
        <v>86</v>
      </c>
      <c r="C13" t="s">
        <v>70</v>
      </c>
      <c r="D13" t="s">
        <v>71</v>
      </c>
      <c r="E13" t="s">
        <v>71</v>
      </c>
      <c r="F13" t="s">
        <v>71</v>
      </c>
      <c r="G13" t="s">
        <v>71</v>
      </c>
    </row>
    <row r="14" hidden="1" spans="1:7">
      <c r="A14" t="s">
        <v>68</v>
      </c>
      <c r="B14" t="s">
        <v>87</v>
      </c>
      <c r="C14" t="s">
        <v>76</v>
      </c>
      <c r="D14" t="s">
        <v>71</v>
      </c>
      <c r="E14" t="s">
        <v>71</v>
      </c>
      <c r="F14" t="s">
        <v>71</v>
      </c>
      <c r="G14" t="s">
        <v>71</v>
      </c>
    </row>
    <row r="15" hidden="1" spans="1:7">
      <c r="A15" t="s">
        <v>68</v>
      </c>
      <c r="B15" t="s">
        <v>88</v>
      </c>
      <c r="C15" t="s">
        <v>76</v>
      </c>
      <c r="D15" t="s">
        <v>71</v>
      </c>
      <c r="E15" t="s">
        <v>71</v>
      </c>
      <c r="F15" t="s">
        <v>71</v>
      </c>
      <c r="G15" t="s">
        <v>71</v>
      </c>
    </row>
    <row r="16" hidden="1" spans="1:7">
      <c r="A16" t="s">
        <v>68</v>
      </c>
      <c r="B16" t="s">
        <v>89</v>
      </c>
      <c r="C16" t="s">
        <v>76</v>
      </c>
      <c r="D16" t="s">
        <v>71</v>
      </c>
      <c r="E16" t="s">
        <v>71</v>
      </c>
      <c r="F16" t="s">
        <v>71</v>
      </c>
      <c r="G16" t="s">
        <v>71</v>
      </c>
    </row>
    <row r="17" hidden="1" spans="1:4">
      <c r="A17" t="s">
        <v>68</v>
      </c>
      <c r="B17" t="s">
        <v>90</v>
      </c>
      <c r="C17" t="s">
        <v>91</v>
      </c>
      <c r="D17" t="s">
        <v>71</v>
      </c>
    </row>
    <row r="18" hidden="1" spans="1:7">
      <c r="A18" t="s">
        <v>68</v>
      </c>
      <c r="B18" t="s">
        <v>92</v>
      </c>
      <c r="C18" t="s">
        <v>76</v>
      </c>
      <c r="D18" t="s">
        <v>71</v>
      </c>
      <c r="E18" t="s">
        <v>71</v>
      </c>
      <c r="F18" t="s">
        <v>71</v>
      </c>
      <c r="G18" t="s">
        <v>71</v>
      </c>
    </row>
    <row r="19" hidden="1" spans="1:7">
      <c r="A19" t="s">
        <v>68</v>
      </c>
      <c r="B19" t="s">
        <v>93</v>
      </c>
      <c r="C19" t="s">
        <v>76</v>
      </c>
      <c r="D19" t="s">
        <v>71</v>
      </c>
      <c r="E19" t="s">
        <v>71</v>
      </c>
      <c r="F19" t="s">
        <v>71</v>
      </c>
      <c r="G19" t="s">
        <v>71</v>
      </c>
    </row>
    <row r="20" hidden="1" spans="1:7">
      <c r="A20" t="s">
        <v>68</v>
      </c>
      <c r="B20" t="s">
        <v>94</v>
      </c>
      <c r="C20" t="s">
        <v>70</v>
      </c>
      <c r="D20" t="s">
        <v>71</v>
      </c>
      <c r="E20" t="s">
        <v>71</v>
      </c>
      <c r="F20" t="s">
        <v>71</v>
      </c>
      <c r="G20" t="s">
        <v>71</v>
      </c>
    </row>
    <row r="21" hidden="1" spans="1:4">
      <c r="A21" t="s">
        <v>68</v>
      </c>
      <c r="B21" t="s">
        <v>95</v>
      </c>
      <c r="C21" t="s">
        <v>76</v>
      </c>
      <c r="D21" t="s">
        <v>71</v>
      </c>
    </row>
    <row r="22" hidden="1" spans="1:4">
      <c r="A22" t="s">
        <v>68</v>
      </c>
      <c r="B22" t="s">
        <v>96</v>
      </c>
      <c r="C22" t="s">
        <v>91</v>
      </c>
      <c r="D22" t="s">
        <v>71</v>
      </c>
    </row>
    <row r="23" hidden="1" spans="1:7">
      <c r="A23" t="s">
        <v>68</v>
      </c>
      <c r="B23" t="s">
        <v>55</v>
      </c>
      <c r="C23" t="s">
        <v>76</v>
      </c>
      <c r="D23" t="s">
        <v>71</v>
      </c>
      <c r="E23" t="s">
        <v>71</v>
      </c>
      <c r="F23" t="s">
        <v>71</v>
      </c>
      <c r="G23" t="s">
        <v>71</v>
      </c>
    </row>
    <row r="24" hidden="1" spans="1:7">
      <c r="A24" t="s">
        <v>68</v>
      </c>
      <c r="B24" t="s">
        <v>97</v>
      </c>
      <c r="C24" t="s">
        <v>80</v>
      </c>
      <c r="D24" t="s">
        <v>71</v>
      </c>
      <c r="E24" t="s">
        <v>71</v>
      </c>
      <c r="F24" t="s">
        <v>71</v>
      </c>
      <c r="G24" t="s">
        <v>71</v>
      </c>
    </row>
    <row r="25" hidden="1" spans="1:7">
      <c r="A25" t="s">
        <v>68</v>
      </c>
      <c r="B25" t="s">
        <v>98</v>
      </c>
      <c r="C25" t="s">
        <v>70</v>
      </c>
      <c r="D25" t="s">
        <v>71</v>
      </c>
      <c r="E25" t="s">
        <v>71</v>
      </c>
      <c r="F25" t="s">
        <v>71</v>
      </c>
      <c r="G25" t="s">
        <v>71</v>
      </c>
    </row>
    <row r="26" hidden="1" spans="1:7">
      <c r="A26" t="s">
        <v>68</v>
      </c>
      <c r="B26" t="s">
        <v>99</v>
      </c>
      <c r="C26" t="s">
        <v>76</v>
      </c>
      <c r="D26" t="s">
        <v>71</v>
      </c>
      <c r="E26" t="s">
        <v>71</v>
      </c>
      <c r="F26" t="s">
        <v>71</v>
      </c>
      <c r="G26" t="s">
        <v>71</v>
      </c>
    </row>
    <row r="27" hidden="1" spans="1:7">
      <c r="A27" t="s">
        <v>68</v>
      </c>
      <c r="B27" t="s">
        <v>100</v>
      </c>
      <c r="C27" t="s">
        <v>76</v>
      </c>
      <c r="D27" t="s">
        <v>71</v>
      </c>
      <c r="E27" t="s">
        <v>71</v>
      </c>
      <c r="F27" t="s">
        <v>71</v>
      </c>
      <c r="G27" t="s">
        <v>71</v>
      </c>
    </row>
    <row r="28" hidden="1" spans="1:7">
      <c r="A28" t="s">
        <v>68</v>
      </c>
      <c r="B28" t="s">
        <v>25</v>
      </c>
      <c r="C28" t="s">
        <v>70</v>
      </c>
      <c r="D28" t="s">
        <v>71</v>
      </c>
      <c r="E28" t="s">
        <v>71</v>
      </c>
      <c r="F28" t="s">
        <v>71</v>
      </c>
      <c r="G28" t="s">
        <v>71</v>
      </c>
    </row>
    <row r="29" hidden="1" spans="1:7">
      <c r="A29" t="s">
        <v>68</v>
      </c>
      <c r="B29" t="s">
        <v>101</v>
      </c>
      <c r="C29" t="s">
        <v>70</v>
      </c>
      <c r="D29" t="s">
        <v>71</v>
      </c>
      <c r="E29" t="s">
        <v>71</v>
      </c>
      <c r="F29" t="s">
        <v>71</v>
      </c>
      <c r="G29" t="s">
        <v>71</v>
      </c>
    </row>
    <row r="30" hidden="1" spans="1:7">
      <c r="A30" t="s">
        <v>68</v>
      </c>
      <c r="B30" t="s">
        <v>102</v>
      </c>
      <c r="C30" t="s">
        <v>70</v>
      </c>
      <c r="D30" t="s">
        <v>71</v>
      </c>
      <c r="E30" t="s">
        <v>71</v>
      </c>
      <c r="F30" t="s">
        <v>71</v>
      </c>
      <c r="G30" t="s">
        <v>71</v>
      </c>
    </row>
    <row r="31" hidden="1" spans="1:7">
      <c r="A31" t="s">
        <v>68</v>
      </c>
      <c r="B31" t="s">
        <v>103</v>
      </c>
      <c r="C31" t="s">
        <v>70</v>
      </c>
      <c r="D31" t="s">
        <v>71</v>
      </c>
      <c r="E31" t="s">
        <v>71</v>
      </c>
      <c r="F31" t="s">
        <v>71</v>
      </c>
      <c r="G31" t="s">
        <v>71</v>
      </c>
    </row>
    <row r="32" hidden="1" spans="1:7">
      <c r="A32" t="s">
        <v>104</v>
      </c>
      <c r="B32" t="s">
        <v>105</v>
      </c>
      <c r="C32" t="s">
        <v>70</v>
      </c>
      <c r="D32" t="s">
        <v>71</v>
      </c>
      <c r="E32" t="s">
        <v>71</v>
      </c>
      <c r="F32" t="s">
        <v>71</v>
      </c>
      <c r="G32" t="s">
        <v>71</v>
      </c>
    </row>
    <row r="33" hidden="1" spans="1:7">
      <c r="A33" t="s">
        <v>104</v>
      </c>
      <c r="B33" t="s">
        <v>106</v>
      </c>
      <c r="C33" t="s">
        <v>70</v>
      </c>
      <c r="D33" t="s">
        <v>71</v>
      </c>
      <c r="E33" t="s">
        <v>71</v>
      </c>
      <c r="F33" t="s">
        <v>71</v>
      </c>
      <c r="G33" t="s">
        <v>71</v>
      </c>
    </row>
    <row r="34" hidden="1" spans="1:7">
      <c r="A34" t="s">
        <v>104</v>
      </c>
      <c r="B34" t="s">
        <v>107</v>
      </c>
      <c r="C34" t="s">
        <v>70</v>
      </c>
      <c r="D34" t="s">
        <v>71</v>
      </c>
      <c r="E34" t="s">
        <v>71</v>
      </c>
      <c r="F34" t="s">
        <v>71</v>
      </c>
      <c r="G34" t="s">
        <v>71</v>
      </c>
    </row>
    <row r="35" hidden="1" spans="1:7">
      <c r="A35" t="s">
        <v>104</v>
      </c>
      <c r="B35" t="s">
        <v>108</v>
      </c>
      <c r="C35" t="s">
        <v>70</v>
      </c>
      <c r="D35" t="s">
        <v>71</v>
      </c>
      <c r="E35" t="s">
        <v>71</v>
      </c>
      <c r="F35" t="s">
        <v>71</v>
      </c>
      <c r="G35" t="s">
        <v>71</v>
      </c>
    </row>
    <row r="36" spans="1:7">
      <c r="A36" t="s">
        <v>104</v>
      </c>
      <c r="B36" t="s">
        <v>109</v>
      </c>
      <c r="C36" t="s">
        <v>70</v>
      </c>
      <c r="D36" t="s">
        <v>71</v>
      </c>
      <c r="E36" s="2"/>
      <c r="F36" s="2" t="s">
        <v>110</v>
      </c>
      <c r="G36" s="2" t="s">
        <v>82</v>
      </c>
    </row>
    <row r="37" hidden="1" spans="1:7">
      <c r="A37" t="s">
        <v>104</v>
      </c>
      <c r="B37" t="s">
        <v>111</v>
      </c>
      <c r="C37" t="s">
        <v>70</v>
      </c>
      <c r="D37" t="s">
        <v>71</v>
      </c>
      <c r="E37" t="s">
        <v>71</v>
      </c>
      <c r="F37" t="s">
        <v>71</v>
      </c>
      <c r="G37" t="s">
        <v>71</v>
      </c>
    </row>
    <row r="38" hidden="1" spans="1:7">
      <c r="A38" t="s">
        <v>104</v>
      </c>
      <c r="B38" t="s">
        <v>112</v>
      </c>
      <c r="C38" t="s">
        <v>70</v>
      </c>
      <c r="D38" t="s">
        <v>71</v>
      </c>
      <c r="E38" t="s">
        <v>71</v>
      </c>
      <c r="F38" t="s">
        <v>71</v>
      </c>
      <c r="G38" t="s">
        <v>71</v>
      </c>
    </row>
    <row r="39" hidden="1" spans="1:7">
      <c r="A39" t="s">
        <v>104</v>
      </c>
      <c r="B39" t="s">
        <v>113</v>
      </c>
      <c r="C39" t="s">
        <v>70</v>
      </c>
      <c r="D39" t="s">
        <v>71</v>
      </c>
      <c r="E39" t="s">
        <v>71</v>
      </c>
      <c r="F39" t="s">
        <v>71</v>
      </c>
      <c r="G39" t="s">
        <v>71</v>
      </c>
    </row>
    <row r="40" hidden="1" spans="1:7">
      <c r="A40" t="s">
        <v>104</v>
      </c>
      <c r="B40" t="s">
        <v>114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</row>
  </sheetData>
  <autoFilter ref="A1:G40">
    <filterColumn colId="6">
      <colorFilter dxfId="5"/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2022-11-24T14:22:22Z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