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 Master" sheetId="6" r:id="rId2"/>
    <sheet name="Grilla Develop" sheetId="14" r:id="rId3"/>
    <sheet name="CALCULADORA" sheetId="9" r:id="rId4"/>
    <sheet name="ESTRUCTURA" sheetId="12" r:id="rId5"/>
  </sheets>
  <definedNames>
    <definedName name="_xlnm._FilterDatabase" localSheetId="4" hidden="1">ESTRUCTURA!$A$1:$G$40</definedName>
  </definedNames>
  <calcPr calcId="144525"/>
</workbook>
</file>

<file path=xl/sharedStrings.xml><?xml version="1.0" encoding="utf-8"?>
<sst xmlns="http://schemas.openxmlformats.org/spreadsheetml/2006/main" count="355" uniqueCount="101">
  <si>
    <t>SALDO INICIAL</t>
  </si>
  <si>
    <t>PORCENTAJE DIARIO DE GANANCIAS</t>
  </si>
  <si>
    <t>DIAS</t>
  </si>
  <si>
    <t>SALDO TOTAL AL FINAL</t>
  </si>
  <si>
    <t>GANANCIA TOTAL</t>
  </si>
  <si>
    <t>2949</t>
  </si>
  <si>
    <t>3.11</t>
  </si>
  <si>
    <t>30</t>
  </si>
  <si>
    <t>calculadora diaria</t>
  </si>
  <si>
    <t>ganancia diaria</t>
  </si>
  <si>
    <t>92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</si>
  <si>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</si>
  <si>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</si>
  <si>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</si>
  <si>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</si>
  <si>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</si>
  <si>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</si>
  <si>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</si>
  <si>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</si>
  <si>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</si>
  <si>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</si>
  <si>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</si>
  <si>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</si>
  <si>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</si>
  <si>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</si>
  <si>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</si>
  <si>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</si>
  <si>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varación en contra %</t>
  </si>
  <si>
    <t>Entrada</t>
  </si>
  <si>
    <t>Porcentaje de entrada</t>
  </si>
  <si>
    <t>precio de la posicion al final</t>
  </si>
  <si>
    <t>precio stop deberia ser</t>
  </si>
  <si>
    <t>Porcentaje de pérdida</t>
  </si>
  <si>
    <t>primer tp</t>
  </si>
  <si>
    <t>ataque</t>
  </si>
  <si>
    <t>stop</t>
  </si>
  <si>
    <t>distancia entre ataque y stop</t>
  </si>
  <si>
    <t>distancia entre posición y stop</t>
  </si>
  <si>
    <t>BUY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</si>
  <si>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</si>
  <si>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</si>
  <si>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</si>
  <si>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</si>
  <si>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</si>
  <si>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</si>
  <si>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</si>
  <si>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</si>
  <si>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</si>
  <si>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</si>
  <si>
    <t>ARCHIVO</t>
  </si>
  <si>
    <t>FUNCION</t>
  </si>
  <si>
    <t>MULTI EXCHANGE</t>
  </si>
  <si>
    <t>funciona en binance</t>
  </si>
  <si>
    <t>funciona en kucoin</t>
  </si>
  <si>
    <t>comentarios</t>
  </si>
  <si>
    <t>STATUS</t>
  </si>
  <si>
    <t>UTIL</t>
  </si>
  <si>
    <t>waiting</t>
  </si>
  <si>
    <t>N/A</t>
  </si>
  <si>
    <t>OK</t>
  </si>
  <si>
    <t>truncate</t>
  </si>
  <si>
    <t>obtienecantidaddecimales</t>
  </si>
  <si>
    <t>RoundToTickUp</t>
  </si>
  <si>
    <t>get_tick_size</t>
  </si>
  <si>
    <t>POR SELECCION</t>
  </si>
  <si>
    <t>lista_de_monedas</t>
  </si>
  <si>
    <t>timeindex</t>
  </si>
  <si>
    <t>calculardf</t>
  </si>
  <si>
    <t>CCXT</t>
  </si>
  <si>
    <t>equipoliquidando</t>
  </si>
  <si>
    <t>volumeOf24h</t>
  </si>
  <si>
    <t>sound</t>
  </si>
  <si>
    <t>printandlog</t>
  </si>
  <si>
    <t>currentprice</t>
  </si>
  <si>
    <t>balancetotal</t>
  </si>
  <si>
    <t>getentryprice</t>
  </si>
  <si>
    <t>get_quantityprecision</t>
  </si>
  <si>
    <t>BINANCE</t>
  </si>
  <si>
    <t>creoposicion</t>
  </si>
  <si>
    <t>get_positionamt</t>
  </si>
  <si>
    <t>get_positionamtusdt</t>
  </si>
  <si>
    <t>get_rounded_price</t>
  </si>
  <si>
    <t>get_priceprecision</t>
  </si>
  <si>
    <t>compensaciones</t>
  </si>
  <si>
    <t>creotakeprofit</t>
  </si>
  <si>
    <t>stopvelavela</t>
  </si>
  <si>
    <t>creostoploss</t>
  </si>
  <si>
    <t>closeallopenorders</t>
  </si>
  <si>
    <t>coingeckoinfo</t>
  </si>
  <si>
    <t>capitalizacion</t>
  </si>
  <si>
    <t>maxLeverage</t>
  </si>
  <si>
    <t>SANTA3</t>
  </si>
  <si>
    <t>posicionsanta</t>
  </si>
  <si>
    <t>preciostopsantasugerido</t>
  </si>
  <si>
    <t>filtradodemonedas</t>
  </si>
  <si>
    <t>loopfiltradodemonedas</t>
  </si>
  <si>
    <t>formacioninicial</t>
  </si>
  <si>
    <t>creaactualizatps</t>
  </si>
  <si>
    <t>updating</t>
  </si>
  <si>
    <t>trading</t>
  </si>
  <si>
    <t>main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</si>
</sst>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00"/>
    <numFmt numFmtId="179" formatCode="0.000000"/>
  </numFmts>
  <fonts count="27">
    <font>
      <sz val="11"/>
      <color theme="1"/>
      <name val="Calibri"/>
      <charset val="134"/>
      <scheme val="minor"/>
    </font>
    <font>
      <b/>
      <i/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4" borderId="2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24" borderId="19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179" fontId="0" fillId="0" borderId="0" xfId="0" applyNumberFormat="1"/>
    <xf numFmtId="179" fontId="0" fillId="0" borderId="0" xfId="0" applyNumberFormat="1" applyFont="1" applyFill="1" applyAlignment="1">
      <alignment vertical="center"/>
    </xf>
    <xf numFmtId="179" fontId="2" fillId="2" borderId="0" xfId="0" applyNumberFormat="1" applyFont="1" applyFill="1" applyAlignment="1">
      <alignment vertical="center"/>
    </xf>
    <xf numFmtId="179" fontId="3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vertical="center"/>
    </xf>
    <xf numFmtId="179" fontId="3" fillId="0" borderId="2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179" fontId="0" fillId="0" borderId="3" xfId="0" applyNumberFormat="1" applyFont="1" applyFill="1" applyBorder="1" applyAlignment="1">
      <alignment horizontal="center" vertical="center"/>
    </xf>
    <xf numFmtId="179" fontId="0" fillId="0" borderId="4" xfId="0" applyNumberFormat="1" applyFont="1" applyFill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78" fontId="0" fillId="0" borderId="0" xfId="0" applyNumberFormat="1"/>
    <xf numFmtId="178" fontId="4" fillId="0" borderId="0" xfId="0" applyNumberFormat="1" applyFont="1" applyFill="1" applyAlignment="1">
      <alignment vertical="center"/>
    </xf>
    <xf numFmtId="178" fontId="2" fillId="3" borderId="0" xfId="0" applyNumberFormat="1" applyFont="1" applyFill="1" applyAlignment="1">
      <alignment vertical="center"/>
    </xf>
    <xf numFmtId="178" fontId="3" fillId="0" borderId="5" xfId="0" applyNumberFormat="1" applyFont="1" applyFill="1" applyBorder="1" applyAlignment="1">
      <alignment vertical="center"/>
    </xf>
    <xf numFmtId="178" fontId="3" fillId="0" borderId="6" xfId="0" applyNumberFormat="1" applyFont="1" applyFill="1" applyBorder="1" applyAlignment="1">
      <alignment vertical="center"/>
    </xf>
    <xf numFmtId="178" fontId="3" fillId="0" borderId="7" xfId="0" applyNumberFormat="1" applyFont="1" applyFill="1" applyBorder="1" applyAlignment="1">
      <alignment vertical="center"/>
    </xf>
    <xf numFmtId="178" fontId="3" fillId="0" borderId="8" xfId="0" applyNumberFormat="1" applyFont="1" applyFill="1" applyBorder="1" applyAlignment="1">
      <alignment vertical="center"/>
    </xf>
    <xf numFmtId="178" fontId="3" fillId="0" borderId="1" xfId="0" applyNumberFormat="1" applyFont="1" applyFill="1" applyBorder="1" applyAlignment="1">
      <alignment vertical="center"/>
    </xf>
    <xf numFmtId="178" fontId="0" fillId="3" borderId="1" xfId="0" applyNumberFormat="1" applyFont="1" applyFill="1" applyBorder="1" applyAlignment="1">
      <alignment vertical="center"/>
    </xf>
    <xf numFmtId="178" fontId="5" fillId="0" borderId="9" xfId="0" applyNumberFormat="1" applyFont="1" applyFill="1" applyBorder="1" applyAlignment="1">
      <alignment horizontal="left" vertical="center"/>
    </xf>
    <xf numFmtId="178" fontId="0" fillId="4" borderId="10" xfId="0" applyNumberFormat="1" applyFont="1" applyFill="1" applyBorder="1" applyAlignment="1">
      <alignment vertical="center"/>
    </xf>
    <xf numFmtId="178" fontId="0" fillId="3" borderId="10" xfId="0" applyNumberFormat="1" applyFont="1" applyFill="1" applyBorder="1" applyAlignment="1">
      <alignment vertical="center"/>
    </xf>
    <xf numFmtId="178" fontId="0" fillId="0" borderId="11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5" fillId="0" borderId="12" xfId="0" applyNumberFormat="1" applyFont="1" applyFill="1" applyBorder="1" applyAlignment="1">
      <alignment horizontal="left" vertical="center"/>
    </xf>
    <xf numFmtId="178" fontId="0" fillId="4" borderId="13" xfId="0" applyNumberFormat="1" applyFont="1" applyFill="1" applyBorder="1" applyAlignment="1">
      <alignment vertical="center"/>
    </xf>
    <xf numFmtId="178" fontId="5" fillId="0" borderId="14" xfId="0" applyNumberFormat="1" applyFont="1" applyFill="1" applyBorder="1" applyAlignment="1">
      <alignment horizontal="left" vertical="center"/>
    </xf>
    <xf numFmtId="178" fontId="0" fillId="4" borderId="15" xfId="0" applyNumberFormat="1" applyFont="1" applyFill="1" applyBorder="1" applyAlignment="1">
      <alignment vertical="center"/>
    </xf>
    <xf numFmtId="178" fontId="6" fillId="4" borderId="16" xfId="0" applyNumberFormat="1" applyFont="1" applyFill="1" applyBorder="1" applyAlignment="1">
      <alignment vertical="center"/>
    </xf>
    <xf numFmtId="178" fontId="0" fillId="0" borderId="17" xfId="0" applyNumberFormat="1" applyFont="1" applyFill="1" applyBorder="1" applyAlignment="1">
      <alignment vertical="center"/>
    </xf>
    <xf numFmtId="178" fontId="2" fillId="0" borderId="0" xfId="0" applyNumberFormat="1" applyFont="1" applyFill="1" applyAlignment="1">
      <alignment vertical="center"/>
    </xf>
    <xf numFmtId="178" fontId="0" fillId="5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7" fillId="0" borderId="1" xfId="0" applyNumberFormat="1" applyFont="1" applyBorder="1" applyAlignment="1">
      <alignment horizontal="left"/>
    </xf>
    <xf numFmtId="49" fontId="7" fillId="3" borderId="1" xfId="0" applyNumberFormat="1" applyFont="1" applyFill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9" tint="0.6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'Grilla Develop'!$F$3:$F$21</c:f>
              <c:numCache>
                <c:formatCode>0.00000</c:formatCode>
                <c:ptCount val="19"/>
                <c:pt idx="0">
                  <c:v>0.2633</c:v>
                </c:pt>
                <c:pt idx="1">
                  <c:v>0.2646165</c:v>
                </c:pt>
                <c:pt idx="2">
                  <c:v>0.2659395825</c:v>
                </c:pt>
                <c:pt idx="3">
                  <c:v>0.2672692804125</c:v>
                </c:pt>
                <c:pt idx="4">
                  <c:v>0.268605626814562</c:v>
                </c:pt>
                <c:pt idx="5">
                  <c:v>0.269948654948635</c:v>
                </c:pt>
                <c:pt idx="6">
                  <c:v>0.271298398223378</c:v>
                </c:pt>
                <c:pt idx="14">
                  <c:v>0.272654890214495</c:v>
                </c:pt>
                <c:pt idx="16">
                  <c:v>0.272817329321849</c:v>
                </c:pt>
                <c:pt idx="18">
                  <c:v>0.271621035769131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217620"/>
        <c:axId val="465484551"/>
      </c:lineChart>
      <c:catAx>
        <c:axId val="8182176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484551"/>
        <c:crosses val="autoZero"/>
        <c:auto val="1"/>
        <c:lblAlgn val="ctr"/>
        <c:lblOffset val="100"/>
        <c:noMultiLvlLbl val="0"/>
      </c:catAx>
      <c:valAx>
        <c:axId val="46548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17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'Grilla Master'!$F$3:$F$21</c:f>
              <c:numCache>
                <c:formatCode>0.00000</c:formatCode>
                <c:ptCount val="19"/>
                <c:pt idx="0">
                  <c:v>0.2633</c:v>
                </c:pt>
                <c:pt idx="1">
                  <c:v>0.2677761</c:v>
                </c:pt>
                <c:pt idx="2">
                  <c:v>0.2723282937</c:v>
                </c:pt>
                <c:pt idx="3">
                  <c:v>0.2769578746929</c:v>
                </c:pt>
                <c:pt idx="4">
                  <c:v>0.281666158562679</c:v>
                </c:pt>
                <c:pt idx="5">
                  <c:v>0.286454483258245</c:v>
                </c:pt>
                <c:pt idx="6">
                  <c:v>0.291324209473635</c:v>
                </c:pt>
                <c:pt idx="7">
                  <c:v>0.296276721034687</c:v>
                </c:pt>
                <c:pt idx="14">
                  <c:v>0.301313425292276</c:v>
                </c:pt>
                <c:pt idx="16">
                  <c:v>0.303068620770667</c:v>
                </c:pt>
                <c:pt idx="18">
                  <c:v>0.297312469894043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217620"/>
        <c:axId val="465484551"/>
      </c:lineChart>
      <c:catAx>
        <c:axId val="8182176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484551"/>
        <c:crosses val="autoZero"/>
        <c:auto val="1"/>
        <c:lblAlgn val="ctr"/>
        <c:lblOffset val="100"/>
        <c:noMultiLvlLbl val="0"/>
      </c:catAx>
      <c:valAx>
        <c:axId val="46548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17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Pt>
            <c:idx val="18"/>
            <c:marker>
              <c:symbol val="circle"/>
              <c:size val="5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'Grilla Develop'!$F$3:$F$21</c:f>
              <c:numCache>
                <c:formatCode>0.00000</c:formatCode>
                <c:ptCount val="19"/>
                <c:pt idx="0">
                  <c:v>0.2633</c:v>
                </c:pt>
                <c:pt idx="1">
                  <c:v>0.2646165</c:v>
                </c:pt>
                <c:pt idx="2">
                  <c:v>0.2659395825</c:v>
                </c:pt>
                <c:pt idx="3">
                  <c:v>0.2672692804125</c:v>
                </c:pt>
                <c:pt idx="4">
                  <c:v>0.268605626814562</c:v>
                </c:pt>
                <c:pt idx="5">
                  <c:v>0.269948654948635</c:v>
                </c:pt>
                <c:pt idx="6">
                  <c:v>0.271298398223378</c:v>
                </c:pt>
                <c:pt idx="14">
                  <c:v>0.272654890214495</c:v>
                </c:pt>
                <c:pt idx="16">
                  <c:v>0.272817329321849</c:v>
                </c:pt>
                <c:pt idx="18">
                  <c:v>0.271621035769131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8217620"/>
        <c:axId val="465484551"/>
      </c:lineChart>
      <c:catAx>
        <c:axId val="8182176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484551"/>
        <c:crosses val="autoZero"/>
        <c:auto val="1"/>
        <c:lblAlgn val="ctr"/>
        <c:lblOffset val="100"/>
        <c:noMultiLvlLbl val="0"/>
      </c:catAx>
      <c:valAx>
        <c:axId val="465484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2176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88900</xdr:colOff>
      <xdr:row>13</xdr:row>
      <xdr:rowOff>144780</xdr:rowOff>
    </xdr:from>
    <xdr:to>
      <xdr:col>10</xdr:col>
      <xdr:colOff>149860</xdr:colOff>
      <xdr:row>28</xdr:row>
      <xdr:rowOff>99060</xdr:rowOff>
    </xdr:to>
    <xdr:graphicFrame>
      <xdr:nvGraphicFramePr>
        <xdr:cNvPr id="2" name="Chart 1"/>
        <xdr:cNvGraphicFramePr/>
      </xdr:nvGraphicFramePr>
      <xdr:xfrm>
        <a:off x="7099300" y="2586990"/>
        <a:ext cx="4572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</xdr:colOff>
      <xdr:row>13</xdr:row>
      <xdr:rowOff>144780</xdr:rowOff>
    </xdr:from>
    <xdr:to>
      <xdr:col>10</xdr:col>
      <xdr:colOff>149860</xdr:colOff>
      <xdr:row>28</xdr:row>
      <xdr:rowOff>99060</xdr:rowOff>
    </xdr:to>
    <xdr:graphicFrame>
      <xdr:nvGraphicFramePr>
        <xdr:cNvPr id="3" name="Chart 2"/>
        <xdr:cNvGraphicFramePr/>
      </xdr:nvGraphicFramePr>
      <xdr:xfrm>
        <a:off x="7099300" y="2586990"/>
        <a:ext cx="4572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88900</xdr:colOff>
      <xdr:row>13</xdr:row>
      <xdr:rowOff>144780</xdr:rowOff>
    </xdr:from>
    <xdr:to>
      <xdr:col>10</xdr:col>
      <xdr:colOff>149860</xdr:colOff>
      <xdr:row>28</xdr:row>
      <xdr:rowOff>99060</xdr:rowOff>
    </xdr:to>
    <xdr:graphicFrame>
      <xdr:nvGraphicFramePr>
        <xdr:cNvPr id="5" name="Chart 4"/>
        <xdr:cNvGraphicFramePr/>
      </xdr:nvGraphicFramePr>
      <xdr:xfrm>
        <a:off x="7099300" y="2586990"/>
        <a:ext cx="4572000" cy="2745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12" sqref="C12"/>
    </sheetView>
  </sheetViews>
  <sheetFormatPr defaultColWidth="9" defaultRowHeight="14.4" outlineLevelCol="4"/>
  <cols>
    <col min="1" max="1" width="20.5740740740741" style="40" customWidth="1"/>
    <col min="2" max="2" width="34.287037037037" style="40" customWidth="1"/>
    <col min="3" max="3" width="14.1481481481481" style="41" customWidth="1"/>
    <col min="4" max="4" width="21.8888888888889" style="42" customWidth="1"/>
    <col min="5" max="5" width="17.1111111111111" style="42" customWidth="1"/>
    <col min="6" max="16384" width="9" style="42"/>
  </cols>
  <sheetData>
    <row r="1" ht="19.5" customHeight="1" spans="1: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ht="19.5" customHeight="1" spans="1:5">
      <c r="A2" s="44" t="s">
        <v>5</v>
      </c>
      <c r="B2" s="44" t="s">
        <v>6</v>
      </c>
      <c r="C2" s="44" t="s">
        <v>7</v>
      </c>
      <c r="D2" s="45">
        <f>POWER(1+(B2/100),C2)*A2</f>
        <v>7390.91790332117</v>
      </c>
      <c r="E2" s="45">
        <f>D2-A2</f>
        <v>4441.91790332117</v>
      </c>
    </row>
    <row r="3" ht="19.5" customHeight="1" spans="1:2">
      <c r="A3" s="41"/>
      <c r="B3" s="41"/>
    </row>
    <row r="4" ht="19.5" customHeight="1"/>
    <row r="5" ht="19.5" customHeight="1"/>
    <row r="6" ht="19.5" customHeight="1" spans="1:2">
      <c r="A6" s="46"/>
      <c r="B6" s="46"/>
    </row>
    <row r="7" spans="1:2">
      <c r="A7" s="47" t="s">
        <v>8</v>
      </c>
      <c r="B7" s="47"/>
    </row>
    <row r="8" spans="1:2">
      <c r="A8" s="48" t="s">
        <v>9</v>
      </c>
      <c r="B8" s="48" t="s">
        <v>1</v>
      </c>
    </row>
    <row r="9" spans="1:2">
      <c r="A9" s="49" t="s">
        <v>10</v>
      </c>
      <c r="B9" s="48">
        <f>A9*100/A2</f>
        <v>3.1197015937606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workbookViewId="0">
      <selection activeCell="E9" sqref="E9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21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2853.37</v>
      </c>
      <c r="D3" s="25" t="s">
        <v>18</v>
      </c>
      <c r="E3" s="26">
        <f>G3/F3</f>
        <v>866.956323585264</v>
      </c>
      <c r="F3" s="27">
        <v>0.2633</v>
      </c>
      <c r="G3" s="28">
        <f>B8</f>
        <v>228.2696</v>
      </c>
      <c r="I3" s="23" t="s">
        <v>19</v>
      </c>
      <c r="J3" s="37">
        <f>IF(B1="BUY",((I10/J10)-1)*-100,((I10/J10)-1)*100)</f>
        <v>-1.89928962687925</v>
      </c>
    </row>
    <row r="4" s="15" customFormat="1" spans="1:10">
      <c r="A4" s="23" t="s">
        <v>20</v>
      </c>
      <c r="B4" s="29">
        <f>-B3*$B$10/100</f>
        <v>-370.9381</v>
      </c>
      <c r="D4" s="30">
        <v>1</v>
      </c>
      <c r="E4" s="26">
        <f>E3</f>
        <v>866.956323585264</v>
      </c>
      <c r="F4" s="31">
        <f>IF($B$1="BUY",F3*(1-$B$5/100),F3*(1+$B$5/100))</f>
        <v>0.2677761</v>
      </c>
      <c r="G4" s="28">
        <f t="shared" ref="G4:G17" si="0">E4*F4</f>
        <v>232.1501832</v>
      </c>
      <c r="I4" s="23" t="s">
        <v>21</v>
      </c>
      <c r="J4" s="37">
        <f>E18</f>
        <v>64442.0391248675</v>
      </c>
    </row>
    <row r="5" s="15" customFormat="1" spans="1:10">
      <c r="A5" s="23" t="s">
        <v>22</v>
      </c>
      <c r="B5" s="24">
        <v>1.7</v>
      </c>
      <c r="D5" s="30">
        <v>2</v>
      </c>
      <c r="E5" s="26">
        <f t="shared" ref="E5:E10" si="1">E4*(1+$B$6/100)</f>
        <v>1127.04322066084</v>
      </c>
      <c r="F5" s="31">
        <f>IF($B$1="BUY",F4*(1-$B$5/100),F4*(1+$B$5/100))</f>
        <v>0.2723282937</v>
      </c>
      <c r="G5" s="28">
        <f t="shared" si="0"/>
        <v>306.92575720872</v>
      </c>
      <c r="I5" s="23" t="s">
        <v>23</v>
      </c>
      <c r="J5" s="37">
        <f>J4*J10</f>
        <v>19530.3599172229</v>
      </c>
    </row>
    <row r="6" s="15" customFormat="1" spans="1:10">
      <c r="A6" s="23" t="s">
        <v>24</v>
      </c>
      <c r="B6" s="29">
        <v>30</v>
      </c>
      <c r="D6" s="30">
        <v>3</v>
      </c>
      <c r="E6" s="26">
        <f t="shared" si="1"/>
        <v>1465.1561868591</v>
      </c>
      <c r="F6" s="31">
        <f>IF($B$1="BUY",F5*(1-$B$5/100),F5*(1+$B$5/100))</f>
        <v>0.2769578746929</v>
      </c>
      <c r="G6" s="28">
        <f t="shared" si="0"/>
        <v>405.786543605649</v>
      </c>
      <c r="I6" s="23" t="s">
        <v>25</v>
      </c>
      <c r="J6" s="37">
        <f>J3/100*J4*J10</f>
        <v>-370.938099999998</v>
      </c>
    </row>
    <row r="7" s="15" customFormat="1" spans="1:10">
      <c r="A7" s="23" t="s">
        <v>26</v>
      </c>
      <c r="B7" s="29">
        <v>10</v>
      </c>
      <c r="D7" s="30">
        <v>4</v>
      </c>
      <c r="E7" s="26">
        <f t="shared" si="1"/>
        <v>1904.70304291683</v>
      </c>
      <c r="F7" s="31">
        <f>IF($B$1="BUY",F6*(1-$B$5/100),F6*(1+$B$5/100))</f>
        <v>0.281666158562679</v>
      </c>
      <c r="G7" s="28">
        <f t="shared" si="0"/>
        <v>536.490389301028</v>
      </c>
      <c r="I7" s="23" t="s">
        <v>27</v>
      </c>
      <c r="J7" s="29">
        <f>IF($B$1="BUY",((($J$10/$F$3)-1)*-1),($J$10/$F$3)-1)*100</f>
        <v>15.1039197761742</v>
      </c>
    </row>
    <row r="8" s="15" customFormat="1" spans="1:7">
      <c r="A8" s="23" t="s">
        <v>28</v>
      </c>
      <c r="B8" s="29">
        <f>B3*$B$9/100</f>
        <v>228.2696</v>
      </c>
      <c r="D8" s="30">
        <v>5</v>
      </c>
      <c r="E8" s="26">
        <f t="shared" si="1"/>
        <v>2476.11395579187</v>
      </c>
      <c r="F8" s="31">
        <f>IF($B$1="BUY",F7*(1-$B$5/100),F7*(1+$B$5/100))</f>
        <v>0.286454483258245</v>
      </c>
      <c r="G8" s="28">
        <f t="shared" si="0"/>
        <v>709.293943694889</v>
      </c>
    </row>
    <row r="9" s="15" customFormat="1" spans="1:10">
      <c r="A9" s="23" t="s">
        <v>29</v>
      </c>
      <c r="B9" s="24">
        <v>8</v>
      </c>
      <c r="D9" s="30">
        <v>6</v>
      </c>
      <c r="E9" s="26">
        <f t="shared" si="1"/>
        <v>3218.94814252943</v>
      </c>
      <c r="F9" s="31">
        <f>IF($B$1="BUY",F8*(1-$B$5/100),F8*(1+$B$5/100))</f>
        <v>0.291324209473635</v>
      </c>
      <c r="G9" s="28">
        <f t="shared" si="0"/>
        <v>937.757522959013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13</v>
      </c>
      <c r="D10" s="30">
        <v>7</v>
      </c>
      <c r="E10" s="26">
        <f t="shared" si="1"/>
        <v>4184.63258528827</v>
      </c>
      <c r="F10" s="31">
        <f>IF($B$1="BUY",F9*(1-$B$5/100),F9*(1+$B$5/100))</f>
        <v>0.296276721034687</v>
      </c>
      <c r="G10" s="28">
        <f t="shared" si="0"/>
        <v>1239.80922110411</v>
      </c>
      <c r="I10" s="38">
        <f>G18/E18</f>
        <v>0.297312469894043</v>
      </c>
      <c r="J10" s="39">
        <f>IF(B1="BUY",((B4/G18)+1)*I10,((B4/-G18)+1)*I10)</f>
        <v>0.303068620770667</v>
      </c>
    </row>
    <row r="11" s="15" customFormat="1" spans="1:7">
      <c r="A11" s="23" t="s">
        <v>33</v>
      </c>
      <c r="B11" s="29">
        <f>B8*1.15/100</f>
        <v>2.6251004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7">
      <c r="D13" s="30">
        <v>10</v>
      </c>
      <c r="E13" s="26"/>
      <c r="F13" s="31"/>
      <c r="G13" s="28">
        <f t="shared" si="0"/>
        <v>0</v>
      </c>
    </row>
    <row r="14" s="15" customFormat="1" spans="4:7">
      <c r="D14" s="30">
        <v>11</v>
      </c>
      <c r="E14" s="26"/>
      <c r="F14" s="31"/>
      <c r="G14" s="28">
        <f t="shared" si="0"/>
        <v>0</v>
      </c>
    </row>
    <row r="15" s="15" customFormat="1" spans="4:7">
      <c r="D15" s="30">
        <v>12</v>
      </c>
      <c r="E15" s="26"/>
      <c r="F15" s="31"/>
      <c r="G15" s="28">
        <f t="shared" si="0"/>
        <v>0</v>
      </c>
    </row>
    <row r="16" s="15" customFormat="1" spans="4:7">
      <c r="D16" s="30">
        <v>13</v>
      </c>
      <c r="E16" s="26"/>
      <c r="F16" s="31"/>
      <c r="G16" s="28">
        <f t="shared" si="0"/>
        <v>0</v>
      </c>
    </row>
    <row r="17" s="15" customFormat="1" ht="18.15" spans="4:7">
      <c r="D17" s="32" t="s">
        <v>34</v>
      </c>
      <c r="E17" s="33">
        <f>SUM(E3:E16)*3</f>
        <v>48331.5293436506</v>
      </c>
      <c r="F17" s="34">
        <f>IF(B1="BUY",MIN(F3:F16)*(1-($B$5)/100),MAX(F3:F16)*(1+($B$5)/100))</f>
        <v>0.301313425292276</v>
      </c>
      <c r="G17" s="35">
        <f t="shared" si="0"/>
        <v>14562.9386561495</v>
      </c>
    </row>
    <row r="18" s="15" customFormat="1" spans="4:8">
      <c r="D18" s="36"/>
      <c r="E18" s="36">
        <f>SUM(E3:E17)</f>
        <v>64442.0391248675</v>
      </c>
      <c r="F18" s="36"/>
      <c r="G18" s="36">
        <f>SUM(G3:G17)</f>
        <v>19159.4218172229</v>
      </c>
      <c r="H18" s="36"/>
    </row>
    <row r="19" s="15" customFormat="1" spans="4:6">
      <c r="D19" s="23" t="s">
        <v>35</v>
      </c>
      <c r="E19" s="29"/>
      <c r="F19" s="29">
        <f>IF(B1="BUY",((B4/G18)+1)*I10,((B4/-G18)+1)*I10)</f>
        <v>0.303068620770667</v>
      </c>
    </row>
    <row r="20" s="15" customFormat="1"/>
    <row r="21" s="15" customFormat="1" spans="4:6">
      <c r="D21" s="23" t="s">
        <v>30</v>
      </c>
      <c r="E21" s="29"/>
      <c r="F21" s="29">
        <f>G18/E18</f>
        <v>0.297312469894043</v>
      </c>
    </row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4:16384">
      <c r="D23" s="23" t="s">
        <v>36</v>
      </c>
      <c r="E23" s="29"/>
      <c r="F23" s="29">
        <f>IF($B$1="BUY",(($F$17/$F$19)-1)*100,(($F$19/$F$17)-1)*100)</f>
        <v>0.582514860294725</v>
      </c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s="15" customFormat="1" spans="4:16384">
      <c r="D25" s="23" t="s">
        <v>37</v>
      </c>
      <c r="E25" s="29"/>
      <c r="F25" s="29">
        <f>IF($B$1="BUY",(($F$21/$F$19)-1)*100,(($F$19/$F$21)-1)*100)</f>
        <v>1.9360610332539</v>
      </c>
      <c r="XEV25" s="16"/>
      <c r="XEW25" s="16"/>
      <c r="XEX25" s="16"/>
      <c r="XEY25" s="16"/>
      <c r="XEZ25" s="16"/>
      <c r="XFA25" s="16"/>
      <c r="XFB25" s="16"/>
      <c r="XFC25" s="16"/>
      <c r="XFD25" s="16"/>
    </row>
    <row r="26" s="15" customFormat="1" spans="16376:16384">
      <c r="XEV26" s="16"/>
      <c r="XEW26" s="16"/>
      <c r="XEX26" s="16"/>
      <c r="XEY26" s="16"/>
      <c r="XEZ26" s="16"/>
      <c r="XFA26" s="16"/>
      <c r="XFB26" s="16"/>
      <c r="XFC26" s="16"/>
      <c r="XFD26" s="16"/>
    </row>
    <row r="27" s="15" customFormat="1" spans="4:16384">
      <c r="D27" s="23" t="s">
        <v>27</v>
      </c>
      <c r="E27" s="29"/>
      <c r="F27" s="29">
        <f>IF($B$1="BUY",((($J$10/$F$3)-1)*-1),($J$10/$F$3)-1)*100</f>
        <v>15.1039197761742</v>
      </c>
      <c r="XEV27" s="16"/>
      <c r="XEW27" s="16"/>
      <c r="XEX27" s="16"/>
      <c r="XEY27" s="16"/>
      <c r="XEZ27" s="16"/>
      <c r="XFA27" s="16"/>
      <c r="XFB27" s="16"/>
      <c r="XFC27" s="16"/>
      <c r="XFD27" s="16"/>
    </row>
  </sheetData>
  <conditionalFormatting sqref="J6">
    <cfRule type="expression" dxfId="0" priority="8">
      <formula>$J$6&gt;=$B$4</formula>
    </cfRule>
    <cfRule type="cellIs" dxfId="1" priority="7" operator="lessThan">
      <formula>$B$4</formula>
    </cfRule>
    <cfRule type="cellIs" dxfId="2" priority="4" operator="equal">
      <formula>$B$4</formula>
    </cfRule>
    <cfRule type="cellIs" dxfId="2" priority="3" operator="equal">
      <formula>$B$3</formula>
    </cfRule>
    <cfRule type="cellIs" dxfId="1" priority="2" operator="equal">
      <formula>$B$4</formula>
    </cfRule>
    <cfRule type="cellIs" dxfId="2" priority="1" operator="equal">
      <formula>$B$4</formula>
    </cfRule>
  </conditionalFormatting>
  <conditionalFormatting sqref="J10">
    <cfRule type="expression" dxfId="3" priority="11">
      <formula>IF(AND($J$10&lt;$F$17,$B$1="BUY"),TRUE,FALSE)</formula>
    </cfRule>
    <cfRule type="expression" dxfId="4" priority="10">
      <formula>IF(AND($J$10&gt;=$F$17,$B$1="BUY"),TRUE,FALSE)</formula>
    </cfRule>
    <cfRule type="expression" dxfId="3" priority="6">
      <formula>IF(AND($J$10&gt;$F$17,$B$1="SELL"),TRUE,FALSE)</formula>
    </cfRule>
    <cfRule type="expression" dxfId="4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2" priority="15" operator="lessThan">
      <formula>#REF!*#REF!</formula>
    </cfRule>
    <cfRule type="cellIs" dxfId="2" priority="13" operator="lessThan">
      <formula>$B$3*10</formula>
    </cfRule>
    <cfRule type="cellIs" dxfId="1" priority="12" operator="greaterThan">
      <formula>$B$3*$B$7</formula>
    </cfRule>
    <cfRule type="expression" dxfId="4" priority="9">
      <formula>$G$18&gt;$B$3*$B$7</formula>
    </cfRule>
  </conditionalFormatting>
  <conditionalFormatting sqref="D4:D16">
    <cfRule type="cellIs" dxfId="2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selection activeCell="E14" sqref="E14"/>
    </sheetView>
  </sheetViews>
  <sheetFormatPr defaultColWidth="8.44444444444444" defaultRowHeight="14.4"/>
  <cols>
    <col min="1" max="1" width="22" style="15" customWidth="1"/>
    <col min="2" max="2" width="12.8888888888889" style="15" customWidth="1"/>
    <col min="3" max="3" width="4.55555555555556" style="15" customWidth="1"/>
    <col min="4" max="4" width="8.44444444444444" style="15" customWidth="1"/>
    <col min="5" max="5" width="21.5555555555556" style="15" customWidth="1"/>
    <col min="6" max="6" width="17.1111111111111" style="15" customWidth="1"/>
    <col min="7" max="7" width="15.6666666666667" style="15" customWidth="1"/>
    <col min="8" max="8" width="1.66666666666667" style="15" customWidth="1"/>
    <col min="9" max="9" width="32.8888888888889" style="15" customWidth="1"/>
    <col min="10" max="10" width="31.2222222222222" style="15" customWidth="1"/>
    <col min="11" max="11" width="8.44444444444444" style="15" customWidth="1"/>
    <col min="12" max="12" width="31.2222222222222" style="15" customWidth="1"/>
    <col min="13" max="16374" width="8.44444444444444" style="15" customWidth="1"/>
    <col min="16375" max="16375" width="8.44444444444444" style="15"/>
    <col min="16376" max="16384" width="8.44444444444444" style="16"/>
  </cols>
  <sheetData>
    <row r="1" s="15" customFormat="1" ht="15.75" spans="1:2">
      <c r="A1" s="17" t="s">
        <v>11</v>
      </c>
      <c r="B1" s="18" t="s">
        <v>12</v>
      </c>
    </row>
    <row r="2" s="15" customFormat="1" ht="15.15" spans="4:7">
      <c r="D2" s="19" t="s">
        <v>13</v>
      </c>
      <c r="E2" s="20" t="s">
        <v>14</v>
      </c>
      <c r="F2" s="21" t="s">
        <v>15</v>
      </c>
      <c r="G2" s="22" t="s">
        <v>16</v>
      </c>
    </row>
    <row r="3" s="15" customFormat="1" spans="1:10">
      <c r="A3" s="23" t="s">
        <v>17</v>
      </c>
      <c r="B3" s="24">
        <v>2853.37</v>
      </c>
      <c r="D3" s="25" t="s">
        <v>18</v>
      </c>
      <c r="E3" s="26">
        <f>G3/F3</f>
        <v>866.956323585264</v>
      </c>
      <c r="F3" s="27">
        <v>0.2633</v>
      </c>
      <c r="G3" s="28">
        <f>B8</f>
        <v>228.2696</v>
      </c>
      <c r="I3" s="23" t="s">
        <v>19</v>
      </c>
      <c r="J3" s="37">
        <f>IF(B1="BUY",((I10/J10)-1)*-100,((I10/J10)-1)*100)</f>
        <v>-0.438496174598579</v>
      </c>
    </row>
    <row r="4" s="15" customFormat="1" spans="1:10">
      <c r="A4" s="23" t="s">
        <v>20</v>
      </c>
      <c r="B4" s="29">
        <f>-B3*$B$10/100</f>
        <v>-57.0674</v>
      </c>
      <c r="D4" s="30">
        <v>1</v>
      </c>
      <c r="E4" s="26">
        <f>E3</f>
        <v>866.956323585264</v>
      </c>
      <c r="F4" s="31">
        <f>IF($B$1="BUY",F3*(1-$B$5/100),F3*(1+$B$5/100))</f>
        <v>0.2646165</v>
      </c>
      <c r="G4" s="28">
        <f t="shared" ref="G4:G17" si="0">E4*F4</f>
        <v>229.410948</v>
      </c>
      <c r="I4" s="23" t="s">
        <v>21</v>
      </c>
      <c r="J4" s="37">
        <f>E18</f>
        <v>47703.5087837144</v>
      </c>
    </row>
    <row r="5" s="15" customFormat="1" spans="1:10">
      <c r="A5" s="23" t="s">
        <v>22</v>
      </c>
      <c r="B5" s="24">
        <v>0.5</v>
      </c>
      <c r="D5" s="30">
        <v>2</v>
      </c>
      <c r="E5" s="26">
        <f>E4*(1+$B$6/100)</f>
        <v>1127.04322066084</v>
      </c>
      <c r="F5" s="31">
        <f>IF($B$1="BUY",F4*(1-$B$5/100),F4*(1+$B$5/100))</f>
        <v>0.2659395825</v>
      </c>
      <c r="G5" s="28">
        <f t="shared" si="0"/>
        <v>299.725403562</v>
      </c>
      <c r="I5" s="23" t="s">
        <v>23</v>
      </c>
      <c r="J5" s="37">
        <f>J4*J10</f>
        <v>13014.3438656543</v>
      </c>
    </row>
    <row r="6" s="15" customFormat="1" spans="1:10">
      <c r="A6" s="23" t="s">
        <v>24</v>
      </c>
      <c r="B6" s="29">
        <v>30</v>
      </c>
      <c r="D6" s="30">
        <v>3</v>
      </c>
      <c r="E6" s="26">
        <f>E5*(1+$B$6/100)</f>
        <v>1465.1561868591</v>
      </c>
      <c r="F6" s="31">
        <f>IF($B$1="BUY",F5*(1-$B$5/100),F5*(1+$B$5/100))</f>
        <v>0.2672692804125</v>
      </c>
      <c r="G6" s="28">
        <f t="shared" si="0"/>
        <v>391.591239753753</v>
      </c>
      <c r="I6" s="23" t="s">
        <v>25</v>
      </c>
      <c r="J6" s="37">
        <f>J3/100*J4*J10</f>
        <v>-57.0673999999991</v>
      </c>
    </row>
    <row r="7" s="15" customFormat="1" spans="1:10">
      <c r="A7" s="23" t="s">
        <v>26</v>
      </c>
      <c r="B7" s="29">
        <v>10</v>
      </c>
      <c r="D7" s="30">
        <v>4</v>
      </c>
      <c r="E7" s="26">
        <f>E6*(1+$B$6/100)</f>
        <v>1904.70304291683</v>
      </c>
      <c r="F7" s="31">
        <f>IF($B$1="BUY",F6*(1-$B$5/100),F6*(1+$B$5/100))</f>
        <v>0.268605626814562</v>
      </c>
      <c r="G7" s="28">
        <f t="shared" si="0"/>
        <v>511.613954738278</v>
      </c>
      <c r="I7" s="23" t="s">
        <v>27</v>
      </c>
      <c r="J7" s="29">
        <f>IF($B$1="BUY",((($J$10/$F$3)-1)*-1),($J$10/$F$3)-1)*100</f>
        <v>3.61463324035292</v>
      </c>
    </row>
    <row r="8" s="15" customFormat="1" spans="1:7">
      <c r="A8" s="23" t="s">
        <v>28</v>
      </c>
      <c r="B8" s="29">
        <f>B3*$B$9/100</f>
        <v>228.2696</v>
      </c>
      <c r="D8" s="30">
        <v>5</v>
      </c>
      <c r="E8" s="26">
        <f>E7*(1+$B$6/100)</f>
        <v>2476.11395579187</v>
      </c>
      <c r="F8" s="31">
        <f>IF($B$1="BUY",F7*(1-$B$5/100),F7*(1+$B$5/100))</f>
        <v>0.269948654948635</v>
      </c>
      <c r="G8" s="28">
        <f t="shared" si="0"/>
        <v>668.42363186556</v>
      </c>
    </row>
    <row r="9" s="15" customFormat="1" spans="1:10">
      <c r="A9" s="23" t="s">
        <v>29</v>
      </c>
      <c r="B9" s="24">
        <v>8</v>
      </c>
      <c r="D9" s="30">
        <v>6</v>
      </c>
      <c r="E9" s="26">
        <f>E8*(1+$B$6/100)</f>
        <v>3218.94814252943</v>
      </c>
      <c r="F9" s="31">
        <f>IF($B$1="BUY",F8*(1-$B$5/100),F8*(1+$B$5/100))</f>
        <v>0.271298398223378</v>
      </c>
      <c r="G9" s="28">
        <f t="shared" si="0"/>
        <v>873.295475032354</v>
      </c>
      <c r="I9" s="23" t="s">
        <v>30</v>
      </c>
      <c r="J9" s="23" t="s">
        <v>31</v>
      </c>
    </row>
    <row r="10" s="15" customFormat="1" ht="17.4" spans="1:10">
      <c r="A10" s="23" t="s">
        <v>32</v>
      </c>
      <c r="B10" s="24">
        <v>2</v>
      </c>
      <c r="D10" s="30">
        <v>7</v>
      </c>
      <c r="E10" s="26"/>
      <c r="F10" s="31"/>
      <c r="G10" s="28">
        <f t="shared" si="0"/>
        <v>0</v>
      </c>
      <c r="I10" s="38">
        <f>G18/E18</f>
        <v>0.271621035769131</v>
      </c>
      <c r="J10" s="39">
        <f>IF(B1="BUY",((B4/G18)+1)*I10,((B4/-G18)+1)*I10)</f>
        <v>0.272817329321849</v>
      </c>
    </row>
    <row r="11" s="15" customFormat="1" spans="1:7">
      <c r="A11" s="23" t="s">
        <v>33</v>
      </c>
      <c r="B11" s="29">
        <f>B8*1.15/100</f>
        <v>2.6251004</v>
      </c>
      <c r="D11" s="30">
        <v>8</v>
      </c>
      <c r="E11" s="26"/>
      <c r="F11" s="31"/>
      <c r="G11" s="28">
        <f t="shared" si="0"/>
        <v>0</v>
      </c>
    </row>
    <row r="12" s="15" customFormat="1" spans="4:7">
      <c r="D12" s="30">
        <v>9</v>
      </c>
      <c r="E12" s="26"/>
      <c r="F12" s="31"/>
      <c r="G12" s="28">
        <f t="shared" si="0"/>
        <v>0</v>
      </c>
    </row>
    <row r="13" s="15" customFormat="1" spans="4:7">
      <c r="D13" s="30">
        <v>10</v>
      </c>
      <c r="E13" s="26"/>
      <c r="F13" s="31"/>
      <c r="G13" s="28">
        <f t="shared" si="0"/>
        <v>0</v>
      </c>
    </row>
    <row r="14" s="15" customFormat="1" spans="4:7">
      <c r="D14" s="30">
        <v>11</v>
      </c>
      <c r="E14" s="26"/>
      <c r="F14" s="31"/>
      <c r="G14" s="28">
        <f t="shared" si="0"/>
        <v>0</v>
      </c>
    </row>
    <row r="15" s="15" customFormat="1" spans="4:7">
      <c r="D15" s="30">
        <v>12</v>
      </c>
      <c r="E15" s="26"/>
      <c r="F15" s="31"/>
      <c r="G15" s="28">
        <f t="shared" si="0"/>
        <v>0</v>
      </c>
    </row>
    <row r="16" s="15" customFormat="1" spans="4:7">
      <c r="D16" s="30">
        <v>13</v>
      </c>
      <c r="E16" s="26"/>
      <c r="F16" s="31"/>
      <c r="G16" s="28">
        <f t="shared" si="0"/>
        <v>0</v>
      </c>
    </row>
    <row r="17" s="15" customFormat="1" ht="18.15" spans="4:7">
      <c r="D17" s="32" t="s">
        <v>34</v>
      </c>
      <c r="E17" s="33">
        <f>SUM(E3:E16)*3</f>
        <v>35777.6315877858</v>
      </c>
      <c r="F17" s="34">
        <f>IF(B1="BUY",MIN(F3:F16)*(1-($B$5)/100),MAX(F3:F16)*(1+($B$5)/100))</f>
        <v>0.272654890214495</v>
      </c>
      <c r="G17" s="35">
        <f t="shared" si="0"/>
        <v>9754.94621270239</v>
      </c>
    </row>
    <row r="18" s="15" customFormat="1" spans="4:8">
      <c r="D18" s="36"/>
      <c r="E18" s="36">
        <f>SUM(E3:E17)</f>
        <v>47703.5087837144</v>
      </c>
      <c r="F18" s="36"/>
      <c r="G18" s="36">
        <f>SUM(G3:G17)</f>
        <v>12957.2764656543</v>
      </c>
      <c r="H18" s="36"/>
    </row>
    <row r="19" s="15" customFormat="1" spans="4:6">
      <c r="D19" s="23" t="s">
        <v>35</v>
      </c>
      <c r="E19" s="29"/>
      <c r="F19" s="29">
        <f>IF(B1="BUY",((B4/G18)+1)*I10,((B4/-G18)+1)*I10)</f>
        <v>0.272817329321849</v>
      </c>
    </row>
    <row r="20" s="15" customFormat="1"/>
    <row r="21" s="15" customFormat="1" spans="4:6">
      <c r="D21" s="23" t="s">
        <v>30</v>
      </c>
      <c r="E21" s="29"/>
      <c r="F21" s="29">
        <f>G18/E18</f>
        <v>0.271621035769131</v>
      </c>
    </row>
    <row r="22" s="15" customFormat="1" spans="16376:16384"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="15" customFormat="1" spans="4:16384">
      <c r="D23" s="23" t="s">
        <v>36</v>
      </c>
      <c r="E23" s="29"/>
      <c r="F23" s="29">
        <f>IF($B$1="BUY",(($F$17/$F$19)-1)*100,(($F$19/$F$17)-1)*100)</f>
        <v>0.0595768178690115</v>
      </c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s="15" customFormat="1" spans="16376:16384"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spans="4:6">
      <c r="D25" s="23" t="s">
        <v>37</v>
      </c>
      <c r="E25" s="29"/>
      <c r="F25" s="29">
        <f>IF($B$1="BUY",(($F$21/$F$19)-1)*100,(($F$19/$F$21)-1)*100)</f>
        <v>0.440427432039958</v>
      </c>
    </row>
    <row r="27" spans="4:6">
      <c r="D27" s="23" t="s">
        <v>27</v>
      </c>
      <c r="E27" s="29"/>
      <c r="F27" s="29">
        <f>IF($B$1="BUY",((($J$10/$F$3)-1)*-1),($J$10/$F$3)-1)*100</f>
        <v>3.61463324035292</v>
      </c>
    </row>
  </sheetData>
  <conditionalFormatting sqref="J6">
    <cfRule type="cellIs" dxfId="2" priority="5" operator="equal">
      <formula>$B$4</formula>
    </cfRule>
    <cfRule type="cellIs" dxfId="1" priority="6" operator="equal">
      <formula>$B$4</formula>
    </cfRule>
    <cfRule type="cellIs" dxfId="2" priority="7" operator="equal">
      <formula>$B$3</formula>
    </cfRule>
    <cfRule type="cellIs" dxfId="2" priority="8" operator="equal">
      <formula>$B$4</formula>
    </cfRule>
    <cfRule type="cellIs" dxfId="1" priority="11" operator="lessThan">
      <formula>$B$4</formula>
    </cfRule>
    <cfRule type="expression" dxfId="0" priority="12">
      <formula>$J$6&gt;=$B$4</formula>
    </cfRule>
  </conditionalFormatting>
  <conditionalFormatting sqref="J10">
    <cfRule type="expression" dxfId="4" priority="9">
      <formula>IF(AND($J$10&lt;=$F$17,$B$1="SELL"),TRUE,FALSE)</formula>
    </cfRule>
    <cfRule type="expression" dxfId="3" priority="10">
      <formula>IF(AND($J$10&gt;$F$17,$B$1="SELL"),TRUE,FALSE)</formula>
    </cfRule>
    <cfRule type="expression" dxfId="4" priority="14">
      <formula>IF(AND($J$10&gt;=$F$17,$B$1="BUY"),TRUE,FALSE)</formula>
    </cfRule>
    <cfRule type="expression" dxfId="3" priority="15">
      <formula>IF(AND($J$10&lt;$F$17,$B$1="BUY"),TRUE,FALSE)</formula>
    </cfRule>
  </conditionalFormatting>
  <conditionalFormatting sqref="G18">
    <cfRule type="expression" dxfId="4" priority="13">
      <formula>$G$18&gt;$B$3*$B$7</formula>
    </cfRule>
    <cfRule type="cellIs" dxfId="1" priority="16" operator="greaterThan">
      <formula>$B$3*$B$7</formula>
    </cfRule>
    <cfRule type="cellIs" dxfId="2" priority="17" operator="lessThan">
      <formula>$B$3*10</formula>
    </cfRule>
    <cfRule type="cellIs" dxfId="2" priority="19" operator="lessThan">
      <formula>#REF!*#REF!</formula>
    </cfRule>
    <cfRule type="cellIs" dxfId="1" priority="20" operator="greaterThan">
      <formula>#REF!*#REF!</formula>
    </cfRule>
  </conditionalFormatting>
  <conditionalFormatting sqref="D4:D16">
    <cfRule type="cellIs" dxfId="2" priority="18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zoomScale="145" zoomScaleNormal="145" workbookViewId="0">
      <selection activeCell="I12" sqref="I12"/>
    </sheetView>
  </sheetViews>
  <sheetFormatPr defaultColWidth="8.88888888888889" defaultRowHeight="14.4"/>
  <cols>
    <col min="1" max="1" width="13" style="2" customWidth="1"/>
    <col min="2" max="2" width="12.5555555555556" style="2" customWidth="1"/>
    <col min="3" max="3" width="8.88888888888889" style="2"/>
    <col min="4" max="4" width="9" style="2" customWidth="1"/>
    <col min="5" max="5" width="12.5555555555556" style="2" customWidth="1"/>
    <col min="6" max="6" width="11.1111111111111" style="2" customWidth="1"/>
    <col min="7" max="7" width="10.2222222222222" style="2" hidden="1" customWidth="1"/>
    <col min="8" max="8" width="13.8611111111111" style="2" customWidth="1"/>
    <col min="9" max="9" width="11" style="2" customWidth="1"/>
    <col min="10" max="10" width="10.2222222222222" style="2" customWidth="1"/>
    <col min="11" max="11" width="14.7777777777778" style="2" customWidth="1"/>
    <col min="12" max="16384" width="8.88888888888889" style="2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1">
      <c r="A2" s="4" t="s">
        <v>38</v>
      </c>
      <c r="B2" s="3"/>
      <c r="C2" s="3"/>
      <c r="D2" s="3"/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</row>
    <row r="3" spans="1:11">
      <c r="A3" s="6" t="s">
        <v>17</v>
      </c>
      <c r="B3" s="7">
        <v>2644.26</v>
      </c>
      <c r="C3" s="3"/>
      <c r="D3" s="8" t="s">
        <v>46</v>
      </c>
      <c r="E3" s="7">
        <v>3412</v>
      </c>
      <c r="F3" s="7">
        <v>0.15119</v>
      </c>
      <c r="G3" s="9">
        <f t="shared" ref="G3:G6" si="0">E3/F3</f>
        <v>22567.6301342681</v>
      </c>
      <c r="H3" s="10">
        <f>IF(A2="BUY",((I3/J3)-1)*-100,((I3/J3)-1)*100)</f>
        <v>-11.2035924626909</v>
      </c>
      <c r="I3" s="10">
        <f>SUM(E3:E4)/SUM(G3:G4)</f>
        <v>0.15119</v>
      </c>
      <c r="J3" s="10">
        <f>IF(A2="BUY",((B5/SUM(E3:E4))+1)*I3,((B5/-SUM(E3:E4))+1)*I3)</f>
        <v>0.135957837918523</v>
      </c>
      <c r="K3" s="12">
        <f>H3/100*SUM(G3:G4)*J3</f>
        <v>-343.7538</v>
      </c>
    </row>
    <row r="4" spans="1:11">
      <c r="A4" s="6" t="s">
        <v>47</v>
      </c>
      <c r="B4" s="2">
        <v>13</v>
      </c>
      <c r="C4" s="3"/>
      <c r="D4" s="8" t="s">
        <v>48</v>
      </c>
      <c r="E4" s="7">
        <v>0</v>
      </c>
      <c r="F4" s="7">
        <v>0.14198</v>
      </c>
      <c r="G4" s="9">
        <f t="shared" si="0"/>
        <v>0</v>
      </c>
      <c r="H4" s="11"/>
      <c r="I4" s="11"/>
      <c r="J4" s="11"/>
      <c r="K4" s="13"/>
    </row>
    <row r="5" spans="1:10">
      <c r="A5" s="6" t="s">
        <v>20</v>
      </c>
      <c r="B5" s="9">
        <f>-B3*B4/100</f>
        <v>-343.7538</v>
      </c>
      <c r="C5" s="3"/>
      <c r="D5" s="3"/>
      <c r="E5" s="3"/>
      <c r="F5" s="3"/>
      <c r="G5" s="3"/>
      <c r="H5" s="3"/>
      <c r="I5" s="3"/>
      <c r="J5" s="3"/>
    </row>
    <row r="6" spans="3:11">
      <c r="C6" s="3"/>
      <c r="D6" s="8" t="s">
        <v>25</v>
      </c>
      <c r="E6" s="9"/>
      <c r="F6" s="9"/>
      <c r="G6" s="9"/>
      <c r="H6" s="9">
        <v>1.15</v>
      </c>
      <c r="I6" s="9"/>
      <c r="J6" s="7">
        <v>0.15199</v>
      </c>
      <c r="K6" s="14">
        <f>H6/100*SUM(G3:G4)*J6</f>
        <v>39.4456221972353</v>
      </c>
    </row>
    <row r="7" spans="3:11">
      <c r="C7" s="3"/>
      <c r="D7" s="3"/>
      <c r="E7" s="3"/>
      <c r="F7" s="3"/>
      <c r="G7" s="3"/>
      <c r="H7" s="3"/>
      <c r="I7" s="3"/>
      <c r="J7" s="3"/>
      <c r="K7" s="3"/>
    </row>
    <row r="8" spans="3:11">
      <c r="C8" s="3"/>
      <c r="D8" s="3"/>
      <c r="E8" s="3"/>
      <c r="F8" s="3"/>
      <c r="G8" s="3"/>
      <c r="H8" s="3"/>
      <c r="I8" s="3"/>
      <c r="J8" s="3"/>
      <c r="K8" s="3"/>
    </row>
    <row r="9" spans="3:10">
      <c r="C9" s="3"/>
      <c r="D9" s="3"/>
      <c r="E9" s="3"/>
      <c r="F9" s="3"/>
      <c r="G9" s="3"/>
      <c r="H9" s="3"/>
      <c r="I9" s="3"/>
      <c r="J9" s="3"/>
    </row>
    <row r="10" spans="3:10">
      <c r="C10" s="3"/>
      <c r="D10" s="3"/>
      <c r="E10" s="3"/>
      <c r="F10" s="3"/>
      <c r="G10" s="3"/>
      <c r="H10" s="3"/>
      <c r="I10" s="3"/>
      <c r="J10" s="3"/>
    </row>
    <row r="14" spans="5:6">
      <c r="E14" s="2">
        <v>87.36</v>
      </c>
      <c r="F14" s="2">
        <f>E14*0.7/100</f>
        <v>0.61152</v>
      </c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140" zoomScaleNormal="140" workbookViewId="0">
      <selection activeCell="D14" sqref="D14"/>
    </sheetView>
  </sheetViews>
  <sheetFormatPr defaultColWidth="8.88888888888889" defaultRowHeight="14.4" outlineLevelCol="6"/>
  <cols>
    <col min="1" max="1" width="9.77777777777778" customWidth="1"/>
    <col min="2" max="2" width="24.6666666666667" customWidth="1"/>
    <col min="3" max="3" width="18.1111111111111" customWidth="1"/>
    <col min="4" max="4" width="20.2222222222222" customWidth="1"/>
    <col min="5" max="5" width="19.1111111111111" customWidth="1"/>
    <col min="6" max="6" width="13.6388888888889" customWidth="1"/>
    <col min="7" max="7" width="8.66666666666667" customWidth="1"/>
    <col min="8" max="16384" width="24.6666666666667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</row>
    <row r="3" spans="1:7">
      <c r="A3" t="s">
        <v>56</v>
      </c>
      <c r="B3" t="s">
        <v>60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</row>
    <row r="4" spans="1:7">
      <c r="A4" t="s">
        <v>56</v>
      </c>
      <c r="B4" t="s">
        <v>61</v>
      </c>
      <c r="C4" t="s">
        <v>58</v>
      </c>
      <c r="D4" t="s">
        <v>59</v>
      </c>
      <c r="E4" t="s">
        <v>59</v>
      </c>
      <c r="F4" t="s">
        <v>59</v>
      </c>
      <c r="G4" t="s">
        <v>59</v>
      </c>
    </row>
    <row r="5" spans="1:7">
      <c r="A5" t="s">
        <v>56</v>
      </c>
      <c r="B5" t="s">
        <v>62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</row>
    <row r="6" spans="1:7">
      <c r="A6" t="s">
        <v>56</v>
      </c>
      <c r="B6" t="s">
        <v>63</v>
      </c>
      <c r="C6" t="s">
        <v>64</v>
      </c>
      <c r="D6" t="s">
        <v>59</v>
      </c>
      <c r="E6" t="s">
        <v>59</v>
      </c>
      <c r="F6" t="s">
        <v>59</v>
      </c>
      <c r="G6" t="s">
        <v>59</v>
      </c>
    </row>
    <row r="7" spans="1:7">
      <c r="A7" t="s">
        <v>56</v>
      </c>
      <c r="B7" t="s">
        <v>65</v>
      </c>
      <c r="C7" t="s">
        <v>64</v>
      </c>
      <c r="D7" t="s">
        <v>59</v>
      </c>
      <c r="E7" t="s">
        <v>59</v>
      </c>
      <c r="F7" t="s">
        <v>59</v>
      </c>
      <c r="G7" t="s">
        <v>59</v>
      </c>
    </row>
    <row r="8" spans="1:7">
      <c r="A8" t="s">
        <v>56</v>
      </c>
      <c r="B8" t="s">
        <v>66</v>
      </c>
      <c r="C8" t="s">
        <v>58</v>
      </c>
      <c r="D8" t="s">
        <v>59</v>
      </c>
      <c r="E8" t="s">
        <v>59</v>
      </c>
      <c r="F8" t="s">
        <v>59</v>
      </c>
      <c r="G8" t="s">
        <v>59</v>
      </c>
    </row>
    <row r="9" spans="1:7">
      <c r="A9" t="s">
        <v>56</v>
      </c>
      <c r="B9" t="s">
        <v>67</v>
      </c>
      <c r="C9" t="s">
        <v>68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t="s">
        <v>56</v>
      </c>
      <c r="B10" t="s">
        <v>69</v>
      </c>
      <c r="C10" t="s">
        <v>58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t="s">
        <v>56</v>
      </c>
      <c r="B11" t="s">
        <v>70</v>
      </c>
      <c r="C11" t="s">
        <v>64</v>
      </c>
      <c r="D11" t="s">
        <v>59</v>
      </c>
      <c r="E11" t="s">
        <v>59</v>
      </c>
      <c r="F11" t="s">
        <v>59</v>
      </c>
      <c r="G11" t="s">
        <v>59</v>
      </c>
    </row>
    <row r="12" spans="1:7">
      <c r="A12" t="s">
        <v>56</v>
      </c>
      <c r="B12" t="s">
        <v>71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</row>
    <row r="13" spans="1:7">
      <c r="A13" t="s">
        <v>56</v>
      </c>
      <c r="B13" t="s">
        <v>72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</row>
    <row r="14" spans="1:7">
      <c r="A14" t="s">
        <v>56</v>
      </c>
      <c r="B14" t="s">
        <v>73</v>
      </c>
      <c r="C14" t="s">
        <v>68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t="s">
        <v>56</v>
      </c>
      <c r="B15" t="s">
        <v>74</v>
      </c>
      <c r="C15" t="s">
        <v>64</v>
      </c>
      <c r="D15" t="s">
        <v>59</v>
      </c>
      <c r="E15" t="s">
        <v>59</v>
      </c>
      <c r="F15" t="s">
        <v>59</v>
      </c>
      <c r="G15" t="s">
        <v>59</v>
      </c>
    </row>
    <row r="16" spans="1:7">
      <c r="A16" t="s">
        <v>56</v>
      </c>
      <c r="B16" t="s">
        <v>75</v>
      </c>
      <c r="C16" t="s">
        <v>64</v>
      </c>
      <c r="D16" t="s">
        <v>59</v>
      </c>
      <c r="E16" t="s">
        <v>59</v>
      </c>
      <c r="F16" t="s">
        <v>59</v>
      </c>
      <c r="G16" t="s">
        <v>59</v>
      </c>
    </row>
    <row r="17" spans="1:4">
      <c r="A17" t="s">
        <v>56</v>
      </c>
      <c r="B17" t="s">
        <v>76</v>
      </c>
      <c r="C17" t="s">
        <v>77</v>
      </c>
      <c r="D17" t="s">
        <v>59</v>
      </c>
    </row>
    <row r="18" spans="1:7">
      <c r="A18" t="s">
        <v>56</v>
      </c>
      <c r="B18" t="s">
        <v>78</v>
      </c>
      <c r="C18" t="s">
        <v>64</v>
      </c>
      <c r="D18" t="s">
        <v>59</v>
      </c>
      <c r="E18" t="s">
        <v>59</v>
      </c>
      <c r="F18" t="s">
        <v>59</v>
      </c>
      <c r="G18" t="s">
        <v>59</v>
      </c>
    </row>
    <row r="19" spans="1:7">
      <c r="A19" t="s">
        <v>56</v>
      </c>
      <c r="B19" t="s">
        <v>79</v>
      </c>
      <c r="C19" t="s">
        <v>64</v>
      </c>
      <c r="D19" t="s">
        <v>59</v>
      </c>
      <c r="E19" t="s">
        <v>59</v>
      </c>
      <c r="F19" t="s">
        <v>59</v>
      </c>
      <c r="G19" t="s">
        <v>59</v>
      </c>
    </row>
    <row r="20" spans="1:7">
      <c r="A20" t="s">
        <v>56</v>
      </c>
      <c r="B20" t="s">
        <v>80</v>
      </c>
      <c r="C20" t="s">
        <v>58</v>
      </c>
      <c r="D20" t="s">
        <v>59</v>
      </c>
      <c r="E20" t="s">
        <v>59</v>
      </c>
      <c r="F20" t="s">
        <v>59</v>
      </c>
      <c r="G20" t="s">
        <v>59</v>
      </c>
    </row>
    <row r="21" spans="1:4">
      <c r="A21" t="s">
        <v>56</v>
      </c>
      <c r="B21" t="s">
        <v>81</v>
      </c>
      <c r="C21" t="s">
        <v>64</v>
      </c>
      <c r="D21" t="s">
        <v>59</v>
      </c>
    </row>
    <row r="22" spans="1:4">
      <c r="A22" t="s">
        <v>56</v>
      </c>
      <c r="B22" t="s">
        <v>82</v>
      </c>
      <c r="C22" t="s">
        <v>77</v>
      </c>
      <c r="D22" t="s">
        <v>59</v>
      </c>
    </row>
    <row r="23" spans="1:7">
      <c r="A23" t="s">
        <v>56</v>
      </c>
      <c r="B23" t="s">
        <v>83</v>
      </c>
      <c r="C23" t="s">
        <v>64</v>
      </c>
      <c r="D23" t="s">
        <v>59</v>
      </c>
      <c r="E23" t="s">
        <v>59</v>
      </c>
      <c r="F23" t="s">
        <v>59</v>
      </c>
      <c r="G23" t="s">
        <v>59</v>
      </c>
    </row>
    <row r="24" spans="1:7">
      <c r="A24" t="s">
        <v>56</v>
      </c>
      <c r="B24" t="s">
        <v>84</v>
      </c>
      <c r="C24" t="s">
        <v>68</v>
      </c>
      <c r="D24" t="s">
        <v>59</v>
      </c>
      <c r="E24" t="s">
        <v>59</v>
      </c>
      <c r="F24" t="s">
        <v>59</v>
      </c>
      <c r="G24" t="s">
        <v>59</v>
      </c>
    </row>
    <row r="25" spans="1:7">
      <c r="A25" t="s">
        <v>56</v>
      </c>
      <c r="B25" t="s">
        <v>85</v>
      </c>
      <c r="C25" t="s">
        <v>58</v>
      </c>
      <c r="D25" t="s">
        <v>59</v>
      </c>
      <c r="E25" t="s">
        <v>59</v>
      </c>
      <c r="F25" t="s">
        <v>59</v>
      </c>
      <c r="G25" t="s">
        <v>59</v>
      </c>
    </row>
    <row r="26" spans="1:7">
      <c r="A26" t="s">
        <v>56</v>
      </c>
      <c r="B26" t="s">
        <v>86</v>
      </c>
      <c r="C26" t="s">
        <v>64</v>
      </c>
      <c r="D26" t="s">
        <v>59</v>
      </c>
      <c r="E26" t="s">
        <v>59</v>
      </c>
      <c r="F26" t="s">
        <v>59</v>
      </c>
      <c r="G26" t="s">
        <v>59</v>
      </c>
    </row>
    <row r="27" spans="1:7">
      <c r="A27" t="s">
        <v>56</v>
      </c>
      <c r="B27" t="s">
        <v>87</v>
      </c>
      <c r="C27" t="s">
        <v>64</v>
      </c>
      <c r="D27" t="s">
        <v>59</v>
      </c>
      <c r="E27" t="s">
        <v>59</v>
      </c>
      <c r="F27" t="s">
        <v>59</v>
      </c>
      <c r="G27" t="s">
        <v>59</v>
      </c>
    </row>
    <row r="28" spans="1:7">
      <c r="A28" t="s">
        <v>56</v>
      </c>
      <c r="B28" t="s">
        <v>25</v>
      </c>
      <c r="C28" t="s">
        <v>58</v>
      </c>
      <c r="D28" t="s">
        <v>59</v>
      </c>
      <c r="E28" t="s">
        <v>59</v>
      </c>
      <c r="F28" t="s">
        <v>59</v>
      </c>
      <c r="G28" t="s">
        <v>59</v>
      </c>
    </row>
    <row r="29" spans="1:7">
      <c r="A29" t="s">
        <v>56</v>
      </c>
      <c r="B29" t="s">
        <v>88</v>
      </c>
      <c r="C29" t="s">
        <v>58</v>
      </c>
      <c r="D29" t="s">
        <v>59</v>
      </c>
      <c r="E29" t="s">
        <v>59</v>
      </c>
      <c r="F29" t="s">
        <v>59</v>
      </c>
      <c r="G29" t="s">
        <v>59</v>
      </c>
    </row>
    <row r="30" spans="1:7">
      <c r="A30" t="s">
        <v>56</v>
      </c>
      <c r="B30" t="s">
        <v>89</v>
      </c>
      <c r="C30" t="s">
        <v>58</v>
      </c>
      <c r="D30" t="s">
        <v>59</v>
      </c>
      <c r="E30" t="s">
        <v>59</v>
      </c>
      <c r="F30" t="s">
        <v>59</v>
      </c>
      <c r="G30" t="s">
        <v>59</v>
      </c>
    </row>
    <row r="31" spans="1:7">
      <c r="A31" t="s">
        <v>56</v>
      </c>
      <c r="B31" t="s">
        <v>90</v>
      </c>
      <c r="C31" t="s">
        <v>58</v>
      </c>
      <c r="D31" t="s">
        <v>59</v>
      </c>
      <c r="E31" t="s">
        <v>59</v>
      </c>
      <c r="F31" t="s">
        <v>59</v>
      </c>
      <c r="G31" t="s">
        <v>59</v>
      </c>
    </row>
    <row r="32" spans="1:7">
      <c r="A32" t="s">
        <v>91</v>
      </c>
      <c r="B32" t="s">
        <v>92</v>
      </c>
      <c r="C32" t="s">
        <v>58</v>
      </c>
      <c r="D32" t="s">
        <v>59</v>
      </c>
      <c r="E32" t="s">
        <v>59</v>
      </c>
      <c r="F32" t="s">
        <v>59</v>
      </c>
      <c r="G32" t="s">
        <v>59</v>
      </c>
    </row>
    <row r="33" spans="1:7">
      <c r="A33" t="s">
        <v>91</v>
      </c>
      <c r="B33" t="s">
        <v>93</v>
      </c>
      <c r="C33" t="s">
        <v>58</v>
      </c>
      <c r="D33" t="s">
        <v>59</v>
      </c>
      <c r="E33" t="s">
        <v>59</v>
      </c>
      <c r="F33" t="s">
        <v>59</v>
      </c>
      <c r="G33" t="s">
        <v>59</v>
      </c>
    </row>
    <row r="34" spans="1:7">
      <c r="A34" t="s">
        <v>91</v>
      </c>
      <c r="B34" t="s">
        <v>94</v>
      </c>
      <c r="C34" t="s">
        <v>58</v>
      </c>
      <c r="D34" t="s">
        <v>59</v>
      </c>
      <c r="E34" t="s">
        <v>59</v>
      </c>
      <c r="F34" t="s">
        <v>59</v>
      </c>
      <c r="G34" t="s">
        <v>59</v>
      </c>
    </row>
    <row r="35" spans="1:7">
      <c r="A35" t="s">
        <v>91</v>
      </c>
      <c r="B35" t="s">
        <v>95</v>
      </c>
      <c r="C35" t="s">
        <v>58</v>
      </c>
      <c r="D35" t="s">
        <v>59</v>
      </c>
      <c r="E35" t="s">
        <v>59</v>
      </c>
      <c r="F35" t="s">
        <v>59</v>
      </c>
      <c r="G35" t="s">
        <v>59</v>
      </c>
    </row>
    <row r="36" spans="1:7">
      <c r="A36" t="s">
        <v>91</v>
      </c>
      <c r="B36" t="s">
        <v>96</v>
      </c>
      <c r="C36" t="s">
        <v>58</v>
      </c>
      <c r="D36" t="s">
        <v>59</v>
      </c>
      <c r="E36" t="s">
        <v>59</v>
      </c>
      <c r="F36" t="s">
        <v>59</v>
      </c>
      <c r="G36" t="s">
        <v>59</v>
      </c>
    </row>
    <row r="37" spans="1:7">
      <c r="A37" t="s">
        <v>91</v>
      </c>
      <c r="B37" t="s">
        <v>97</v>
      </c>
      <c r="C37" t="s">
        <v>58</v>
      </c>
      <c r="D37" t="s">
        <v>59</v>
      </c>
      <c r="E37" t="s">
        <v>59</v>
      </c>
      <c r="F37" t="s">
        <v>59</v>
      </c>
      <c r="G37" t="s">
        <v>59</v>
      </c>
    </row>
    <row r="38" spans="1:7">
      <c r="A38" t="s">
        <v>91</v>
      </c>
      <c r="B38" t="s">
        <v>98</v>
      </c>
      <c r="C38" t="s">
        <v>58</v>
      </c>
      <c r="D38" t="s">
        <v>59</v>
      </c>
      <c r="E38" t="s">
        <v>59</v>
      </c>
      <c r="F38" t="s">
        <v>59</v>
      </c>
      <c r="G38" t="s">
        <v>59</v>
      </c>
    </row>
    <row r="39" spans="1:7">
      <c r="A39" t="s">
        <v>91</v>
      </c>
      <c r="B39" t="s">
        <v>99</v>
      </c>
      <c r="C39" t="s">
        <v>58</v>
      </c>
      <c r="D39" t="s">
        <v>59</v>
      </c>
      <c r="E39" t="s">
        <v>59</v>
      </c>
      <c r="F39" t="s">
        <v>59</v>
      </c>
      <c r="G39" t="s">
        <v>59</v>
      </c>
    </row>
    <row r="40" spans="1:7">
      <c r="A40" t="s">
        <v>91</v>
      </c>
      <c r="B40" t="s">
        <v>100</v>
      </c>
      <c r="C40" t="s">
        <v>58</v>
      </c>
      <c r="D40" t="s">
        <v>59</v>
      </c>
      <c r="E40" t="s">
        <v>59</v>
      </c>
      <c r="F40" t="s">
        <v>59</v>
      </c>
      <c r="G40" t="s">
        <v>59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formula ganancias</vt:lpstr>
      <vt:lpstr>Grilla Master</vt:lpstr>
      <vt:lpstr>Grilla Develop</vt:lpstr>
      <vt:lpstr>CALCULADORA</vt:lpstr>
      <vt:lpstr>ESTRUCTURA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2023-03-21T03:38:33Z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1033-11.2.0.11513</vt:lpwstr>
  </property>
</Properties>
</file>