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<sst xmlns="http://schemas.openxmlformats.org/spreadsheetml/2006/main" count="361" uniqueCount="110">
  <si>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</si>
  <si>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</si>
  <si>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</si>
  <si>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</si>
  <si>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</si>
  <si>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</si>
  <si>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</si>
  <si>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</si>
  <si>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</si>
  <si>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</si>
  <si>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</si>
  <si>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</si>
  <si>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</si>
  <si>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</si>
  <si>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</si>
  <si>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</si>
  <si>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</si>
  <si>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</si>
  <si>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</si>
  <si>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</si>
  <si>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</si>
  <si>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</si>
  <si>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</si>
  <si>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</si>
  <si>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</si>
  <si>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</si>
  <si>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</si>
  <si>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</si>
  <si>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</si>
  <si>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</si>
  <si>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</si>
  <si>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</si>
  <si>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</si>
  <si>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</si>
  <si>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</si>
  <si>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</si>
  <si>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</si>
  <si>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</si>
  <si>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</si>
  <si>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BUY</t>
  </si>
  <si>
    <t>primer tp a 0.7 porciento</t>
  </si>
  <si>
    <t>porc distancia entre posicion y precio (se recomienda que sea al menos la mitad del porsentaje que soporta)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</si>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</sst>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8" borderId="25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0" fillId="17" borderId="2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4" borderId="2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12" borderId="21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5728.09946452305</v>
      </c>
      <c r="E2" s="54">
        <f>D2-A2</f>
        <v>2728.09946452305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7" sqref="C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0" sqref="E10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39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1929</v>
      </c>
      <c r="D3" s="29" t="s">
        <v>18</v>
      </c>
      <c r="E3" s="30">
        <f>G3/F3</f>
        <v>106.964847768893</v>
      </c>
      <c r="F3" s="31">
        <v>9.016981</v>
      </c>
      <c r="G3" s="32">
        <f>B8</f>
        <v>964.5</v>
      </c>
      <c r="I3" s="27" t="s">
        <v>19</v>
      </c>
      <c r="J3" s="41">
        <f>IF(B1="BUY",((I10/J10)-1)*-100,((I10/J10)-1)*100)</f>
        <v>-1.90326229629663</v>
      </c>
    </row>
    <row r="4" s="19" customFormat="1" spans="1:10">
      <c r="A4" s="27" t="s">
        <v>20</v>
      </c>
      <c r="B4" s="33">
        <f>-B3*$B$10/100</f>
        <v>-964.5</v>
      </c>
      <c r="D4" s="34">
        <v>1</v>
      </c>
      <c r="E4" s="30">
        <f>E3</f>
        <v>106.964847768893</v>
      </c>
      <c r="F4" s="35">
        <f>IF($B$1="BUY",F3*(1-$B$5/100),F3*(1+$B$5/100))</f>
        <v>8.863692323</v>
      </c>
      <c r="G4" s="32">
        <f t="shared" ref="G4:G17" si="0">E4*F4</f>
        <v>948.1035</v>
      </c>
      <c r="I4" s="27" t="s">
        <v>21</v>
      </c>
      <c r="J4" s="41">
        <f>E18</f>
        <v>6401.94550931182</v>
      </c>
    </row>
    <row r="5" s="19" customFormat="1" spans="1:10">
      <c r="A5" s="27" t="s">
        <v>22</v>
      </c>
      <c r="B5" s="33">
        <v>1.7</v>
      </c>
      <c r="D5" s="34">
        <v>2</v>
      </c>
      <c r="E5" s="30">
        <f>E4*(1+$B$6/100)</f>
        <v>139.054302099561</v>
      </c>
      <c r="F5" s="35">
        <f>IF($B$1="BUY",F4*(1-$B$5/100),F4*(1+$B$5/100))</f>
        <v>8.713009553509</v>
      </c>
      <c r="G5" s="32">
        <f t="shared" si="0"/>
        <v>1211.58146265</v>
      </c>
      <c r="I5" s="27" t="s">
        <v>23</v>
      </c>
      <c r="J5" s="41">
        <f>J4*J10</f>
        <v>50676.1470490288</v>
      </c>
    </row>
    <row r="6" s="19" customFormat="1" spans="1:10">
      <c r="A6" s="27" t="s">
        <v>24</v>
      </c>
      <c r="B6" s="33">
        <v>30</v>
      </c>
      <c r="D6" s="34">
        <v>3</v>
      </c>
      <c r="E6" s="30">
        <f>E5*(1+$B$6/100)</f>
        <v>180.770592729429</v>
      </c>
      <c r="F6" s="35">
        <f>IF($B$1="BUY",F5*(1-$B$5/100),F5*(1+$B$5/100))</f>
        <v>8.56488839109934</v>
      </c>
      <c r="G6" s="32">
        <f t="shared" si="0"/>
        <v>1548.27995112043</v>
      </c>
      <c r="I6" s="27" t="s">
        <v>25</v>
      </c>
      <c r="J6" s="41">
        <f>J3/100*J4*J10</f>
        <v>-964.500000000001</v>
      </c>
    </row>
    <row r="7" s="19" customFormat="1" spans="1:10">
      <c r="A7" s="27" t="s">
        <v>26</v>
      </c>
      <c r="B7" s="33">
        <v>10</v>
      </c>
      <c r="D7" s="34">
        <v>4</v>
      </c>
      <c r="E7" s="30">
        <f>E6*(1+$B$6/100)</f>
        <v>235.001770548258</v>
      </c>
      <c r="F7" s="35">
        <f>IF($B$1="BUY",F6*(1-$B$5/100),F6*(1+$B$5/100))</f>
        <v>8.41928528845066</v>
      </c>
      <c r="G7" s="32">
        <f t="shared" si="0"/>
        <v>1978.5469495368</v>
      </c>
      <c r="I7" s="27" t="s">
        <v>27</v>
      </c>
      <c r="J7" s="42">
        <f>IF(B1="BUY",(((J10/F3)-1)*-1),(J10/F3)-1)*100</f>
        <v>12.2129490668851</v>
      </c>
    </row>
    <row r="8" s="19" customFormat="1" spans="1:7">
      <c r="A8" s="27" t="s">
        <v>28</v>
      </c>
      <c r="B8" s="33">
        <f>B3*$B$9/100</f>
        <v>964.5</v>
      </c>
      <c r="D8" s="34">
        <v>5</v>
      </c>
      <c r="E8" s="30">
        <f>E7*(1+$B$6/100)</f>
        <v>305.502301712735</v>
      </c>
      <c r="F8" s="35">
        <f>IF($B$1="BUY",F7*(1-$B$5/100),F7*(1+$B$5/100))</f>
        <v>8.27615743854699</v>
      </c>
      <c r="G8" s="32">
        <f t="shared" si="0"/>
        <v>2528.38514681308</v>
      </c>
    </row>
    <row r="9" s="19" customFormat="1" spans="1:10">
      <c r="A9" s="27" t="s">
        <v>29</v>
      </c>
      <c r="B9" s="28">
        <v>50</v>
      </c>
      <c r="D9" s="34">
        <v>6</v>
      </c>
      <c r="E9" s="30">
        <f>E8*(1+$B$6/100)</f>
        <v>397.152992226556</v>
      </c>
      <c r="F9" s="35">
        <f>IF($B$1="BUY",F8*(1-$B$5/100),F8*(1+$B$5/100))</f>
        <v>8.1354627620917</v>
      </c>
      <c r="G9" s="32">
        <f t="shared" si="0"/>
        <v>3231.02337911244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50</v>
      </c>
      <c r="D10" s="34">
        <v>7</v>
      </c>
      <c r="E10" s="30">
        <f>E9*(1+$B$6/100)</f>
        <v>516.298889894523</v>
      </c>
      <c r="F10" s="35">
        <f>IF($B$1="BUY",F9*(1-$B$5/100),F9*(1+$B$5/100))</f>
        <v>7.99715989513614</v>
      </c>
      <c r="G10" s="32">
        <f t="shared" ref="G10:G16" si="1">E10*F10</f>
        <v>4128.92477616778</v>
      </c>
      <c r="I10" s="43">
        <f>G18/E18</f>
        <v>8.06639903040661</v>
      </c>
      <c r="J10" s="44">
        <f>IF(B1="BUY",((B4/G18)+1)*I10,((B4/-G18)+1)*I10)</f>
        <v>7.91574170309929</v>
      </c>
    </row>
    <row r="11" s="19" customFormat="1" spans="1:7">
      <c r="A11" s="27" t="s">
        <v>40</v>
      </c>
      <c r="B11" s="33">
        <f>B8*0.7/100</f>
        <v>6.7515</v>
      </c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7.91574170309929</v>
      </c>
    </row>
    <row r="16" s="19" customFormat="1" spans="4:9">
      <c r="D16" s="34">
        <v>13</v>
      </c>
      <c r="E16" s="30"/>
      <c r="F16" s="35"/>
      <c r="G16" s="32"/>
      <c r="I16" s="47" t="s">
        <v>41</v>
      </c>
    </row>
    <row r="17" s="19" customFormat="1" ht="18.15" spans="4:10">
      <c r="D17" s="36" t="s">
        <v>37</v>
      </c>
      <c r="E17" s="37">
        <f>SUM(E3:E9)*3</f>
        <v>4414.23496456297</v>
      </c>
      <c r="F17" s="38">
        <f>IF(B1="BUY",MIN(F3:F16)*(1-($B$5/3)/100),MAX(F3:F16)*(1+($B$5/3)/100))</f>
        <v>7.95184265573036</v>
      </c>
      <c r="G17" s="39">
        <f t="shared" si="0"/>
        <v>35101.3018836283</v>
      </c>
      <c r="I17" s="42">
        <f>IF(B1="BUY",(((I15/I10)-1)*-1),((I15/I10)-1))*100</f>
        <v>1.86771478499153</v>
      </c>
      <c r="J17" s="43" t="str">
        <f>IF(B1="BUY","TIENE QUE SUBIR","TIENE QUE BAJAR")</f>
        <v>TIENE QUE SUBIR</v>
      </c>
    </row>
    <row r="18" s="19" customFormat="1" spans="4:9">
      <c r="D18" s="40"/>
      <c r="E18" s="40">
        <f>SUM(E3:E17)</f>
        <v>6401.94550931182</v>
      </c>
      <c r="F18" s="40"/>
      <c r="G18" s="40">
        <f>SUM(G3:G17)</f>
        <v>51640.6470490288</v>
      </c>
      <c r="H18" s="40"/>
      <c r="I18" s="47" t="s">
        <v>38</v>
      </c>
    </row>
    <row r="19" s="19" customFormat="1" spans="9:9">
      <c r="I19" s="48">
        <f>G18/B3</f>
        <v>26.7706827625862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39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2022-12-29T19:31:49Z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