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</sheets>
  <calcPr calcId="144525"/>
</workbook>
</file>

<file path=xl/sharedStrings.xml><?xml version="1.0" encoding="utf-8"?>
<sst xmlns="http://schemas.openxmlformats.org/spreadsheetml/2006/main" count="89" uniqueCount="61">
  <si>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</si>
  <si>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</si>
  <si>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</si>
  <si>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</si>
  <si>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</si>
  <si>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</si>
  <si>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</si>
  <si>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</si>
  <si>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</si>
  <si>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</si>
  <si>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</si>
  <si>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</si>
  <si>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</si>
  <si>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</si>
  <si>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</si>
  <si>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</si>
  <si>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</si>
  <si>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</si>
  <si>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</si>
  <si>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</si>
  <si>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</si>
  <si>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</si>
  <si>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</si>
  <si>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</si>
  <si>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</si>
  <si>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</si>
  <si>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</si>
  <si>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</si>
  <si>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</si>
  <si>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</si>
  <si>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</si>
  <si>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</si>
  <si>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</si>
  <si>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</si>
  <si>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</si>
  <si>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</si>
  <si>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</si>
  <si>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</si>
  <si>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</si>
  <si>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</si>
  <si>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</si>
  <si>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</si>
  <si>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Soporta una varación en contra %</t>
  </si>
  <si>
    <t>peor de los casos</t>
  </si>
  <si>
    <t>donde quedaría el precio al final</t>
  </si>
  <si>
    <t>distancia entre posicion y precio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</si>
  <si>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</si>
  <si>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</si>
  <si>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</si>
  <si>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</si>
  <si>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</si>
  <si>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</si>
  <si>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</si>
  <si>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</si>
  <si>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</si>
  <si>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</si>
  <si>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</si>
  <si>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</si>
  <si>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</si>
  <si>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mercado tranquilo</t>
  </si>
  <si>
    <t>mercado movido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</si>
</sst>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1" borderId="2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1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72" customWidth="1"/>
    <col min="2" max="2" width="34.287037037037" style="72" customWidth="1"/>
    <col min="3" max="3" width="14.1481481481481" style="73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</row>
    <row r="2" ht="19.5" customHeight="1" spans="1:5">
      <c r="A2" s="75" t="s">
        <v>5</v>
      </c>
      <c r="B2" s="75" t="s">
        <v>6</v>
      </c>
      <c r="C2" s="75" t="s">
        <v>7</v>
      </c>
      <c r="D2" s="76">
        <f>POWER(1+(B2/100),C2)*A2</f>
        <v>1017.82341021326</v>
      </c>
      <c r="E2" s="76">
        <f>D2-A2</f>
        <v>217.823410213258</v>
      </c>
    </row>
    <row r="3" ht="19.5" customHeight="1" spans="1:2">
      <c r="A3" s="73"/>
      <c r="B3" s="73"/>
    </row>
    <row r="4" ht="19.5" customHeight="1"/>
    <row r="5" ht="19.5" customHeight="1"/>
    <row r="6" ht="19.5" customHeight="1" spans="1:2">
      <c r="A6" s="77"/>
      <c r="B6" s="77"/>
    </row>
    <row r="7" spans="1:2">
      <c r="A7" s="78" t="s">
        <v>8</v>
      </c>
      <c r="B7" s="78"/>
    </row>
    <row r="8" spans="1:2">
      <c r="A8" s="79" t="s">
        <v>9</v>
      </c>
      <c r="B8" s="79" t="s">
        <v>1</v>
      </c>
    </row>
    <row r="9" spans="1:2">
      <c r="A9" s="80" t="s">
        <v>10</v>
      </c>
      <c r="B9" s="79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3" customWidth="1"/>
    <col min="2" max="2" width="12.8888888888889" style="43" customWidth="1"/>
    <col min="3" max="3" width="12.8888888888889" style="43"/>
    <col min="4" max="4" width="8.44444444444444" style="43" customWidth="1"/>
    <col min="5" max="5" width="14.7777777777778" style="43" customWidth="1"/>
    <col min="6" max="6" width="10.8888888888889" style="43" customWidth="1"/>
    <col min="7" max="7" width="15.6666666666667" style="43" customWidth="1"/>
    <col min="8" max="8" width="9" style="43" customWidth="1"/>
    <col min="9" max="9" width="24.8888888888889" style="43" customWidth="1"/>
    <col min="10" max="10" width="20" style="43" customWidth="1"/>
    <col min="11" max="16374" width="8.44444444444444" style="43" customWidth="1"/>
    <col min="16375" max="16375" width="8.44444444444444" style="43"/>
  </cols>
  <sheetData>
    <row r="1" s="43" customFormat="1" ht="15.75" spans="1:2">
      <c r="A1" s="44" t="s">
        <v>11</v>
      </c>
      <c r="B1" s="45" t="s">
        <v>12</v>
      </c>
    </row>
    <row r="2" s="43" customFormat="1" ht="15.15" spans="4:7">
      <c r="D2" s="46" t="s">
        <v>13</v>
      </c>
      <c r="E2" s="47" t="s">
        <v>14</v>
      </c>
      <c r="F2" s="48" t="s">
        <v>15</v>
      </c>
      <c r="G2" s="49" t="s">
        <v>16</v>
      </c>
    </row>
    <row r="3" s="43" customFormat="1" spans="1:10">
      <c r="A3" s="50" t="s">
        <v>17</v>
      </c>
      <c r="B3" s="51">
        <v>328.24</v>
      </c>
      <c r="D3" s="52" t="s">
        <v>18</v>
      </c>
      <c r="E3" s="53">
        <f>G3/F3</f>
        <v>3607.69371679795</v>
      </c>
      <c r="F3" s="54">
        <v>0.005459</v>
      </c>
      <c r="G3" s="55">
        <f>B8</f>
        <v>19.6944</v>
      </c>
      <c r="I3" s="50" t="s">
        <v>19</v>
      </c>
      <c r="J3" s="68">
        <f>IF(B1="BUY",(J10/I10)-1,(I10/J10)-1)*100</f>
        <v>-1.1306113867434</v>
      </c>
    </row>
    <row r="4" s="43" customFormat="1" spans="1:10">
      <c r="A4" s="50" t="s">
        <v>20</v>
      </c>
      <c r="B4" s="56">
        <f>-B3*$B$19/100</f>
        <v>-32.824</v>
      </c>
      <c r="D4" s="57">
        <v>1</v>
      </c>
      <c r="E4" s="58">
        <f t="shared" ref="E4:E11" si="0">E3*(1+$B$6/100)</f>
        <v>4690.00183183733</v>
      </c>
      <c r="F4" s="59">
        <f>IF($B$1="BUY",F3*(1-$B$5/100),F3*(1+$B$5/100))</f>
        <v>0.005551803</v>
      </c>
      <c r="G4" s="55">
        <f t="shared" ref="G4:G17" si="1">E4*F4</f>
        <v>26.03796624</v>
      </c>
      <c r="I4" s="50" t="s">
        <v>21</v>
      </c>
      <c r="J4" s="68">
        <f>E18</f>
        <v>462001.227212826</v>
      </c>
    </row>
    <row r="5" s="43" customFormat="1" spans="1:10">
      <c r="A5" s="50" t="s">
        <v>22</v>
      </c>
      <c r="B5" s="56">
        <v>1.7</v>
      </c>
      <c r="D5" s="57">
        <v>2</v>
      </c>
      <c r="E5" s="58">
        <f t="shared" si="0"/>
        <v>6097.00238138853</v>
      </c>
      <c r="F5" s="59">
        <f t="shared" ref="F5:F12" si="2">IF($B$1="BUY",F4*(1-$B$5/100),F4*(1+$B$5/100))</f>
        <v>0.005646183651</v>
      </c>
      <c r="G5" s="55">
        <f t="shared" si="1"/>
        <v>34.424795165904</v>
      </c>
      <c r="I5" s="50" t="s">
        <v>23</v>
      </c>
      <c r="J5" s="68">
        <f>J4*J10</f>
        <v>2903.20797975916</v>
      </c>
    </row>
    <row r="6" s="43" customFormat="1" spans="1:10">
      <c r="A6" s="50" t="s">
        <v>24</v>
      </c>
      <c r="B6" s="56">
        <v>30</v>
      </c>
      <c r="D6" s="57">
        <v>3</v>
      </c>
      <c r="E6" s="58">
        <f t="shared" si="0"/>
        <v>7926.10309580509</v>
      </c>
      <c r="F6" s="59">
        <f t="shared" si="2"/>
        <v>0.005742168773067</v>
      </c>
      <c r="G6" s="55">
        <f t="shared" si="1"/>
        <v>45.5130216888417</v>
      </c>
      <c r="I6" s="50" t="s">
        <v>25</v>
      </c>
      <c r="J6" s="68">
        <f>J3/100*J4*J10</f>
        <v>-32.824</v>
      </c>
    </row>
    <row r="7" s="43" customFormat="1" spans="1:10">
      <c r="A7" s="50" t="s">
        <v>26</v>
      </c>
      <c r="B7" s="56">
        <v>10</v>
      </c>
      <c r="D7" s="57">
        <v>4</v>
      </c>
      <c r="E7" s="58">
        <f t="shared" si="0"/>
        <v>10303.9340245466</v>
      </c>
      <c r="F7" s="59">
        <f t="shared" si="2"/>
        <v>0.00583978564220914</v>
      </c>
      <c r="G7" s="55">
        <f t="shared" si="1"/>
        <v>60.1727659748174</v>
      </c>
      <c r="I7" s="50" t="s">
        <v>27</v>
      </c>
      <c r="J7" s="65">
        <f>IF(B1="BUY",(J10/F3)-1,(F3/J10)-1)*100</f>
        <v>-13.1283491593311</v>
      </c>
    </row>
    <row r="8" s="43" customFormat="1" spans="1:7">
      <c r="A8" s="50" t="s">
        <v>28</v>
      </c>
      <c r="B8" s="56">
        <f>B3*$B$18/100</f>
        <v>19.6944</v>
      </c>
      <c r="D8" s="57">
        <v>5</v>
      </c>
      <c r="E8" s="58">
        <f t="shared" si="0"/>
        <v>13395.1142319106</v>
      </c>
      <c r="F8" s="59">
        <f t="shared" si="2"/>
        <v>0.00593906199812669</v>
      </c>
      <c r="G8" s="55">
        <f t="shared" si="1"/>
        <v>79.5544138953063</v>
      </c>
    </row>
    <row r="9" s="43" customFormat="1" spans="1:10">
      <c r="A9" s="60" t="s">
        <v>29</v>
      </c>
      <c r="B9" s="61">
        <v>8</v>
      </c>
      <c r="D9" s="57">
        <v>6</v>
      </c>
      <c r="E9" s="58">
        <f t="shared" si="0"/>
        <v>17413.6485014838</v>
      </c>
      <c r="F9" s="59">
        <f t="shared" si="2"/>
        <v>0.00604002605209485</v>
      </c>
      <c r="G9" s="55">
        <f t="shared" si="1"/>
        <v>105.178890610985</v>
      </c>
      <c r="I9" s="50" t="s">
        <v>30</v>
      </c>
      <c r="J9" s="50" t="s">
        <v>31</v>
      </c>
    </row>
    <row r="10" s="43" customFormat="1" ht="17.4" spans="1:10">
      <c r="A10" s="60" t="s">
        <v>32</v>
      </c>
      <c r="B10" s="61">
        <f>((1-POWER(1+$B$6/100,$B$9+1))/(1-(1+$B$6/100)))*$E$3</f>
        <v>115500.306803206</v>
      </c>
      <c r="D10" s="57">
        <v>7</v>
      </c>
      <c r="E10" s="58">
        <f t="shared" si="0"/>
        <v>22637.7430519289</v>
      </c>
      <c r="F10" s="59">
        <f>IF($B$1="BUY",F9*(1-$B$5/100),F9*(1+$B$5/100))</f>
        <v>0.00614270649498046</v>
      </c>
      <c r="G10" s="55">
        <f t="shared" si="1"/>
        <v>139.057011276782</v>
      </c>
      <c r="I10" s="69">
        <f>G18/E18</f>
        <v>0.00621293583368965</v>
      </c>
      <c r="J10" s="70">
        <f>IF(B1="BUY",((B4/G18)+1)*I10,((B4/-G18)+1)*I10)</f>
        <v>0.00628398326401364</v>
      </c>
    </row>
    <row r="11" s="43" customFormat="1" spans="1:7">
      <c r="A11" s="60" t="s">
        <v>33</v>
      </c>
      <c r="B11" s="61">
        <f>((1-POWER(1+$B$6/100,$B$9+1))/(1-(1+$B$6/100)))*$G$3</f>
        <v>630.516174838704</v>
      </c>
      <c r="D11" s="57">
        <v>8</v>
      </c>
      <c r="E11" s="58">
        <f t="shared" si="0"/>
        <v>29429.0659675076</v>
      </c>
      <c r="F11" s="59">
        <f>IF($B$1="BUY",F10*(1-$B$5/100),F10*(1+$B$5/100))</f>
        <v>0.00624713250539512</v>
      </c>
      <c r="G11" s="55">
        <f t="shared" si="1"/>
        <v>183.847274609034</v>
      </c>
    </row>
    <row r="12" s="43" customFormat="1" spans="1:7">
      <c r="A12" s="60" t="s">
        <v>34</v>
      </c>
      <c r="B12" s="61">
        <f>B10*3</f>
        <v>346500.920409619</v>
      </c>
      <c r="D12" s="57">
        <v>9</v>
      </c>
      <c r="E12" s="58"/>
      <c r="F12" s="59"/>
      <c r="G12" s="55">
        <f t="shared" si="1"/>
        <v>0</v>
      </c>
    </row>
    <row r="13" s="43" customFormat="1" spans="1:7">
      <c r="A13" s="60" t="s">
        <v>35</v>
      </c>
      <c r="B13" s="61">
        <f>B11*3</f>
        <v>1891.54852451611</v>
      </c>
      <c r="D13" s="57">
        <v>10</v>
      </c>
      <c r="E13" s="58"/>
      <c r="F13" s="59"/>
      <c r="G13" s="55">
        <f t="shared" si="1"/>
        <v>0</v>
      </c>
    </row>
    <row r="14" s="43" customFormat="1" spans="1:7">
      <c r="A14" s="60" t="s">
        <v>36</v>
      </c>
      <c r="B14" s="61">
        <f>B12+B10</f>
        <v>462001.227212826</v>
      </c>
      <c r="D14" s="57">
        <v>11</v>
      </c>
      <c r="E14" s="58"/>
      <c r="F14" s="59"/>
      <c r="G14" s="55">
        <f t="shared" si="1"/>
        <v>0</v>
      </c>
    </row>
    <row r="15" s="43" customFormat="1" spans="1:7">
      <c r="A15" s="60" t="s">
        <v>37</v>
      </c>
      <c r="B15" s="61">
        <f>B13+B11</f>
        <v>2522.06469935482</v>
      </c>
      <c r="D15" s="57">
        <v>12</v>
      </c>
      <c r="E15" s="58"/>
      <c r="F15" s="59"/>
      <c r="G15" s="55">
        <f t="shared" si="1"/>
        <v>0</v>
      </c>
    </row>
    <row r="16" s="43" customFormat="1" spans="1:7">
      <c r="A16" s="60" t="s">
        <v>38</v>
      </c>
      <c r="B16" s="61">
        <f>B15/B14</f>
        <v>0.005459</v>
      </c>
      <c r="D16" s="57">
        <v>13</v>
      </c>
      <c r="E16" s="58"/>
      <c r="F16" s="59"/>
      <c r="G16" s="55">
        <f t="shared" si="1"/>
        <v>0</v>
      </c>
    </row>
    <row r="17" s="43" customFormat="1" ht="18.15" spans="1:10">
      <c r="A17" s="60" t="s">
        <v>39</v>
      </c>
      <c r="B17" s="61">
        <f>IF(B1="BUY",((B4/B15)+1)*B16,((B4/-B15)+1)*B16)</f>
        <v>0.00553004743032399</v>
      </c>
      <c r="D17" s="62" t="s">
        <v>34</v>
      </c>
      <c r="E17" s="32">
        <f>SUM(E3:E15)*3</f>
        <v>346500.920409619</v>
      </c>
      <c r="F17" s="63">
        <f>IF(B1="BUY",MIN(F3:F16)*(1-($B$5/3)/100),MAX(F3:F16)*(1+($B$5/3)/100))</f>
        <v>0.0062825329229257</v>
      </c>
      <c r="G17" s="64">
        <f t="shared" si="1"/>
        <v>2176.90344029749</v>
      </c>
      <c r="J17" s="71"/>
    </row>
    <row r="18" s="43" customFormat="1" spans="1:10">
      <c r="A18" s="50" t="s">
        <v>40</v>
      </c>
      <c r="B18" s="65">
        <v>6</v>
      </c>
      <c r="D18" s="66"/>
      <c r="E18" s="67">
        <f>SUM(E3:E17)</f>
        <v>462001.227212826</v>
      </c>
      <c r="F18" s="67"/>
      <c r="G18" s="67">
        <f>SUM(G3:G17)</f>
        <v>2870.38397975916</v>
      </c>
      <c r="H18" s="66"/>
      <c r="J18" s="71"/>
    </row>
    <row r="19" s="43" customFormat="1" spans="1:10">
      <c r="A19" s="50" t="s">
        <v>41</v>
      </c>
      <c r="B19" s="65">
        <v>10</v>
      </c>
      <c r="J19" s="71"/>
    </row>
    <row r="20" s="43" customFormat="1" spans="10:10">
      <c r="J20" s="71"/>
    </row>
    <row r="21" s="43" customFormat="1" spans="10:10">
      <c r="J21" s="71"/>
    </row>
    <row r="22" spans="10:10">
      <c r="J22" s="71"/>
    </row>
    <row r="23" spans="10:10">
      <c r="J23" s="71"/>
    </row>
    <row r="24" spans="10:10">
      <c r="J24" s="7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6" sqref="C16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>E3*(1+$B$6/100)</f>
        <v>88.5329744279946</v>
      </c>
      <c r="F4" s="30">
        <f>IF($B$1="BUY",F3*(1-$B$5/100),F3*(1+$B$5/100))</f>
        <v>1.511262</v>
      </c>
      <c r="G4" s="27">
        <f t="shared" ref="G4:G17" si="0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115.092866756393</v>
      </c>
      <c r="F5" s="30">
        <f>IF($B$1="BUY",F4*(1-$B$5/100),F4*(1+$B$5/100))</f>
        <v>1.536953454</v>
      </c>
      <c r="G5" s="27">
        <f t="shared" si="0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>E5*(1+$B$6/100)</f>
        <v>149.620726783311</v>
      </c>
      <c r="F6" s="30">
        <f>IF($B$1="BUY",F5*(1-$B$5/100),F5*(1+$B$5/100))</f>
        <v>1.563081662718</v>
      </c>
      <c r="G6" s="27">
        <f t="shared" si="0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>E6*(1+$B$6/100)</f>
        <v>194.506944818304</v>
      </c>
      <c r="F7" s="30">
        <f>IF($B$1="BUY",F6*(1-$B$5/100),F6*(1+$B$5/100))</f>
        <v>1.58965405098421</v>
      </c>
      <c r="G7" s="27">
        <f t="shared" si="0"/>
        <v>309.198752774979</v>
      </c>
      <c r="I7" s="22" t="s">
        <v>42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>E7*(1+$B$6/100)</f>
        <v>252.859028263795</v>
      </c>
      <c r="F8" s="30">
        <f>IF($B$1="BUY",F7*(1-$B$5/100),F7*(1+$B$5/100))</f>
        <v>1.61667816985094</v>
      </c>
      <c r="G8" s="27">
        <f t="shared" si="0"/>
        <v>408.791671043799</v>
      </c>
    </row>
    <row r="9" s="14" customFormat="1" spans="1:10">
      <c r="A9" s="22" t="s">
        <v>40</v>
      </c>
      <c r="B9" s="23">
        <v>10</v>
      </c>
      <c r="C9" s="14"/>
      <c r="D9" s="29">
        <v>6</v>
      </c>
      <c r="E9" s="25">
        <f>E8*(1+$B$6/100)</f>
        <v>328.716736742934</v>
      </c>
      <c r="F9" s="30">
        <f>IF($B$1="BUY",F8*(1-$B$5/100),F8*(1+$B$5/100))</f>
        <v>1.6441616987384</v>
      </c>
      <c r="G9" s="27">
        <f t="shared" si="0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ref="G10:G16" si="1">E10*F10</f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1"/>
        <v>0</v>
      </c>
    </row>
    <row r="12" s="14" customFormat="1" spans="4:7">
      <c r="D12" s="29">
        <v>9</v>
      </c>
      <c r="E12" s="25"/>
      <c r="F12" s="30"/>
      <c r="G12" s="27">
        <f t="shared" si="1"/>
        <v>0</v>
      </c>
    </row>
    <row r="13" s="14" customFormat="1" spans="4:10">
      <c r="D13" s="29">
        <v>10</v>
      </c>
      <c r="E13" s="25"/>
      <c r="F13" s="30"/>
      <c r="G13" s="27">
        <f t="shared" si="1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44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45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1.65347861503125</v>
      </c>
      <c r="G17" s="34">
        <f t="shared" si="0"/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46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17</v>
      </c>
      <c r="B3" s="6">
        <v>1012</v>
      </c>
      <c r="C3" s="2"/>
      <c r="D3" s="7" t="s">
        <v>54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-4.39770554493307</v>
      </c>
      <c r="I3" s="9">
        <f>SUM(E3:E4)/SUM(G3:G4)</f>
        <v>0.25103</v>
      </c>
      <c r="J3" s="9">
        <f>IF(A2="BUY",((B5/SUM(E3:E4))+1)*I3,((B5/-SUM(E3:E4))+1)*I3)</f>
        <v>0.26257738</v>
      </c>
      <c r="K3" s="11">
        <f>H3/100*SUM(G3:G4)*J3</f>
        <v>-101.2</v>
      </c>
    </row>
    <row r="4" spans="1:11">
      <c r="A4" s="5" t="s">
        <v>55</v>
      </c>
      <c r="B4" s="1">
        <v>10</v>
      </c>
      <c r="C4" s="2"/>
      <c r="D4" s="7" t="s">
        <v>56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-101.2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"/>
  <sheetViews>
    <sheetView tabSelected="1" workbookViewId="0">
      <selection activeCell="D4" sqref="D4"/>
    </sheetView>
  </sheetViews>
  <sheetFormatPr defaultColWidth="8.88888888888889" defaultRowHeight="14.4" outlineLevelRow="2" outlineLevelCol="3"/>
  <cols>
    <col min="2" max="2" width="17.5555555555556" customWidth="1"/>
    <col min="3" max="3" width="12.4444444444444" customWidth="1"/>
    <col min="4" max="4" width="15.8888888888889" customWidth="1"/>
  </cols>
  <sheetData>
    <row r="1" spans="3:4">
      <c r="C1" t="s">
        <v>57</v>
      </c>
      <c r="D1" t="s">
        <v>58</v>
      </c>
    </row>
    <row r="2" spans="2:4">
      <c r="B2" t="s">
        <v>59</v>
      </c>
      <c r="C2">
        <v>26</v>
      </c>
      <c r="D2">
        <v>2</v>
      </c>
    </row>
    <row r="3" spans="2:4">
      <c r="B3" t="s">
        <v>60</v>
      </c>
      <c r="C3">
        <v>10</v>
      </c>
      <c r="D3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</vt:lpstr>
      <vt:lpstr>grilla de pruebas</vt:lpstr>
      <vt:lpstr>CALCULADORA</vt:lpstr>
      <vt:lpstr>estrategias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2022-11-06T00:41:15Z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