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Luis\Downloads\"/>
    </mc:Choice>
  </mc:AlternateContent>
  <xr:revisionPtr revIDLastSave="0" documentId="13_ncr:1_{3209537A-6DE6-4F05-8EA9-05B34B14AE80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Resumen" sheetId="1" r:id="rId1"/>
    <sheet name="eToro" sheetId="2" r:id="rId2"/>
    <sheet name="Hapi (Fusionado)" sheetId="3" r:id="rId3"/>
    <sheet name="Proyección 10 años" sheetId="4" r:id="rId4"/>
    <sheet name="Seguimiento Re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H11" i="4"/>
  <c r="E11" i="4"/>
  <c r="D11" i="4"/>
  <c r="C11" i="4"/>
  <c r="G11" i="4" s="1"/>
  <c r="B11" i="4"/>
  <c r="F11" i="4" s="1"/>
  <c r="G10" i="4"/>
  <c r="E10" i="4"/>
  <c r="D10" i="4"/>
  <c r="C10" i="4"/>
  <c r="H10" i="4" s="1"/>
  <c r="B10" i="4"/>
  <c r="F10" i="4" s="1"/>
  <c r="G9" i="4"/>
  <c r="E9" i="4"/>
  <c r="D9" i="4"/>
  <c r="C9" i="4"/>
  <c r="H9" i="4" s="1"/>
  <c r="B9" i="4"/>
  <c r="F9" i="4" s="1"/>
  <c r="G8" i="4"/>
  <c r="F8" i="4"/>
  <c r="E8" i="4"/>
  <c r="D8" i="4"/>
  <c r="C8" i="4"/>
  <c r="H8" i="4" s="1"/>
  <c r="B8" i="4"/>
  <c r="H7" i="4"/>
  <c r="E7" i="4"/>
  <c r="D7" i="4"/>
  <c r="G7" i="4" s="1"/>
  <c r="C7" i="4"/>
  <c r="B7" i="4"/>
  <c r="F7" i="4" s="1"/>
  <c r="H6" i="4"/>
  <c r="G6" i="4"/>
  <c r="E6" i="4"/>
  <c r="D6" i="4"/>
  <c r="C6" i="4"/>
  <c r="B6" i="4"/>
  <c r="F6" i="4" s="1"/>
  <c r="E5" i="4"/>
  <c r="D5" i="4"/>
  <c r="C5" i="4"/>
  <c r="H5" i="4" s="1"/>
  <c r="B5" i="4"/>
  <c r="F5" i="4" s="1"/>
  <c r="F4" i="4"/>
  <c r="E4" i="4"/>
  <c r="H4" i="4" s="1"/>
  <c r="D4" i="4"/>
  <c r="C4" i="4"/>
  <c r="G4" i="4" s="1"/>
  <c r="B4" i="4"/>
  <c r="E3" i="4"/>
  <c r="H3" i="4" s="1"/>
  <c r="D3" i="4"/>
  <c r="F3" i="4" s="1"/>
  <c r="C3" i="4"/>
  <c r="G3" i="4" s="1"/>
  <c r="B3" i="4"/>
  <c r="F2" i="4"/>
  <c r="E2" i="4"/>
  <c r="D2" i="4"/>
  <c r="C2" i="4"/>
  <c r="H2" i="4" s="1"/>
  <c r="B4" i="1"/>
  <c r="D6" i="3" s="1"/>
  <c r="B3" i="1"/>
  <c r="D3" i="2" s="1"/>
  <c r="D2" i="2" l="1"/>
  <c r="D4" i="2"/>
  <c r="G5" i="4"/>
  <c r="D5" i="2"/>
  <c r="D2" i="3"/>
  <c r="D3" i="3"/>
  <c r="G2" i="4"/>
  <c r="D8" i="3"/>
  <c r="D4" i="3"/>
  <c r="D5" i="3"/>
  <c r="D7" i="3"/>
  <c r="D9" i="3"/>
</calcChain>
</file>

<file path=xl/sharedStrings.xml><?xml version="1.0" encoding="utf-8"?>
<sst xmlns="http://schemas.openxmlformats.org/spreadsheetml/2006/main" count="55" uniqueCount="44">
  <si>
    <t>Concepto</t>
  </si>
  <si>
    <t>Monto (USD)</t>
  </si>
  <si>
    <t>Aporte mensual total</t>
  </si>
  <si>
    <t>Aporte eToro (50%)</t>
  </si>
  <si>
    <t>Aporte Hapi (50%)</t>
  </si>
  <si>
    <t>Activo</t>
  </si>
  <si>
    <t>Tipo</t>
  </si>
  <si>
    <t>Peso (%)</t>
  </si>
  <si>
    <t>Fórmula</t>
  </si>
  <si>
    <t>SPY</t>
  </si>
  <si>
    <t>ETF S&amp;P 500</t>
  </si>
  <si>
    <t>QQQ</t>
  </si>
  <si>
    <t>ETF Nasdaq 100</t>
  </si>
  <si>
    <t>VXUS</t>
  </si>
  <si>
    <t>ETF Internacional</t>
  </si>
  <si>
    <t>BND</t>
  </si>
  <si>
    <t>ETF Bonos EE.UU.</t>
  </si>
  <si>
    <t>AMZN</t>
  </si>
  <si>
    <t>Tech Growth</t>
  </si>
  <si>
    <t>GOOGL</t>
  </si>
  <si>
    <t>MSFT</t>
  </si>
  <si>
    <t>Tech Dividend</t>
  </si>
  <si>
    <t>AAPL</t>
  </si>
  <si>
    <t>O</t>
  </si>
  <si>
    <t>REIT Dividend</t>
  </si>
  <si>
    <t>STAG</t>
  </si>
  <si>
    <t>VICI</t>
  </si>
  <si>
    <t>BTCUSD</t>
  </si>
  <si>
    <t>Cripto</t>
  </si>
  <si>
    <t>Año</t>
  </si>
  <si>
    <t>eToro (7%)</t>
  </si>
  <si>
    <t>eToro (9%)</t>
  </si>
  <si>
    <t>Hapi (8%)</t>
  </si>
  <si>
    <t>Hapi (10%)</t>
  </si>
  <si>
    <t>Total 7%</t>
  </si>
  <si>
    <t>Total 9%</t>
  </si>
  <si>
    <t>Total 10%</t>
  </si>
  <si>
    <t>Fecha</t>
  </si>
  <si>
    <t>Broker</t>
  </si>
  <si>
    <t>Aporte (USD)</t>
  </si>
  <si>
    <t>Dividendos (USD)</t>
  </si>
  <si>
    <t>Valor actual</t>
  </si>
  <si>
    <t>% Ganancia</t>
  </si>
  <si>
    <t>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</si>
</sst>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3" sqref="B3"/>
    </sheetView>
  </sheetViews>
  <sheetFormatPr defaultRowHeight="14.4" x14ac:dyDescent="0.3"/>
  <cols>
    <col min="1" max="1" width="30" customWidth="1"/>
    <col min="2" max="2" width="20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200</v>
      </c>
    </row>
    <row r="3" spans="1:2" x14ac:dyDescent="0.3">
      <c r="A3" t="s">
        <v>3</v>
      </c>
      <c r="B3">
        <f>B2*0.5</f>
        <v>100</v>
      </c>
    </row>
    <row r="4" spans="1:2" x14ac:dyDescent="0.3">
      <c r="A4" t="s">
        <v>4</v>
      </c>
      <c r="B4">
        <f>B2*0.5</f>
        <v>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E2" sqref="E2"/>
    </sheetView>
  </sheetViews>
  <sheetFormatPr defaultRowHeight="14.4" x14ac:dyDescent="0.3"/>
  <cols>
    <col min="2" max="2" width="15.77734375" bestFit="1" customWidth="1"/>
    <col min="3" max="3" width="8.21875" bestFit="1" customWidth="1"/>
    <col min="4" max="4" width="12.109375" bestFit="1" customWidth="1"/>
  </cols>
  <sheetData>
    <row r="1" spans="1:5" x14ac:dyDescent="0.3">
      <c r="A1" s="2" t="s">
        <v>5</v>
      </c>
      <c r="B1" s="2" t="s">
        <v>6</v>
      </c>
      <c r="C1" s="2" t="s">
        <v>7</v>
      </c>
      <c r="D1" s="2" t="s">
        <v>1</v>
      </c>
      <c r="E1" s="2" t="s">
        <v>8</v>
      </c>
    </row>
    <row r="2" spans="1:5" x14ac:dyDescent="0.3">
      <c r="A2" t="s">
        <v>9</v>
      </c>
      <c r="B2" t="s">
        <v>10</v>
      </c>
      <c r="C2">
        <v>50</v>
      </c>
      <c r="D2">
        <f>Resumen!B3*0.5</f>
        <v>50</v>
      </c>
    </row>
    <row r="3" spans="1:5" x14ac:dyDescent="0.3">
      <c r="A3" t="s">
        <v>11</v>
      </c>
      <c r="B3" t="s">
        <v>12</v>
      </c>
      <c r="C3">
        <v>25</v>
      </c>
      <c r="D3">
        <f>Resumen!B3*0.25</f>
        <v>25</v>
      </c>
    </row>
    <row r="4" spans="1:5" x14ac:dyDescent="0.3">
      <c r="A4" t="s">
        <v>13</v>
      </c>
      <c r="B4" t="s">
        <v>14</v>
      </c>
      <c r="C4">
        <v>15</v>
      </c>
      <c r="D4">
        <f>Resumen!B3*0.15</f>
        <v>15</v>
      </c>
    </row>
    <row r="5" spans="1:5" x14ac:dyDescent="0.3">
      <c r="A5" t="s">
        <v>15</v>
      </c>
      <c r="B5" t="s">
        <v>16</v>
      </c>
      <c r="C5">
        <v>10</v>
      </c>
      <c r="D5">
        <f>Resumen!B3*0.1</f>
        <v>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/>
  </sheetViews>
  <sheetFormatPr defaultRowHeight="14.4" x14ac:dyDescent="0.3"/>
  <cols>
    <col min="1" max="1" width="7.6640625" bestFit="1" customWidth="1"/>
    <col min="2" max="2" width="12.33203125" bestFit="1" customWidth="1"/>
    <col min="3" max="3" width="8.21875" bestFit="1" customWidth="1"/>
    <col min="4" max="4" width="12.109375" bestFit="1" customWidth="1"/>
  </cols>
  <sheetData>
    <row r="1" spans="1:5" x14ac:dyDescent="0.3">
      <c r="A1" s="2" t="s">
        <v>5</v>
      </c>
      <c r="B1" s="2" t="s">
        <v>6</v>
      </c>
      <c r="C1" s="2" t="s">
        <v>7</v>
      </c>
      <c r="D1" s="2" t="s">
        <v>1</v>
      </c>
      <c r="E1" s="2" t="s">
        <v>8</v>
      </c>
    </row>
    <row r="2" spans="1:5" x14ac:dyDescent="0.3">
      <c r="A2" t="s">
        <v>17</v>
      </c>
      <c r="B2" t="s">
        <v>18</v>
      </c>
      <c r="C2">
        <v>20</v>
      </c>
      <c r="D2">
        <f>Resumen!B4*0.2</f>
        <v>20</v>
      </c>
    </row>
    <row r="3" spans="1:5" x14ac:dyDescent="0.3">
      <c r="A3" t="s">
        <v>19</v>
      </c>
      <c r="B3" t="s">
        <v>18</v>
      </c>
      <c r="C3">
        <v>20</v>
      </c>
      <c r="D3">
        <f>Resumen!B4*0.2</f>
        <v>20</v>
      </c>
    </row>
    <row r="4" spans="1:5" x14ac:dyDescent="0.3">
      <c r="A4" t="s">
        <v>20</v>
      </c>
      <c r="B4" t="s">
        <v>21</v>
      </c>
      <c r="C4">
        <v>15</v>
      </c>
      <c r="D4">
        <f>Resumen!B4*0.15</f>
        <v>15</v>
      </c>
    </row>
    <row r="5" spans="1:5" x14ac:dyDescent="0.3">
      <c r="A5" t="s">
        <v>22</v>
      </c>
      <c r="B5" t="s">
        <v>21</v>
      </c>
      <c r="C5">
        <v>10</v>
      </c>
      <c r="D5">
        <f>Resumen!B4*0.1</f>
        <v>10</v>
      </c>
    </row>
    <row r="6" spans="1:5" x14ac:dyDescent="0.3">
      <c r="A6" t="s">
        <v>23</v>
      </c>
      <c r="B6" t="s">
        <v>24</v>
      </c>
      <c r="C6">
        <v>10</v>
      </c>
      <c r="D6">
        <f>Resumen!B4*0.1</f>
        <v>10</v>
      </c>
    </row>
    <row r="7" spans="1:5" x14ac:dyDescent="0.3">
      <c r="A7" t="s">
        <v>25</v>
      </c>
      <c r="B7" t="s">
        <v>24</v>
      </c>
      <c r="C7">
        <v>10</v>
      </c>
      <c r="D7">
        <f>Resumen!B4*0.1</f>
        <v>10</v>
      </c>
    </row>
    <row r="8" spans="1:5" x14ac:dyDescent="0.3">
      <c r="A8" t="s">
        <v>26</v>
      </c>
      <c r="B8" t="s">
        <v>24</v>
      </c>
      <c r="C8">
        <v>10</v>
      </c>
      <c r="D8">
        <f>Resumen!B4*0.1</f>
        <v>10</v>
      </c>
    </row>
    <row r="9" spans="1:5" x14ac:dyDescent="0.3">
      <c r="A9" t="s">
        <v>27</v>
      </c>
      <c r="B9" t="s">
        <v>28</v>
      </c>
      <c r="C9">
        <v>5</v>
      </c>
      <c r="D9">
        <f>Resumen!B4*0.05</f>
        <v>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B2" sqref="B2"/>
    </sheetView>
  </sheetViews>
  <sheetFormatPr defaultRowHeight="14.4" x14ac:dyDescent="0.3"/>
  <cols>
    <col min="1" max="1" width="4.44140625" bestFit="1" customWidth="1"/>
    <col min="2" max="8" width="12" bestFit="1" customWidth="1"/>
  </cols>
  <sheetData>
    <row r="1" spans="1:8" x14ac:dyDescent="0.3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</row>
    <row r="2" spans="1:8" x14ac:dyDescent="0.3">
      <c r="A2">
        <v>1</v>
      </c>
      <c r="B2">
        <f>(100*12*((1+0.07/12)^12-1)/(0.07/12))</f>
        <v>14871.102347568525</v>
      </c>
      <c r="C2">
        <f>(100*12*((1+0.09/12)^12-1)/(0.09/12))</f>
        <v>15009.103627357483</v>
      </c>
      <c r="D2">
        <f>(100*12*((1+0.08/12)^12-1)/(0.08/12))</f>
        <v>14939.9112253518</v>
      </c>
      <c r="E2">
        <f>(100*12*((1+0.1/12)^12-1)/(0.1/12))</f>
        <v>15078.681711546742</v>
      </c>
      <c r="F2">
        <f t="shared" ref="F2:F11" si="0">B2+D2</f>
        <v>29811.013572920325</v>
      </c>
      <c r="G2">
        <f t="shared" ref="G2:G11" si="1">C2+D2</f>
        <v>29949.014852709282</v>
      </c>
      <c r="H2">
        <f t="shared" ref="H2:H11" si="2">C2+E2</f>
        <v>30087.785338904225</v>
      </c>
    </row>
    <row r="3" spans="1:8" x14ac:dyDescent="0.3">
      <c r="A3">
        <v>2</v>
      </c>
      <c r="B3">
        <f>(100*12*((1+0.07/12)^24-1)/(0.07/12))</f>
        <v>30817.237886264153</v>
      </c>
      <c r="C3">
        <f>(100*12*((1+0.09/12)^24-1)/(0.09/12))</f>
        <v>31426.164702819649</v>
      </c>
      <c r="D3">
        <f>(100*12*((1+0.08/12)^24-1)/(0.08/12))</f>
        <v>31119.827714155803</v>
      </c>
      <c r="E3">
        <f>(100*12*((1+0.1/12)^24-1)/(0.1/12))</f>
        <v>31736.298438080499</v>
      </c>
      <c r="F3">
        <f t="shared" si="0"/>
        <v>61937.065600419955</v>
      </c>
      <c r="G3">
        <f t="shared" si="1"/>
        <v>62545.992416975452</v>
      </c>
      <c r="H3">
        <f t="shared" si="2"/>
        <v>63162.463140900145</v>
      </c>
    </row>
    <row r="4" spans="1:8" x14ac:dyDescent="0.3">
      <c r="A4">
        <v>3</v>
      </c>
      <c r="B4">
        <f>(100*12*((1+0.07/12)^36-1)/(0.07/12))</f>
        <v>47916.120852396576</v>
      </c>
      <c r="C4">
        <f>(100*12*((1+0.09/12)^36-1)/(0.09/12))</f>
        <v>49383.259346646009</v>
      </c>
      <c r="D4">
        <f>(100*12*((1+0.08/12)^36-1)/(0.08/12))</f>
        <v>48642.669291717197</v>
      </c>
      <c r="E4">
        <f>(100*12*((1+0.1/12)^36-1)/(0.1/12))</f>
        <v>50138.185308311055</v>
      </c>
      <c r="F4">
        <f t="shared" si="0"/>
        <v>96558.790144113766</v>
      </c>
      <c r="G4">
        <f t="shared" si="1"/>
        <v>98025.928638363199</v>
      </c>
      <c r="H4">
        <f t="shared" si="2"/>
        <v>99521.444654957071</v>
      </c>
    </row>
    <row r="5" spans="1:8" x14ac:dyDescent="0.3">
      <c r="A5">
        <v>4</v>
      </c>
      <c r="B5">
        <f>(100*12*((1+0.07/12)^48-1)/(0.07/12))</f>
        <v>66251.083450702004</v>
      </c>
      <c r="C5">
        <f>(100*12*((1+0.09/12)^48-1)/(0.09/12))</f>
        <v>69024.85333019399</v>
      </c>
      <c r="D5">
        <f>(100*12*((1+0.08/12)^48-1)/(0.08/12))</f>
        <v>67619.898078082362</v>
      </c>
      <c r="E5">
        <f>(100*12*((1+0.1/12)^48-1)/(0.1/12))</f>
        <v>70466.990199431209</v>
      </c>
      <c r="F5">
        <f t="shared" si="0"/>
        <v>133870.98152878438</v>
      </c>
      <c r="G5">
        <f t="shared" si="1"/>
        <v>136644.75140827635</v>
      </c>
      <c r="H5">
        <f t="shared" si="2"/>
        <v>139491.84352962521</v>
      </c>
    </row>
    <row r="6" spans="1:8" x14ac:dyDescent="0.3">
      <c r="A6">
        <v>5</v>
      </c>
      <c r="B6">
        <f>(100*12*((1+0.07/12)^60-1)/(0.07/12))</f>
        <v>85911.481977735035</v>
      </c>
      <c r="C6">
        <f>(100*12*((1+0.09/12)^60-1)/(0.09/12))</f>
        <v>90508.964310651703</v>
      </c>
      <c r="D6">
        <f>(100*12*((1+0.08/12)^60-1)/(0.08/12))</f>
        <v>88172.227494289109</v>
      </c>
      <c r="E6">
        <f>(100*12*((1+0.1/12)^60-1)/(0.1/12))</f>
        <v>92924.486608116204</v>
      </c>
      <c r="F6">
        <f t="shared" si="0"/>
        <v>174083.70947202414</v>
      </c>
      <c r="G6">
        <f t="shared" si="1"/>
        <v>178681.19180494081</v>
      </c>
      <c r="H6">
        <f t="shared" si="2"/>
        <v>183433.45091876789</v>
      </c>
    </row>
    <row r="7" spans="1:8" x14ac:dyDescent="0.3">
      <c r="A7">
        <v>6</v>
      </c>
      <c r="B7">
        <f>(100*12*((1+0.07/12)^72-1)/(0.07/12))</f>
        <v>106993.1323039531</v>
      </c>
      <c r="C7">
        <f>(100*12*((1+0.09/12)^72-1)/(0.09/12))</f>
        <v>114008.43309140515</v>
      </c>
      <c r="D7">
        <f>(100*12*((1+0.08/12)^72-1)/(0.08/12))</f>
        <v>110430.39011578645</v>
      </c>
      <c r="E7">
        <f>(100*12*((1+0.1/12)^72-1)/(0.1/12))</f>
        <v>117733.57635280647</v>
      </c>
      <c r="F7">
        <f t="shared" si="0"/>
        <v>217423.52241973954</v>
      </c>
      <c r="G7">
        <f t="shared" si="1"/>
        <v>224438.8232071916</v>
      </c>
      <c r="H7">
        <f t="shared" si="2"/>
        <v>231742.00944421161</v>
      </c>
    </row>
    <row r="8" spans="1:8" x14ac:dyDescent="0.3">
      <c r="A8">
        <v>7</v>
      </c>
      <c r="B8">
        <f>(100*12*((1+0.07/12)^84-1)/(0.07/12))</f>
        <v>129598.77683683632</v>
      </c>
      <c r="C8">
        <f>(100*12*((1+0.09/12)^84-1)/(0.09/12))</f>
        <v>139712.31413539732</v>
      </c>
      <c r="D8">
        <f>(100*12*((1+0.08/12)^84-1)/(0.08/12))</f>
        <v>134535.96925730948</v>
      </c>
      <c r="E8">
        <f>(100*12*((1+0.1/12)^84-1)/(0.1/12))</f>
        <v>145140.50198508965</v>
      </c>
      <c r="F8">
        <f t="shared" si="0"/>
        <v>264134.74609414581</v>
      </c>
      <c r="G8">
        <f t="shared" si="1"/>
        <v>274248.28339270677</v>
      </c>
      <c r="H8">
        <f t="shared" si="2"/>
        <v>284852.81612048694</v>
      </c>
    </row>
    <row r="9" spans="1:8" x14ac:dyDescent="0.3">
      <c r="A9">
        <v>8</v>
      </c>
      <c r="B9">
        <f>(100*12*((1+0.07/12)^96-1)/(0.07/12))</f>
        <v>153838.58524080901</v>
      </c>
      <c r="C9">
        <f>(100*12*((1+0.09/12)^96-1)/(0.09/12))</f>
        <v>167827.39651823038</v>
      </c>
      <c r="D9">
        <f>(100*12*((1+0.08/12)^96-1)/(0.08/12))</f>
        <v>160642.29957888831</v>
      </c>
      <c r="E9">
        <f>(100*12*((1+0.1/12)^96-1)/(0.1/12))</f>
        <v>175417.29086946478</v>
      </c>
      <c r="F9">
        <f t="shared" si="0"/>
        <v>314480.88481969736</v>
      </c>
      <c r="G9">
        <f t="shared" si="1"/>
        <v>328469.69609711866</v>
      </c>
      <c r="H9">
        <f t="shared" si="2"/>
        <v>343244.68738769519</v>
      </c>
    </row>
    <row r="10" spans="1:8" x14ac:dyDescent="0.3">
      <c r="A10">
        <v>9</v>
      </c>
      <c r="B10">
        <f>(100*12*((1+0.07/12)^108-1)/(0.07/12))</f>
        <v>179830.69135424454</v>
      </c>
      <c r="C10">
        <f>(100*12*((1+0.09/12)^108-1)/(0.09/12))</f>
        <v>198579.8675571612</v>
      </c>
      <c r="D10">
        <f>(100*12*((1+0.08/12)^108-1)/(0.08/12))</f>
        <v>188915.4424417121</v>
      </c>
      <c r="E10">
        <f>(100*12*((1+0.1/12)^108-1)/(0.1/12))</f>
        <v>208864.45519019535</v>
      </c>
      <c r="F10">
        <f t="shared" si="0"/>
        <v>368746.13379595662</v>
      </c>
      <c r="G10">
        <f t="shared" si="1"/>
        <v>387495.30999887327</v>
      </c>
      <c r="H10">
        <f t="shared" si="2"/>
        <v>407444.32274735655</v>
      </c>
    </row>
    <row r="11" spans="1:8" x14ac:dyDescent="0.3">
      <c r="A11">
        <v>10</v>
      </c>
      <c r="B11">
        <f>(100*12*((1+0.07/12)^120-1)/(0.07/12))</f>
        <v>207701.76892024418</v>
      </c>
      <c r="C11">
        <f>(100*12*((1+0.09/12)^120-1)/(0.09/12))</f>
        <v>232217.13249997087</v>
      </c>
      <c r="D11">
        <f>(100*12*((1+0.08/12)^120-1)/(0.08/12))</f>
        <v>219535.24221804857</v>
      </c>
      <c r="E11">
        <f>(100*12*((1+0.1/12)^120-1)/(0.1/12))</f>
        <v>245813.97468416271</v>
      </c>
      <c r="F11">
        <f t="shared" si="0"/>
        <v>427237.01113829273</v>
      </c>
      <c r="G11">
        <f t="shared" si="1"/>
        <v>451752.37471801945</v>
      </c>
      <c r="H11">
        <f t="shared" si="2"/>
        <v>478031.10718413361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"/>
  <sheetViews>
    <sheetView workbookViewId="0">
      <selection activeCell="D2" sqref="D2"/>
    </sheetView>
  </sheetViews>
  <sheetFormatPr defaultRowHeight="14.4" x14ac:dyDescent="0.3"/>
  <cols>
    <col min="4" max="4" width="12.109375" bestFit="1" customWidth="1"/>
    <col min="5" max="5" width="15.77734375" bestFit="1" customWidth="1"/>
    <col min="6" max="6" width="11" bestFit="1" customWidth="1"/>
    <col min="7" max="7" width="10.6640625" bestFit="1" customWidth="1"/>
    <col min="8" max="8" width="5.88671875" bestFit="1" customWidth="1"/>
  </cols>
  <sheetData>
    <row r="1" spans="1:8" x14ac:dyDescent="0.3">
      <c r="A1" s="2" t="s">
        <v>37</v>
      </c>
      <c r="B1" s="2" t="s">
        <v>38</v>
      </c>
      <c r="C1" s="2" t="s">
        <v>5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Resumen</vt:lpstr>
      <vt:lpstr>eToro</vt:lpstr>
      <vt:lpstr>Hapi (Fusionado)</vt:lpstr>
      <vt:lpstr>Proyección 10 años</vt:lpstr>
      <vt:lpstr>Seguimiento Real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Henriquez</cp:lastModifiedBy>
  <dcterms:created xsi:type="dcterms:W3CDTF">2025-10-08T22:08:55Z</dcterms:created>
  <dcterms:modified xsi:type="dcterms:W3CDTF">2025-10-09T01:08:16Z</dcterms:modified>
</cp:coreProperties>
</file>