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<sst xmlns="http://schemas.openxmlformats.org/spreadsheetml/2006/main" count="120" uniqueCount="55">
  <si>
    <t>La industria azucarera “Pantaleón S.A”</t>
  </si>
  <si>
    <t>Empresa: Panteleón S.A.</t>
  </si>
  <si>
    <t>Producto: Ditionito de sodio</t>
  </si>
  <si>
    <t>UNIDAD DE MEDIDA: SACOS</t>
  </si>
  <si>
    <t>METODO DE VALUNCION</t>
  </si>
  <si>
    <t>UEPS</t>
  </si>
  <si>
    <t>MES: MAYO 2020</t>
  </si>
  <si>
    <t>Consumos</t>
  </si>
  <si>
    <t>Compras</t>
  </si>
  <si>
    <t>Fecha</t>
  </si>
  <si>
    <t xml:space="preserve">Solicitud </t>
  </si>
  <si>
    <t>Cantidad</t>
  </si>
  <si>
    <t>Factura</t>
  </si>
  <si>
    <t xml:space="preserve">Precio </t>
  </si>
  <si>
    <t>19.50</t>
  </si>
  <si>
    <t>20.75</t>
  </si>
  <si>
    <t>19.75</t>
  </si>
  <si>
    <t>FECHA</t>
  </si>
  <si>
    <t>REFERENCIA</t>
  </si>
  <si>
    <t>ENTRADAS</t>
  </si>
  <si>
    <t>SALIDAS</t>
  </si>
  <si>
    <t>EXISTENCIAS</t>
  </si>
  <si>
    <t>CANTIDAD</t>
  </si>
  <si>
    <t>UNIDAD</t>
  </si>
  <si>
    <t>TOTAL</t>
  </si>
  <si>
    <t>UNIDAD(Q)</t>
  </si>
  <si>
    <t>TOTAL(Q)</t>
  </si>
  <si>
    <t>SALDO INICIAL</t>
  </si>
  <si>
    <t>REQUISICION NO. 32</t>
  </si>
  <si>
    <t>COMPRA FACT 65</t>
  </si>
  <si>
    <t>COMPRA FACT 78</t>
  </si>
  <si>
    <t>REQUISICIÓN NO. 53</t>
  </si>
  <si>
    <t>COMPRA FACT 29</t>
  </si>
  <si>
    <t>NOTA DEVOLUCIÓN 032</t>
  </si>
  <si>
    <t>REQUISICIÓN NO. 22</t>
  </si>
  <si>
    <t>DEVOLUCION</t>
  </si>
  <si>
    <t>NOTA DEVOLUCIÓN NO. 01</t>
  </si>
  <si>
    <t>Factura No. 29</t>
  </si>
  <si>
    <t>Solicitud</t>
  </si>
  <si>
    <t>Part. 1</t>
  </si>
  <si>
    <t>03.05.2022</t>
  </si>
  <si>
    <t>Materia Prima en Proceso</t>
  </si>
  <si>
    <t>Almacén de Materia Prima</t>
  </si>
  <si>
    <t>Requisición No. 32</t>
  </si>
  <si>
    <t>Part. 2</t>
  </si>
  <si>
    <t>04.05.2022</t>
  </si>
  <si>
    <t>Iva por Cobrar</t>
  </si>
  <si>
    <t>Proveedores</t>
  </si>
  <si>
    <t>Compra de Materia</t>
  </si>
  <si>
    <t>Part. 3</t>
  </si>
  <si>
    <t>10.05.2022</t>
  </si>
  <si>
    <t>Part. 4</t>
  </si>
  <si>
    <t>14.05.2022</t>
  </si>
  <si>
    <t>Part. 5</t>
  </si>
  <si>
    <t>15.05.2022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</si>
</sst>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Q]#,##0.00"/>
    <numFmt numFmtId="165" formatCode="0.0"/>
    <numFmt numFmtId="166" formatCode="dd/mm/yy"/>
    <numFmt numFmtId="167" formatCode="D/M/YYYY"/>
    <numFmt numFmtId="168" formatCode="_-&quot;Q&quot;* #,##0.00_-;\-&quot;Q&quot;* #,##0.00_-;_-&quot;Q&quot;* &quot;-&quot;??_-;_-@"/>
    <numFmt numFmtId="169" formatCode="&quot;Q&quot;#,##0;[Red]\-&quot;Q&quot;#,##0"/>
    <numFmt numFmtId="170" formatCode="dd/mm/yyyy"/>
  </numFmts>
  <fonts count="2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1.0"/>
      <color theme="1"/>
      <name val="Sans-serif"/>
    </font>
    <font>
      <b/>
      <sz val="11.0"/>
      <color rgb="FFFFFFFF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b/>
      <color theme="0"/>
      <name val="Arial"/>
    </font>
    <font>
      <b/>
      <color theme="1"/>
      <name val="Arial"/>
    </font>
    <font>
      <sz val="9.0"/>
      <color theme="1"/>
      <name val="Calibri"/>
    </font>
    <font>
      <sz val="11.0"/>
      <color theme="1"/>
      <name val="Calibri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Sans-serif"/>
    </font>
    <font>
      <b/>
      <sz val="10.0"/>
      <color rgb="FFFFFFFF"/>
      <name val="Arial"/>
    </font>
    <font>
      <b/>
      <sz val="10.0"/>
      <color theme="1"/>
      <name val="Arial"/>
      <scheme val="minor"/>
    </font>
    <font>
      <sz val="10.0"/>
      <color theme="1"/>
      <name val="Calibri"/>
    </font>
    <font>
      <b/>
      <sz val="10.0"/>
      <color theme="0"/>
      <name val="Arial"/>
    </font>
    <font>
      <b/>
      <sz val="10.0"/>
      <color theme="1"/>
      <name val="Arial"/>
    </font>
    <font>
      <b/>
      <sz val="10.0"/>
      <color theme="1"/>
      <name val="Calibri"/>
    </font>
    <font>
      <b/>
      <sz val="9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1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165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horizontal="center" readingOrder="0"/>
    </xf>
    <xf borderId="2" fillId="0" fontId="6" numFmtId="0" xfId="0" applyBorder="1" applyFont="1"/>
    <xf borderId="3" fillId="0" fontId="6" numFmtId="0" xfId="0" applyBorder="1" applyFont="1"/>
    <xf borderId="4" fillId="4" fontId="7" numFmtId="0" xfId="0" applyAlignment="1" applyBorder="1" applyFill="1" applyFont="1">
      <alignment readingOrder="0"/>
    </xf>
    <xf borderId="4" fillId="0" fontId="8" numFmtId="166" xfId="0" applyAlignment="1" applyBorder="1" applyFont="1" applyNumberFormat="1">
      <alignment readingOrder="0"/>
    </xf>
    <xf borderId="4" fillId="0" fontId="8" numFmtId="0" xfId="0" applyAlignment="1" applyBorder="1" applyFont="1">
      <alignment readingOrder="0"/>
    </xf>
    <xf borderId="5" fillId="5" fontId="9" numFmtId="0" xfId="0" applyAlignment="1" applyBorder="1" applyFill="1" applyFont="1">
      <alignment horizontal="center" vertical="center"/>
    </xf>
    <xf borderId="1" fillId="6" fontId="9" numFmtId="1" xfId="0" applyAlignment="1" applyBorder="1" applyFill="1" applyFont="1" applyNumberFormat="1">
      <alignment horizontal="center" vertical="center"/>
    </xf>
    <xf borderId="1" fillId="6" fontId="9" numFmtId="165" xfId="0" applyAlignment="1" applyBorder="1" applyFont="1" applyNumberFormat="1">
      <alignment horizontal="center" vertical="center"/>
    </xf>
    <xf borderId="6" fillId="0" fontId="6" numFmtId="0" xfId="0" applyBorder="1" applyFont="1"/>
    <xf borderId="4" fillId="2" fontId="10" numFmtId="1" xfId="0" applyAlignment="1" applyBorder="1" applyFont="1" applyNumberFormat="1">
      <alignment horizontal="center" vertical="center"/>
    </xf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7" fillId="0" fontId="11" numFmtId="167" xfId="0" applyAlignment="1" applyBorder="1" applyFont="1" applyNumberFormat="1">
      <alignment horizontal="right" vertical="bottom"/>
    </xf>
    <xf borderId="7" fillId="0" fontId="11" numFmtId="168" xfId="0" applyAlignment="1" applyBorder="1" applyFont="1" applyNumberFormat="1">
      <alignment vertical="bottom"/>
    </xf>
    <xf borderId="7" fillId="0" fontId="11" numFmtId="168" xfId="0" applyAlignment="1" applyBorder="1" applyFont="1" applyNumberFormat="1">
      <alignment horizontal="right" vertical="bottom"/>
    </xf>
    <xf borderId="7" fillId="0" fontId="12" numFmtId="168" xfId="0" applyAlignment="1" applyBorder="1" applyFont="1" applyNumberFormat="1">
      <alignment vertical="bottom"/>
    </xf>
    <xf borderId="7" fillId="0" fontId="11" numFmtId="169" xfId="0" applyAlignment="1" applyBorder="1" applyFont="1" applyNumberFormat="1">
      <alignment horizontal="right" vertical="bottom"/>
    </xf>
    <xf borderId="4" fillId="0" fontId="3" numFmtId="170" xfId="0" applyAlignment="1" applyBorder="1" applyFont="1" applyNumberFormat="1">
      <alignment horizontal="left" vertical="bottom"/>
    </xf>
    <xf borderId="4" fillId="0" fontId="3" numFmtId="0" xfId="0" applyAlignment="1" applyBorder="1" applyFont="1">
      <alignment horizontal="left" vertical="bottom"/>
    </xf>
    <xf borderId="4" fillId="0" fontId="3" numFmtId="1" xfId="0" applyAlignment="1" applyBorder="1" applyFont="1" applyNumberFormat="1">
      <alignment horizontal="right" vertical="bottom"/>
    </xf>
    <xf borderId="4" fillId="0" fontId="3" numFmtId="164" xfId="0" applyAlignment="1" applyBorder="1" applyFont="1" applyNumberFormat="1">
      <alignment horizontal="right" vertical="bottom"/>
    </xf>
    <xf borderId="4" fillId="0" fontId="3" numFmtId="165" xfId="0" applyAlignment="1" applyBorder="1" applyFont="1" applyNumberFormat="1">
      <alignment vertical="bottom"/>
    </xf>
    <xf borderId="4" fillId="0" fontId="3" numFmtId="164" xfId="0" applyAlignment="1" applyBorder="1" applyFont="1" applyNumberFormat="1">
      <alignment vertical="bottom"/>
    </xf>
    <xf borderId="0" fillId="0" fontId="13" numFmtId="0" xfId="0" applyFont="1"/>
    <xf borderId="0" fillId="0" fontId="14" numFmtId="0" xfId="0" applyAlignment="1" applyFont="1">
      <alignment readingOrder="0"/>
    </xf>
    <xf borderId="0" fillId="0" fontId="14" numFmtId="0" xfId="0" applyAlignment="1" applyFont="1">
      <alignment shrinkToFit="0" vertical="bottom" wrapText="0"/>
    </xf>
    <xf borderId="0" fillId="0" fontId="14" numFmtId="1" xfId="0" applyAlignment="1" applyFont="1" applyNumberFormat="1">
      <alignment vertical="bottom"/>
    </xf>
    <xf borderId="0" fillId="0" fontId="14" numFmtId="164" xfId="0" applyAlignment="1" applyFont="1" applyNumberFormat="1">
      <alignment vertical="bottom"/>
    </xf>
    <xf borderId="0" fillId="0" fontId="14" numFmtId="165" xfId="0" applyAlignment="1" applyFont="1" applyNumberFormat="1">
      <alignment vertical="bottom"/>
    </xf>
    <xf borderId="0" fillId="0" fontId="14" numFmtId="165" xfId="0" applyAlignment="1" applyFont="1" applyNumberFormat="1">
      <alignment shrinkToFit="0" vertical="bottom" wrapText="0"/>
    </xf>
    <xf borderId="0" fillId="0" fontId="15" numFmtId="0" xfId="0" applyAlignment="1" applyFont="1">
      <alignment readingOrder="0"/>
    </xf>
    <xf borderId="1" fillId="3" fontId="16" numFmtId="0" xfId="0" applyAlignment="1" applyBorder="1" applyFont="1">
      <alignment horizontal="center" readingOrder="0"/>
    </xf>
    <xf borderId="4" fillId="4" fontId="17" numFmtId="0" xfId="0" applyAlignment="1" applyBorder="1" applyFont="1">
      <alignment readingOrder="0"/>
    </xf>
    <xf borderId="4" fillId="0" fontId="13" numFmtId="166" xfId="0" applyAlignment="1" applyBorder="1" applyFont="1" applyNumberFormat="1">
      <alignment readingOrder="0"/>
    </xf>
    <xf borderId="4" fillId="0" fontId="13" numFmtId="0" xfId="0" applyAlignment="1" applyBorder="1" applyFont="1">
      <alignment readingOrder="0"/>
    </xf>
    <xf borderId="0" fillId="0" fontId="18" numFmtId="0" xfId="0" applyAlignment="1" applyFont="1">
      <alignment vertical="bottom"/>
    </xf>
    <xf borderId="5" fillId="5" fontId="19" numFmtId="0" xfId="0" applyAlignment="1" applyBorder="1" applyFont="1">
      <alignment horizontal="center" vertical="center"/>
    </xf>
    <xf borderId="1" fillId="6" fontId="19" numFmtId="1" xfId="0" applyAlignment="1" applyBorder="1" applyFont="1" applyNumberFormat="1">
      <alignment horizontal="center" vertical="center"/>
    </xf>
    <xf borderId="1" fillId="6" fontId="19" numFmtId="165" xfId="0" applyAlignment="1" applyBorder="1" applyFont="1" applyNumberFormat="1">
      <alignment horizontal="center" vertical="center"/>
    </xf>
    <xf borderId="4" fillId="2" fontId="20" numFmtId="1" xfId="0" applyAlignment="1" applyBorder="1" applyFont="1" applyNumberFormat="1">
      <alignment horizontal="center" vertical="center"/>
    </xf>
    <xf borderId="4" fillId="2" fontId="20" numFmtId="164" xfId="0" applyAlignment="1" applyBorder="1" applyFont="1" applyNumberFormat="1">
      <alignment horizontal="center" vertical="center"/>
    </xf>
    <xf borderId="4" fillId="2" fontId="20" numFmtId="165" xfId="0" applyAlignment="1" applyBorder="1" applyFont="1" applyNumberFormat="1">
      <alignment horizontal="center" vertical="center"/>
    </xf>
    <xf borderId="7" fillId="0" fontId="18" numFmtId="167" xfId="0" applyAlignment="1" applyBorder="1" applyFont="1" applyNumberFormat="1">
      <alignment horizontal="right" vertical="bottom"/>
    </xf>
    <xf borderId="7" fillId="0" fontId="18" numFmtId="168" xfId="0" applyAlignment="1" applyBorder="1" applyFont="1" applyNumberFormat="1">
      <alignment vertical="bottom"/>
    </xf>
    <xf borderId="7" fillId="0" fontId="18" numFmtId="168" xfId="0" applyAlignment="1" applyBorder="1" applyFont="1" applyNumberFormat="1">
      <alignment horizontal="right" vertical="bottom"/>
    </xf>
    <xf borderId="8" fillId="0" fontId="18" numFmtId="0" xfId="0" applyAlignment="1" applyBorder="1" applyFont="1">
      <alignment vertical="bottom"/>
    </xf>
    <xf borderId="9" fillId="0" fontId="18" numFmtId="0" xfId="0" applyAlignment="1" applyBorder="1" applyFont="1">
      <alignment vertical="bottom"/>
    </xf>
    <xf borderId="8" fillId="7" fontId="21" numFmtId="0" xfId="0" applyAlignment="1" applyBorder="1" applyFill="1" applyFont="1">
      <alignment horizontal="center"/>
    </xf>
    <xf borderId="8" fillId="0" fontId="6" numFmtId="0" xfId="0" applyBorder="1" applyFont="1"/>
    <xf borderId="7" fillId="0" fontId="6" numFmtId="0" xfId="0" applyBorder="1" applyFont="1"/>
    <xf borderId="7" fillId="0" fontId="21" numFmtId="0" xfId="0" applyAlignment="1" applyBorder="1" applyFont="1">
      <alignment horizontal="center"/>
    </xf>
    <xf borderId="7" fillId="0" fontId="18" numFmtId="0" xfId="0" applyAlignment="1" applyBorder="1" applyFont="1">
      <alignment horizontal="right" vertical="bottom"/>
    </xf>
    <xf borderId="7" fillId="0" fontId="18" numFmtId="169" xfId="0" applyAlignment="1" applyBorder="1" applyFont="1" applyNumberFormat="1">
      <alignment horizontal="right" vertical="bottom"/>
    </xf>
    <xf borderId="8" fillId="8" fontId="21" numFmtId="0" xfId="0" applyAlignment="1" applyBorder="1" applyFill="1" applyFont="1">
      <alignment horizontal="center" vertical="bottom"/>
    </xf>
    <xf borderId="0" fillId="0" fontId="12" numFmtId="0" xfId="0" applyAlignment="1" applyFont="1">
      <alignment vertical="bottom"/>
    </xf>
    <xf borderId="0" fillId="0" fontId="22" numFmtId="0" xfId="0" applyAlignment="1" applyFont="1">
      <alignment horizontal="center"/>
    </xf>
    <xf borderId="0" fillId="0" fontId="11" numFmtId="168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8" fillId="0" fontId="12" numFmtId="0" xfId="0" applyAlignment="1" applyBorder="1" applyFont="1">
      <alignment vertical="bottom"/>
    </xf>
    <xf borderId="8" fillId="0" fontId="11" numFmtId="168" xfId="0" applyAlignment="1" applyBorder="1" applyFont="1" applyNumberFormat="1">
      <alignment horizontal="right" vertical="bottom"/>
    </xf>
    <xf borderId="10" fillId="0" fontId="22" numFmtId="168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</cols>
  <sheetData>
    <row r="1">
      <c r="A1" s="1" t="s">
        <v>0</v>
      </c>
    </row>
    <row r="2">
      <c r="A2" s="2"/>
    </row>
    <row r="3">
      <c r="B3" s="3" t="s">
        <v>1</v>
      </c>
      <c r="C3" s="4"/>
      <c r="D3" s="5"/>
      <c r="E3" s="5"/>
      <c r="F3" s="6"/>
      <c r="G3" s="5"/>
      <c r="H3" s="5"/>
      <c r="I3" s="4"/>
      <c r="J3" s="5"/>
      <c r="K3" s="5"/>
    </row>
    <row r="4">
      <c r="B4" s="3" t="s">
        <v>2</v>
      </c>
      <c r="C4" s="4"/>
      <c r="D4" s="5"/>
      <c r="E4" s="5"/>
      <c r="G4" s="7" t="s">
        <v>3</v>
      </c>
      <c r="H4" s="5"/>
      <c r="I4" s="4"/>
      <c r="J4" s="5"/>
      <c r="K4" s="5"/>
    </row>
    <row r="5">
      <c r="B5" s="3" t="s">
        <v>4</v>
      </c>
      <c r="C5" s="4"/>
      <c r="D5" s="5" t="s">
        <v>5</v>
      </c>
      <c r="G5" s="7" t="s">
        <v>6</v>
      </c>
      <c r="H5" s="5"/>
      <c r="I5" s="4"/>
      <c r="J5" s="5"/>
      <c r="K5" s="5"/>
    </row>
    <row r="6">
      <c r="A6" s="8"/>
    </row>
    <row r="7">
      <c r="A7" s="8"/>
    </row>
    <row r="8">
      <c r="B8" s="9" t="s">
        <v>7</v>
      </c>
      <c r="C8" s="10"/>
      <c r="D8" s="11"/>
      <c r="F8" s="9" t="s">
        <v>8</v>
      </c>
      <c r="G8" s="10"/>
      <c r="H8" s="10"/>
      <c r="I8" s="11"/>
    </row>
    <row r="9">
      <c r="B9" s="12" t="s">
        <v>9</v>
      </c>
      <c r="C9" s="12" t="s">
        <v>10</v>
      </c>
      <c r="D9" s="12" t="s">
        <v>11</v>
      </c>
      <c r="F9" s="12" t="s">
        <v>9</v>
      </c>
      <c r="G9" s="12" t="s">
        <v>12</v>
      </c>
      <c r="H9" s="12" t="s">
        <v>11</v>
      </c>
      <c r="I9" s="12" t="s">
        <v>13</v>
      </c>
    </row>
    <row r="10">
      <c r="B10" s="13">
        <v>43954.0</v>
      </c>
      <c r="C10" s="14">
        <v>32.0</v>
      </c>
      <c r="D10" s="14">
        <v>36.0</v>
      </c>
      <c r="F10" s="13">
        <v>43955.0</v>
      </c>
      <c r="G10" s="14">
        <v>65.0</v>
      </c>
      <c r="H10" s="14">
        <v>45.0</v>
      </c>
      <c r="I10" s="14" t="s">
        <v>14</v>
      </c>
    </row>
    <row r="11">
      <c r="B11" s="13">
        <v>43965.0</v>
      </c>
      <c r="C11" s="14">
        <v>53.0</v>
      </c>
      <c r="D11" s="14">
        <v>9.0</v>
      </c>
      <c r="F11" s="13">
        <v>43961.0</v>
      </c>
      <c r="G11" s="14">
        <v>78.0</v>
      </c>
      <c r="H11" s="14">
        <v>45.0</v>
      </c>
      <c r="I11" s="14" t="s">
        <v>15</v>
      </c>
    </row>
    <row r="12">
      <c r="B12" s="13">
        <v>43975.0</v>
      </c>
      <c r="C12" s="14">
        <v>22.0</v>
      </c>
      <c r="D12" s="14">
        <v>93.0</v>
      </c>
      <c r="F12" s="13">
        <v>43966.0</v>
      </c>
      <c r="G12" s="14">
        <v>22.0</v>
      </c>
      <c r="H12" s="14">
        <v>51.0</v>
      </c>
      <c r="I12" s="14" t="s">
        <v>16</v>
      </c>
    </row>
    <row r="15">
      <c r="A15" s="15" t="s">
        <v>17</v>
      </c>
      <c r="B15" s="15" t="s">
        <v>18</v>
      </c>
      <c r="C15" s="16" t="s">
        <v>19</v>
      </c>
      <c r="D15" s="10"/>
      <c r="E15" s="11"/>
      <c r="F15" s="17" t="s">
        <v>20</v>
      </c>
      <c r="G15" s="10"/>
      <c r="H15" s="11"/>
      <c r="I15" s="16" t="s">
        <v>21</v>
      </c>
      <c r="J15" s="10"/>
      <c r="K15" s="11"/>
    </row>
    <row r="16">
      <c r="A16" s="18"/>
      <c r="B16" s="18"/>
      <c r="C16" s="19" t="s">
        <v>22</v>
      </c>
      <c r="D16" s="20" t="s">
        <v>23</v>
      </c>
      <c r="E16" s="20" t="s">
        <v>24</v>
      </c>
      <c r="F16" s="21" t="s">
        <v>22</v>
      </c>
      <c r="G16" s="20" t="s">
        <v>25</v>
      </c>
      <c r="H16" s="20" t="s">
        <v>24</v>
      </c>
      <c r="I16" s="19" t="s">
        <v>22</v>
      </c>
      <c r="J16" s="20" t="s">
        <v>23</v>
      </c>
      <c r="K16" s="20" t="s">
        <v>26</v>
      </c>
    </row>
    <row r="17">
      <c r="A17" s="22">
        <v>44682.0</v>
      </c>
      <c r="B17" s="23" t="s">
        <v>27</v>
      </c>
      <c r="C17" s="24">
        <v>60.0</v>
      </c>
      <c r="D17" s="24">
        <v>19.0</v>
      </c>
      <c r="E17" s="24">
        <f>C17*D17</f>
        <v>1140</v>
      </c>
      <c r="F17" s="23"/>
      <c r="G17" s="23"/>
      <c r="H17" s="23"/>
      <c r="I17" s="24">
        <f t="shared" ref="I17:K17" si="1">C17</f>
        <v>60</v>
      </c>
      <c r="J17" s="24">
        <f t="shared" si="1"/>
        <v>19</v>
      </c>
      <c r="K17" s="24">
        <f t="shared" si="1"/>
        <v>1140</v>
      </c>
    </row>
    <row r="18">
      <c r="A18" s="22" t="str">
        <f>+M18</f>
        <v/>
      </c>
      <c r="B18" s="23" t="s">
        <v>28</v>
      </c>
      <c r="C18" s="23"/>
      <c r="D18" s="23"/>
      <c r="E18" s="23"/>
      <c r="F18" s="24">
        <v>36.0</v>
      </c>
      <c r="G18" s="24">
        <v>19.0</v>
      </c>
      <c r="H18" s="24">
        <f>F18*G18</f>
        <v>684</v>
      </c>
      <c r="I18" s="24">
        <f>I17-F18</f>
        <v>24</v>
      </c>
      <c r="J18" s="24">
        <f>+G18</f>
        <v>19</v>
      </c>
      <c r="K18" s="24">
        <f>+K17-H18</f>
        <v>456</v>
      </c>
    </row>
    <row r="19">
      <c r="A19" s="22" t="str">
        <f t="shared" ref="A19:A20" si="2">+M25</f>
        <v/>
      </c>
      <c r="B19" s="23" t="s">
        <v>29</v>
      </c>
      <c r="C19" s="24">
        <v>45.0</v>
      </c>
      <c r="D19" s="24">
        <v>19.5</v>
      </c>
      <c r="E19" s="24">
        <f t="shared" ref="E19:E20" si="3">C19*D19</f>
        <v>877.5</v>
      </c>
      <c r="F19" s="23"/>
      <c r="G19" s="23"/>
      <c r="H19" s="23"/>
      <c r="I19" s="24">
        <f t="shared" ref="I19:I20" si="4">I18+C19</f>
        <v>69</v>
      </c>
      <c r="J19" s="24">
        <f t="shared" ref="J19:J20" si="5">D19</f>
        <v>19.5</v>
      </c>
      <c r="K19" s="24">
        <f t="shared" ref="K19:K20" si="6">K18+E19</f>
        <v>1333.5</v>
      </c>
    </row>
    <row r="20">
      <c r="A20" s="22" t="str">
        <f t="shared" si="2"/>
        <v/>
      </c>
      <c r="B20" s="23" t="s">
        <v>30</v>
      </c>
      <c r="C20" s="24">
        <v>45.0</v>
      </c>
      <c r="D20" s="24">
        <v>20.75</v>
      </c>
      <c r="E20" s="24">
        <f t="shared" si="3"/>
        <v>933.75</v>
      </c>
      <c r="F20" s="23"/>
      <c r="G20" s="23"/>
      <c r="H20" s="23"/>
      <c r="I20" s="24">
        <f t="shared" si="4"/>
        <v>114</v>
      </c>
      <c r="J20" s="24">
        <f t="shared" si="5"/>
        <v>20.75</v>
      </c>
      <c r="K20" s="24">
        <f t="shared" si="6"/>
        <v>2267.25</v>
      </c>
    </row>
    <row r="21">
      <c r="A21" s="22" t="str">
        <f>+M19</f>
        <v/>
      </c>
      <c r="B21" s="23" t="s">
        <v>31</v>
      </c>
      <c r="C21" s="23"/>
      <c r="D21" s="23"/>
      <c r="E21" s="23"/>
      <c r="F21" s="24">
        <v>9.0</v>
      </c>
      <c r="G21" s="24">
        <f>+D20</f>
        <v>20.75</v>
      </c>
      <c r="H21" s="24">
        <f>F21*G21</f>
        <v>186.75</v>
      </c>
      <c r="I21" s="24">
        <f>I20-F21</f>
        <v>105</v>
      </c>
      <c r="J21" s="24">
        <f>G21</f>
        <v>20.75</v>
      </c>
      <c r="K21" s="24">
        <f>K20-H21</f>
        <v>2080.5</v>
      </c>
    </row>
    <row r="22">
      <c r="A22" s="22" t="str">
        <f>+M27</f>
        <v/>
      </c>
      <c r="B22" s="23" t="s">
        <v>32</v>
      </c>
      <c r="C22" s="24">
        <v>51.0</v>
      </c>
      <c r="D22" s="24">
        <v>19.75</v>
      </c>
      <c r="E22" s="24">
        <f t="shared" ref="E22:E23" si="7">+C22*D22</f>
        <v>1007.25</v>
      </c>
      <c r="F22" s="23"/>
      <c r="G22" s="23"/>
      <c r="H22" s="23"/>
      <c r="I22" s="24">
        <f t="shared" ref="I22:I23" si="8">I21+C22</f>
        <v>156</v>
      </c>
      <c r="J22" s="24">
        <f t="shared" ref="J22:J23" si="9">+D22</f>
        <v>19.75</v>
      </c>
      <c r="K22" s="24">
        <f t="shared" ref="K22:K23" si="10">K21+E22</f>
        <v>3087.75</v>
      </c>
    </row>
    <row r="23">
      <c r="A23" s="22">
        <v>44697.0</v>
      </c>
      <c r="B23" s="23" t="s">
        <v>33</v>
      </c>
      <c r="C23" s="24">
        <v>24.0</v>
      </c>
      <c r="D23" s="24">
        <f>+G21</f>
        <v>20.75</v>
      </c>
      <c r="E23" s="24">
        <f t="shared" si="7"/>
        <v>498</v>
      </c>
      <c r="F23" s="23"/>
      <c r="G23" s="25"/>
      <c r="H23" s="23"/>
      <c r="I23" s="24">
        <f t="shared" si="8"/>
        <v>180</v>
      </c>
      <c r="J23" s="24">
        <f t="shared" si="9"/>
        <v>20.75</v>
      </c>
      <c r="K23" s="24">
        <f t="shared" si="10"/>
        <v>3585.75</v>
      </c>
    </row>
    <row r="24">
      <c r="A24" s="22" t="str">
        <f>+M20</f>
        <v/>
      </c>
      <c r="B24" s="23" t="s">
        <v>34</v>
      </c>
      <c r="C24" s="23"/>
      <c r="D24" s="23"/>
      <c r="E24" s="23"/>
      <c r="F24" s="26">
        <v>93.0</v>
      </c>
      <c r="G24" s="24">
        <f>+D22</f>
        <v>19.75</v>
      </c>
      <c r="H24" s="24">
        <f t="shared" ref="H24:H26" si="11">F24*G24</f>
        <v>1836.75</v>
      </c>
      <c r="I24" s="24">
        <f t="shared" ref="I24:I26" si="12">I23-F24</f>
        <v>87</v>
      </c>
      <c r="J24" s="24">
        <f t="shared" ref="J24:J25" si="13">G24</f>
        <v>19.75</v>
      </c>
      <c r="K24" s="24">
        <f t="shared" ref="K24:K26" si="14">K23-H24</f>
        <v>1749</v>
      </c>
    </row>
    <row r="25">
      <c r="A25" s="22">
        <v>44711.0</v>
      </c>
      <c r="B25" s="23" t="s">
        <v>35</v>
      </c>
      <c r="C25" s="23"/>
      <c r="D25" s="23"/>
      <c r="E25" s="23"/>
      <c r="F25" s="24">
        <v>12.0</v>
      </c>
      <c r="G25" s="24">
        <v>19.75</v>
      </c>
      <c r="H25" s="24">
        <f t="shared" si="11"/>
        <v>237</v>
      </c>
      <c r="I25" s="24">
        <f t="shared" si="12"/>
        <v>75</v>
      </c>
      <c r="J25" s="24">
        <f t="shared" si="13"/>
        <v>19.75</v>
      </c>
      <c r="K25" s="24">
        <f t="shared" si="14"/>
        <v>1512</v>
      </c>
    </row>
    <row r="26">
      <c r="A26" s="22">
        <v>44712.0</v>
      </c>
      <c r="B26" s="23" t="s">
        <v>36</v>
      </c>
      <c r="C26" s="23"/>
      <c r="D26" s="23"/>
      <c r="E26" s="23"/>
      <c r="F26" s="24">
        <v>27.0</v>
      </c>
      <c r="G26" s="24">
        <v>22.0</v>
      </c>
      <c r="H26" s="24">
        <f t="shared" si="11"/>
        <v>594</v>
      </c>
      <c r="I26" s="24">
        <f t="shared" si="12"/>
        <v>48</v>
      </c>
      <c r="J26" s="24">
        <f>+G26</f>
        <v>22</v>
      </c>
      <c r="K26" s="24">
        <f t="shared" si="14"/>
        <v>918</v>
      </c>
    </row>
    <row r="27">
      <c r="A27" s="27">
        <v>43966.0</v>
      </c>
      <c r="B27" s="28" t="s">
        <v>37</v>
      </c>
      <c r="C27" s="29">
        <v>51.0</v>
      </c>
      <c r="D27" s="30">
        <v>19.75</v>
      </c>
      <c r="E27" s="30">
        <v>1007.25</v>
      </c>
      <c r="F27" s="31"/>
      <c r="G27" s="32"/>
      <c r="H27" s="32"/>
      <c r="I27" s="29">
        <v>176.0</v>
      </c>
      <c r="J27" s="30">
        <v>19.75</v>
      </c>
      <c r="K27" s="30">
        <v>3476.0</v>
      </c>
    </row>
  </sheetData>
  <mergeCells count="8">
    <mergeCell ref="A1:K1"/>
    <mergeCell ref="B8:D8"/>
    <mergeCell ref="F8:I8"/>
    <mergeCell ref="A15:A16"/>
    <mergeCell ref="B15:B16"/>
    <mergeCell ref="C15:E15"/>
    <mergeCell ref="F15:H15"/>
    <mergeCell ref="I15:K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</cols>
  <sheetData>
    <row r="1">
      <c r="A1" s="1" t="s">
        <v>0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5" t="s">
        <v>1</v>
      </c>
      <c r="C3" s="36"/>
      <c r="D3" s="37"/>
      <c r="E3" s="37"/>
      <c r="F3" s="38"/>
      <c r="G3" s="37"/>
      <c r="H3" s="37"/>
      <c r="I3" s="36"/>
      <c r="J3" s="37"/>
      <c r="K3" s="37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5" t="s">
        <v>2</v>
      </c>
      <c r="C4" s="36"/>
      <c r="D4" s="37"/>
      <c r="E4" s="37"/>
      <c r="F4" s="33"/>
      <c r="G4" s="39" t="s">
        <v>3</v>
      </c>
      <c r="H4" s="37"/>
      <c r="I4" s="36"/>
      <c r="J4" s="37"/>
      <c r="K4" s="3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5" t="s">
        <v>4</v>
      </c>
      <c r="C5" s="36"/>
      <c r="D5" s="37" t="s">
        <v>5</v>
      </c>
      <c r="E5" s="33"/>
      <c r="F5" s="33"/>
      <c r="G5" s="39" t="s">
        <v>6</v>
      </c>
      <c r="H5" s="37"/>
      <c r="I5" s="36"/>
      <c r="J5" s="37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40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41" t="s">
        <v>7</v>
      </c>
      <c r="C7" s="10"/>
      <c r="D7" s="11"/>
      <c r="E7" s="33"/>
      <c r="F7" s="41" t="s">
        <v>8</v>
      </c>
      <c r="G7" s="10"/>
      <c r="H7" s="10"/>
      <c r="I7" s="11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42" t="s">
        <v>9</v>
      </c>
      <c r="C8" s="42" t="s">
        <v>10</v>
      </c>
      <c r="D8" s="42" t="s">
        <v>11</v>
      </c>
      <c r="E8" s="33"/>
      <c r="F8" s="42" t="s">
        <v>9</v>
      </c>
      <c r="G8" s="42" t="s">
        <v>12</v>
      </c>
      <c r="H8" s="42" t="s">
        <v>11</v>
      </c>
      <c r="I8" s="42" t="s">
        <v>13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43">
        <v>43954.0</v>
      </c>
      <c r="C9" s="44">
        <v>32.0</v>
      </c>
      <c r="D9" s="44">
        <v>36.0</v>
      </c>
      <c r="E9" s="33"/>
      <c r="F9" s="43">
        <v>43955.0</v>
      </c>
      <c r="G9" s="44">
        <v>65.0</v>
      </c>
      <c r="H9" s="44">
        <v>45.0</v>
      </c>
      <c r="I9" s="44" t="s">
        <v>14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43">
        <v>43965.0</v>
      </c>
      <c r="C10" s="44">
        <v>53.0</v>
      </c>
      <c r="D10" s="44">
        <v>9.0</v>
      </c>
      <c r="E10" s="33"/>
      <c r="F10" s="43">
        <v>43961.0</v>
      </c>
      <c r="G10" s="44">
        <v>78.0</v>
      </c>
      <c r="H10" s="44">
        <v>45.0</v>
      </c>
      <c r="I10" s="44" t="s">
        <v>15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43">
        <v>43975.0</v>
      </c>
      <c r="C11" s="44">
        <v>22.0</v>
      </c>
      <c r="D11" s="44">
        <v>93.0</v>
      </c>
      <c r="E11" s="33"/>
      <c r="F11" s="43">
        <v>43966.0</v>
      </c>
      <c r="G11" s="44">
        <v>22.0</v>
      </c>
      <c r="H11" s="44">
        <v>51.0</v>
      </c>
      <c r="I11" s="44" t="s">
        <v>16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6" t="s">
        <v>17</v>
      </c>
      <c r="B13" s="46" t="s">
        <v>18</v>
      </c>
      <c r="C13" s="47" t="s">
        <v>19</v>
      </c>
      <c r="D13" s="10"/>
      <c r="E13" s="11"/>
      <c r="F13" s="48" t="s">
        <v>20</v>
      </c>
      <c r="G13" s="10"/>
      <c r="H13" s="11"/>
      <c r="I13" s="47" t="s">
        <v>21</v>
      </c>
      <c r="J13" s="10"/>
      <c r="K13" s="11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18"/>
      <c r="B14" s="18"/>
      <c r="C14" s="49" t="s">
        <v>22</v>
      </c>
      <c r="D14" s="50" t="s">
        <v>23</v>
      </c>
      <c r="E14" s="50" t="s">
        <v>24</v>
      </c>
      <c r="F14" s="51" t="s">
        <v>22</v>
      </c>
      <c r="G14" s="50" t="s">
        <v>25</v>
      </c>
      <c r="H14" s="50" t="s">
        <v>24</v>
      </c>
      <c r="I14" s="49" t="s">
        <v>22</v>
      </c>
      <c r="J14" s="50" t="s">
        <v>23</v>
      </c>
      <c r="K14" s="50" t="s">
        <v>26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52">
        <v>44682.0</v>
      </c>
      <c r="B15" s="53" t="s">
        <v>27</v>
      </c>
      <c r="C15" s="54">
        <v>60.0</v>
      </c>
      <c r="D15" s="54">
        <v>19.0</v>
      </c>
      <c r="E15" s="54">
        <f>C15*D15</f>
        <v>1140</v>
      </c>
      <c r="F15" s="53"/>
      <c r="G15" s="53"/>
      <c r="H15" s="53"/>
      <c r="I15" s="54">
        <f t="shared" ref="I15:K15" si="1">C15</f>
        <v>60</v>
      </c>
      <c r="J15" s="54">
        <f t="shared" si="1"/>
        <v>19</v>
      </c>
      <c r="K15" s="54">
        <f t="shared" si="1"/>
        <v>1140</v>
      </c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52">
        <f>+O19</f>
        <v>44684</v>
      </c>
      <c r="B16" s="53" t="s">
        <v>28</v>
      </c>
      <c r="C16" s="53"/>
      <c r="D16" s="53"/>
      <c r="E16" s="53"/>
      <c r="F16" s="54">
        <v>36.0</v>
      </c>
      <c r="G16" s="54">
        <v>19.0</v>
      </c>
      <c r="H16" s="54">
        <f>F16*G16</f>
        <v>684</v>
      </c>
      <c r="I16" s="54">
        <f>I15-F16</f>
        <v>24</v>
      </c>
      <c r="J16" s="54">
        <f>+G16</f>
        <v>19</v>
      </c>
      <c r="K16" s="54">
        <f>+K15-H16</f>
        <v>456</v>
      </c>
      <c r="L16" s="33"/>
      <c r="M16" s="33"/>
      <c r="N16" s="45"/>
      <c r="O16" s="55"/>
      <c r="P16" s="55"/>
      <c r="Q16" s="5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52" t="str">
        <f t="shared" ref="A17:A18" si="2">+O26</f>
        <v/>
      </c>
      <c r="B17" s="53" t="s">
        <v>29</v>
      </c>
      <c r="C17" s="54">
        <v>45.0</v>
      </c>
      <c r="D17" s="54">
        <v>19.5</v>
      </c>
      <c r="E17" s="54">
        <f t="shared" ref="E17:E18" si="3">C17*D17</f>
        <v>877.5</v>
      </c>
      <c r="F17" s="53"/>
      <c r="G17" s="53"/>
      <c r="H17" s="53"/>
      <c r="I17" s="54">
        <f t="shared" ref="I17:I18" si="4">I16+C17</f>
        <v>69</v>
      </c>
      <c r="J17" s="54">
        <f t="shared" ref="J17:J18" si="5">D17</f>
        <v>19.5</v>
      </c>
      <c r="K17" s="54">
        <f t="shared" ref="K17:K18" si="6">K16+E17</f>
        <v>1333.5</v>
      </c>
      <c r="L17" s="33"/>
      <c r="M17" s="33"/>
      <c r="N17" s="56"/>
      <c r="O17" s="57" t="s">
        <v>7</v>
      </c>
      <c r="P17" s="58"/>
      <c r="Q17" s="59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52" t="str">
        <f t="shared" si="2"/>
        <v/>
      </c>
      <c r="B18" s="53" t="s">
        <v>30</v>
      </c>
      <c r="C18" s="54">
        <v>45.0</v>
      </c>
      <c r="D18" s="54">
        <v>20.75</v>
      </c>
      <c r="E18" s="54">
        <f t="shared" si="3"/>
        <v>933.75</v>
      </c>
      <c r="F18" s="53"/>
      <c r="G18" s="53"/>
      <c r="H18" s="53"/>
      <c r="I18" s="54">
        <f t="shared" si="4"/>
        <v>114</v>
      </c>
      <c r="J18" s="54">
        <f t="shared" si="5"/>
        <v>20.75</v>
      </c>
      <c r="K18" s="54">
        <f t="shared" si="6"/>
        <v>2267.25</v>
      </c>
      <c r="L18" s="33"/>
      <c r="M18" s="33"/>
      <c r="N18" s="56"/>
      <c r="O18" s="60" t="s">
        <v>9</v>
      </c>
      <c r="P18" s="60" t="s">
        <v>38</v>
      </c>
      <c r="Q18" s="60" t="s">
        <v>11</v>
      </c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52">
        <f>+O20</f>
        <v>44695</v>
      </c>
      <c r="B19" s="53" t="s">
        <v>31</v>
      </c>
      <c r="C19" s="53"/>
      <c r="D19" s="53"/>
      <c r="E19" s="53"/>
      <c r="F19" s="54">
        <v>9.0</v>
      </c>
      <c r="G19" s="54">
        <f>+D18</f>
        <v>20.75</v>
      </c>
      <c r="H19" s="54">
        <f>F19*G19</f>
        <v>186.75</v>
      </c>
      <c r="I19" s="54">
        <f>I18-F19</f>
        <v>105</v>
      </c>
      <c r="J19" s="54">
        <f>G19</f>
        <v>20.75</v>
      </c>
      <c r="K19" s="54">
        <f>K18-H19</f>
        <v>2080.5</v>
      </c>
      <c r="L19" s="33"/>
      <c r="M19" s="33"/>
      <c r="N19" s="56"/>
      <c r="O19" s="52">
        <v>44684.0</v>
      </c>
      <c r="P19" s="61">
        <v>32.0</v>
      </c>
      <c r="Q19" s="61">
        <v>36.0</v>
      </c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52">
        <f>+O28</f>
        <v>44696</v>
      </c>
      <c r="B20" s="53" t="s">
        <v>32</v>
      </c>
      <c r="C20" s="54">
        <v>51.0</v>
      </c>
      <c r="D20" s="54">
        <v>19.75</v>
      </c>
      <c r="E20" s="54">
        <f t="shared" ref="E20:E21" si="7">+C20*D20</f>
        <v>1007.25</v>
      </c>
      <c r="F20" s="53"/>
      <c r="G20" s="53"/>
      <c r="H20" s="53"/>
      <c r="I20" s="54">
        <f t="shared" ref="I20:I21" si="8">I19+C20</f>
        <v>156</v>
      </c>
      <c r="J20" s="54">
        <f t="shared" ref="J20:J21" si="9">+D20</f>
        <v>19.75</v>
      </c>
      <c r="K20" s="54">
        <f t="shared" ref="K20:K21" si="10">K19+E20</f>
        <v>3087.75</v>
      </c>
      <c r="L20" s="33"/>
      <c r="M20" s="33"/>
      <c r="N20" s="56"/>
      <c r="O20" s="52">
        <v>44695.0</v>
      </c>
      <c r="P20" s="61">
        <v>53.0</v>
      </c>
      <c r="Q20" s="61">
        <v>9.0</v>
      </c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52">
        <v>44697.0</v>
      </c>
      <c r="B21" s="53" t="s">
        <v>33</v>
      </c>
      <c r="C21" s="54">
        <v>24.0</v>
      </c>
      <c r="D21" s="54">
        <f>+G19</f>
        <v>20.75</v>
      </c>
      <c r="E21" s="54">
        <f t="shared" si="7"/>
        <v>498</v>
      </c>
      <c r="F21" s="53"/>
      <c r="G21" s="53"/>
      <c r="H21" s="53"/>
      <c r="I21" s="54">
        <f t="shared" si="8"/>
        <v>180</v>
      </c>
      <c r="J21" s="54">
        <f t="shared" si="9"/>
        <v>20.75</v>
      </c>
      <c r="K21" s="54">
        <f t="shared" si="10"/>
        <v>3585.75</v>
      </c>
      <c r="L21" s="33"/>
      <c r="M21" s="33"/>
      <c r="N21" s="56"/>
      <c r="O21" s="52">
        <v>44705.0</v>
      </c>
      <c r="P21" s="61">
        <v>22.0</v>
      </c>
      <c r="Q21" s="61">
        <v>93.0</v>
      </c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52">
        <f>+O21</f>
        <v>44705</v>
      </c>
      <c r="B22" s="53" t="s">
        <v>34</v>
      </c>
      <c r="C22" s="53"/>
      <c r="D22" s="53"/>
      <c r="E22" s="53"/>
      <c r="F22" s="62">
        <v>93.0</v>
      </c>
      <c r="G22" s="54">
        <f>+D20</f>
        <v>19.75</v>
      </c>
      <c r="H22" s="54">
        <f t="shared" ref="H22:H24" si="11">F22*G22</f>
        <v>1836.75</v>
      </c>
      <c r="I22" s="54">
        <f t="shared" ref="I22:I24" si="12">I21-F22</f>
        <v>87</v>
      </c>
      <c r="J22" s="54">
        <f t="shared" ref="J22:J23" si="13">G22</f>
        <v>19.75</v>
      </c>
      <c r="K22" s="54">
        <f t="shared" ref="K22:K24" si="14">K21-H22</f>
        <v>1749</v>
      </c>
      <c r="L22" s="33"/>
      <c r="M22" s="33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52">
        <v>44711.0</v>
      </c>
      <c r="B23" s="53" t="s">
        <v>35</v>
      </c>
      <c r="C23" s="53"/>
      <c r="D23" s="53"/>
      <c r="E23" s="53"/>
      <c r="F23" s="54">
        <v>12.0</v>
      </c>
      <c r="G23" s="54">
        <v>19.75</v>
      </c>
      <c r="H23" s="54">
        <f t="shared" si="11"/>
        <v>237</v>
      </c>
      <c r="I23" s="54">
        <f t="shared" si="12"/>
        <v>75</v>
      </c>
      <c r="J23" s="54">
        <f t="shared" si="13"/>
        <v>19.75</v>
      </c>
      <c r="K23" s="54">
        <f t="shared" si="14"/>
        <v>1512</v>
      </c>
      <c r="L23" s="33"/>
      <c r="M23" s="33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52">
        <v>44712.0</v>
      </c>
      <c r="B24" s="53" t="s">
        <v>36</v>
      </c>
      <c r="C24" s="53"/>
      <c r="D24" s="53"/>
      <c r="E24" s="53"/>
      <c r="F24" s="54">
        <v>27.0</v>
      </c>
      <c r="G24" s="54">
        <v>22.0</v>
      </c>
      <c r="H24" s="54">
        <f t="shared" si="11"/>
        <v>594</v>
      </c>
      <c r="I24" s="54">
        <f t="shared" si="12"/>
        <v>48</v>
      </c>
      <c r="J24" s="54">
        <f>+G24</f>
        <v>22</v>
      </c>
      <c r="K24" s="54">
        <f t="shared" si="14"/>
        <v>918</v>
      </c>
      <c r="L24" s="33"/>
      <c r="M24" s="33"/>
      <c r="N24" s="56"/>
      <c r="O24" s="63" t="s">
        <v>8</v>
      </c>
      <c r="P24" s="58"/>
      <c r="Q24" s="58"/>
      <c r="R24" s="59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6"/>
      <c r="O28" s="52">
        <v>44696.0</v>
      </c>
      <c r="P28" s="61">
        <v>29.0</v>
      </c>
      <c r="Q28" s="61">
        <v>51.0</v>
      </c>
      <c r="R28" s="61">
        <v>19.75</v>
      </c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>
      <c r="A1010" s="45"/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</sheetData>
  <mergeCells count="10">
    <mergeCell ref="I13:K13"/>
    <mergeCell ref="O17:Q17"/>
    <mergeCell ref="O24:R24"/>
    <mergeCell ref="A1:K1"/>
    <mergeCell ref="B7:D7"/>
    <mergeCell ref="F7:I7"/>
    <mergeCell ref="A13:A14"/>
    <mergeCell ref="B13:B14"/>
    <mergeCell ref="C13:E13"/>
    <mergeCell ref="F13:H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</cols>
  <sheetData>
    <row r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5" t="s">
        <v>39</v>
      </c>
      <c r="B3" s="65" t="s">
        <v>40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64"/>
      <c r="B5" s="64" t="s">
        <v>41</v>
      </c>
      <c r="C5" s="66" t="str">
        <f>+'Tarjeta Kardex'!J9</f>
        <v>#REF!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4"/>
      <c r="B6" s="67" t="s">
        <v>42</v>
      </c>
      <c r="C6" s="68"/>
      <c r="D6" s="69" t="str">
        <f>+'Tarjeta Kardex'!J9</f>
        <v>#REF!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64"/>
      <c r="B7" s="64" t="s">
        <v>43</v>
      </c>
      <c r="C7" s="70" t="str">
        <f>+C5</f>
        <v>#REF!</v>
      </c>
      <c r="D7" s="70" t="str">
        <f>+D6</f>
        <v>#REF!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5" t="s">
        <v>44</v>
      </c>
      <c r="B9" s="65" t="s">
        <v>45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4"/>
      <c r="B11" s="64" t="s">
        <v>42</v>
      </c>
      <c r="C11" s="66">
        <v>783.4821428571428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64"/>
      <c r="B12" s="64" t="s">
        <v>46</v>
      </c>
      <c r="C12" s="66">
        <f>+C11*12%</f>
        <v>94.01785714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4"/>
      <c r="B13" s="67" t="s">
        <v>47</v>
      </c>
      <c r="C13" s="68"/>
      <c r="D13" s="69" t="str">
        <f>+'Tarjeta Kardex'!G10</f>
        <v>#REF!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4"/>
      <c r="B14" s="64" t="s">
        <v>48</v>
      </c>
      <c r="C14" s="70">
        <f>+C11+C12</f>
        <v>877.5</v>
      </c>
      <c r="D14" s="70" t="str">
        <f>+D13</f>
        <v>#REF!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5" t="s">
        <v>49</v>
      </c>
      <c r="B16" s="65" t="s">
        <v>50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4"/>
      <c r="B18" s="64" t="s">
        <v>42</v>
      </c>
      <c r="C18" s="66">
        <v>833.7053571428571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4"/>
      <c r="B19" s="64" t="s">
        <v>46</v>
      </c>
      <c r="C19" s="66">
        <f>+C18*12%</f>
        <v>100.0446429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4"/>
      <c r="B20" s="67" t="s">
        <v>47</v>
      </c>
      <c r="C20" s="68"/>
      <c r="D20" s="69" t="str">
        <f>+'Tarjeta Kardex'!G11</f>
        <v>#REF!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>
      <c r="A21" s="64"/>
      <c r="B21" s="64" t="s">
        <v>48</v>
      </c>
      <c r="C21" s="70">
        <f>+C18+C19</f>
        <v>933.75</v>
      </c>
      <c r="D21" s="70" t="str">
        <f>+D20</f>
        <v>#REF!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>
      <c r="A23" s="65" t="s">
        <v>51</v>
      </c>
      <c r="B23" s="65" t="s">
        <v>52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64"/>
      <c r="B25" s="64" t="s">
        <v>41</v>
      </c>
      <c r="C25" s="66" t="str">
        <f>+'Tarjeta Kardex'!J12</f>
        <v>#REF!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>
      <c r="A26" s="64"/>
      <c r="B26" s="67" t="s">
        <v>42</v>
      </c>
      <c r="C26" s="68"/>
      <c r="D26" s="69" t="str">
        <f>+'Tarjeta Kardex'!J12</f>
        <v>#REF!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>
      <c r="A27" s="64"/>
      <c r="B27" s="64" t="s">
        <v>43</v>
      </c>
      <c r="C27" s="70" t="str">
        <f>+C25</f>
        <v>#REF!</v>
      </c>
      <c r="D27" s="70" t="str">
        <f>+D26</f>
        <v>#REF!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>
      <c r="A29" s="65" t="s">
        <v>53</v>
      </c>
      <c r="B29" s="65" t="s">
        <v>54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>
      <c r="A31" s="64"/>
      <c r="B31" s="64" t="s">
        <v>42</v>
      </c>
      <c r="C31" s="66">
        <v>899.3303571428571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>
      <c r="A32" s="64"/>
      <c r="B32" s="64" t="s">
        <v>46</v>
      </c>
      <c r="C32" s="66">
        <f>+C31*12%</f>
        <v>107.9196429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>
      <c r="A33" s="64"/>
      <c r="B33" s="67" t="s">
        <v>47</v>
      </c>
      <c r="C33" s="68"/>
      <c r="D33" s="69" t="str">
        <f>+'Tarjeta Kardex'!G13</f>
        <v>#REF!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>
      <c r="A34" s="64"/>
      <c r="B34" s="64" t="s">
        <v>48</v>
      </c>
      <c r="C34" s="70">
        <f>+C31+C32</f>
        <v>1007.25</v>
      </c>
      <c r="D34" s="70" t="str">
        <f>+D33</f>
        <v>#REF!</v>
      </c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5">
    <mergeCell ref="B3:D3"/>
    <mergeCell ref="B9:D9"/>
    <mergeCell ref="B16:D16"/>
    <mergeCell ref="B23:D23"/>
    <mergeCell ref="B29:D29"/>
  </mergeCells>
  <drawing r:id="rId1"/>
</worksheet>
</file>