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ros ordenadores\Mi portátil\Laptop Drive\Toxicología Acuática\Artículos\Evaluation of embryotoxicity\Resultados para artículo\Código Github\"/>
    </mc:Choice>
  </mc:AlternateContent>
  <xr:revisionPtr revIDLastSave="0" documentId="8_{4730BB39-594F-4112-8888-5DF781B00141}" xr6:coauthVersionLast="47" xr6:coauthVersionMax="47" xr10:uidLastSave="{00000000-0000-0000-0000-000000000000}"/>
  <bookViews>
    <workbookView xWindow="-108" yWindow="-108" windowWidth="23256" windowHeight="12456" xr2:uid="{4A2A1B87-AF8F-43AC-95F7-9B82F968D3FF}"/>
  </bookViews>
  <sheets>
    <sheet name="Hoja1" sheetId="1" r:id="rId1"/>
    <sheet name="Hoja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2" l="1"/>
  <c r="M13" i="2"/>
  <c r="R13" i="2" s="1"/>
  <c r="K13" i="2"/>
  <c r="J13" i="2"/>
  <c r="I13" i="2"/>
  <c r="H13" i="2"/>
  <c r="G13" i="2"/>
  <c r="F13" i="2"/>
  <c r="Z13" i="2" s="1"/>
  <c r="E13" i="2"/>
  <c r="Y13" i="2" s="1"/>
  <c r="D13" i="2"/>
  <c r="C13" i="2"/>
  <c r="B13" i="2"/>
  <c r="V13" i="2" s="1"/>
  <c r="Z12" i="2"/>
  <c r="Y12" i="2"/>
  <c r="W12" i="2"/>
  <c r="V12" i="2"/>
  <c r="P12" i="2"/>
  <c r="U12" i="2" s="1"/>
  <c r="O12" i="2"/>
  <c r="T12" i="2" s="1"/>
  <c r="M12" i="2"/>
  <c r="R12" i="2" s="1"/>
  <c r="L12" i="2"/>
  <c r="Q12" i="2" s="1"/>
  <c r="Z11" i="2"/>
  <c r="W11" i="2"/>
  <c r="V11" i="2"/>
  <c r="P11" i="2"/>
  <c r="U11" i="2" s="1"/>
  <c r="O11" i="2"/>
  <c r="T11" i="2" s="1"/>
  <c r="M11" i="2"/>
  <c r="R11" i="2" s="1"/>
  <c r="L11" i="2"/>
  <c r="AA11" i="2" s="1"/>
  <c r="Z10" i="2"/>
  <c r="W10" i="2"/>
  <c r="V10" i="2"/>
  <c r="P10" i="2"/>
  <c r="U10" i="2" s="1"/>
  <c r="O10" i="2"/>
  <c r="T10" i="2" s="1"/>
  <c r="M10" i="2"/>
  <c r="R10" i="2" s="1"/>
  <c r="L10" i="2"/>
  <c r="AA10" i="2" s="1"/>
  <c r="Z9" i="2"/>
  <c r="Y9" i="2"/>
  <c r="W9" i="2"/>
  <c r="V9" i="2"/>
  <c r="P9" i="2"/>
  <c r="U9" i="2" s="1"/>
  <c r="O9" i="2"/>
  <c r="T9" i="2" s="1"/>
  <c r="M9" i="2"/>
  <c r="R9" i="2" s="1"/>
  <c r="L9" i="2"/>
  <c r="AA9" i="2" s="1"/>
  <c r="X6" i="2"/>
  <c r="AQ6" i="2" s="1"/>
  <c r="W6" i="2"/>
  <c r="AP6" i="2" s="1"/>
  <c r="S6" i="2"/>
  <c r="O6" i="2"/>
  <c r="F6" i="2"/>
  <c r="Z6" i="2" s="1"/>
  <c r="AS6" i="2" s="1"/>
  <c r="E6" i="2"/>
  <c r="AW6" i="2" s="1"/>
  <c r="BB6" i="2" s="1"/>
  <c r="D6" i="2"/>
  <c r="N6" i="2" s="1"/>
  <c r="C6" i="2"/>
  <c r="R6" i="2" s="1"/>
  <c r="B6" i="2"/>
  <c r="V6" i="2" s="1"/>
  <c r="BA5" i="2"/>
  <c r="AX5" i="2"/>
  <c r="BC5" i="2" s="1"/>
  <c r="AW5" i="2"/>
  <c r="BB5" i="2" s="1"/>
  <c r="AV5" i="2"/>
  <c r="AU5" i="2"/>
  <c r="AZ5" i="2" s="1"/>
  <c r="AT5" i="2"/>
  <c r="AY5" i="2" s="1"/>
  <c r="Z5" i="2"/>
  <c r="AS5" i="2" s="1"/>
  <c r="Y5" i="2"/>
  <c r="AR5" i="2" s="1"/>
  <c r="X5" i="2"/>
  <c r="AQ5" i="2" s="1"/>
  <c r="W5" i="2"/>
  <c r="AP5" i="2" s="1"/>
  <c r="V5" i="2"/>
  <c r="BD5" i="2" s="1"/>
  <c r="U5" i="2"/>
  <c r="T5" i="2"/>
  <c r="S5" i="2"/>
  <c r="R5" i="2"/>
  <c r="Q5" i="2"/>
  <c r="P5" i="2"/>
  <c r="O5" i="2"/>
  <c r="N5" i="2"/>
  <c r="M5" i="2"/>
  <c r="L5" i="2"/>
  <c r="AX4" i="2"/>
  <c r="BC4" i="2" s="1"/>
  <c r="AV4" i="2"/>
  <c r="BA4" i="2" s="1"/>
  <c r="AU4" i="2"/>
  <c r="AZ4" i="2" s="1"/>
  <c r="AT4" i="2"/>
  <c r="AY4" i="2" s="1"/>
  <c r="Z4" i="2"/>
  <c r="AS4" i="2" s="1"/>
  <c r="Y4" i="2"/>
  <c r="AR4" i="2" s="1"/>
  <c r="X4" i="2"/>
  <c r="AQ4" i="2" s="1"/>
  <c r="W4" i="2"/>
  <c r="AP4" i="2" s="1"/>
  <c r="V4" i="2"/>
  <c r="AC4" i="2" s="1"/>
  <c r="U4" i="2"/>
  <c r="T4" i="2"/>
  <c r="S4" i="2"/>
  <c r="R4" i="2"/>
  <c r="Q4" i="2"/>
  <c r="P4" i="2"/>
  <c r="O4" i="2"/>
  <c r="N4" i="2"/>
  <c r="M4" i="2"/>
  <c r="L4" i="2"/>
  <c r="AX3" i="2"/>
  <c r="BC3" i="2" s="1"/>
  <c r="AV3" i="2"/>
  <c r="BA3" i="2" s="1"/>
  <c r="AU3" i="2"/>
  <c r="AZ3" i="2" s="1"/>
  <c r="AT3" i="2"/>
  <c r="AY3" i="2" s="1"/>
  <c r="Z3" i="2"/>
  <c r="AS3" i="2" s="1"/>
  <c r="Y3" i="2"/>
  <c r="AR3" i="2" s="1"/>
  <c r="X3" i="2"/>
  <c r="AQ3" i="2" s="1"/>
  <c r="W3" i="2"/>
  <c r="AP3" i="2" s="1"/>
  <c r="V3" i="2"/>
  <c r="AC3" i="2" s="1"/>
  <c r="U3" i="2"/>
  <c r="T3" i="2"/>
  <c r="S3" i="2"/>
  <c r="R3" i="2"/>
  <c r="Q3" i="2"/>
  <c r="P3" i="2"/>
  <c r="O3" i="2"/>
  <c r="N3" i="2"/>
  <c r="M3" i="2"/>
  <c r="L3" i="2"/>
  <c r="BC2" i="2"/>
  <c r="BB2" i="2"/>
  <c r="AY2" i="2"/>
  <c r="AX2" i="2"/>
  <c r="AW2" i="2"/>
  <c r="AV2" i="2"/>
  <c r="BA2" i="2" s="1"/>
  <c r="AU2" i="2"/>
  <c r="AZ2" i="2" s="1"/>
  <c r="AT2" i="2"/>
  <c r="Z2" i="2"/>
  <c r="AS2" i="2" s="1"/>
  <c r="Y2" i="2"/>
  <c r="AR2" i="2" s="1"/>
  <c r="X2" i="2"/>
  <c r="BD2" i="2" s="1"/>
  <c r="W2" i="2"/>
  <c r="AP2" i="2" s="1"/>
  <c r="V2" i="2"/>
  <c r="AO2" i="2" s="1"/>
  <c r="U2" i="2"/>
  <c r="T2" i="2"/>
  <c r="S2" i="2"/>
  <c r="R2" i="2"/>
  <c r="Q2" i="2"/>
  <c r="P2" i="2"/>
  <c r="O2" i="2"/>
  <c r="N2" i="2"/>
  <c r="M2" i="2"/>
  <c r="L2" i="2"/>
  <c r="AO6" i="2" l="1"/>
  <c r="AA6" i="2"/>
  <c r="BD6" i="2"/>
  <c r="AB2" i="2"/>
  <c r="AQ2" i="2"/>
  <c r="AO5" i="2"/>
  <c r="AX6" i="2"/>
  <c r="BC6" i="2" s="1"/>
  <c r="Q10" i="2"/>
  <c r="AA12" i="2"/>
  <c r="AC2" i="2"/>
  <c r="AA5" i="2"/>
  <c r="P6" i="2"/>
  <c r="O13" i="2"/>
  <c r="T13" i="2" s="1"/>
  <c r="AB3" i="2"/>
  <c r="AB4" i="2"/>
  <c r="AB5" i="2"/>
  <c r="M6" i="2"/>
  <c r="Q6" i="2"/>
  <c r="U6" i="2"/>
  <c r="Y6" i="2"/>
  <c r="AR6" i="2" s="1"/>
  <c r="AV6" i="2"/>
  <c r="BA6" i="2" s="1"/>
  <c r="P13" i="2"/>
  <c r="U13" i="2" s="1"/>
  <c r="AO3" i="2"/>
  <c r="AO4" i="2"/>
  <c r="AT6" i="2"/>
  <c r="AY6" i="2" s="1"/>
  <c r="Q11" i="2"/>
  <c r="AA3" i="2"/>
  <c r="BD3" i="2"/>
  <c r="AA4" i="2"/>
  <c r="BD4" i="2"/>
  <c r="L6" i="2"/>
  <c r="T6" i="2"/>
  <c r="AU6" i="2"/>
  <c r="AZ6" i="2" s="1"/>
  <c r="AA2" i="2"/>
  <c r="AC5" i="2"/>
  <c r="Q9" i="2"/>
  <c r="L13" i="2"/>
  <c r="AC2" i="1"/>
  <c r="AH2" i="1" s="1"/>
  <c r="Z3" i="1"/>
  <c r="Z2" i="1"/>
  <c r="Y2" i="1"/>
  <c r="AB2" i="1"/>
  <c r="Y3" i="1"/>
  <c r="AA3" i="1"/>
  <c r="AB3" i="1"/>
  <c r="Y4" i="1"/>
  <c r="AB4" i="1"/>
  <c r="Z5" i="1"/>
  <c r="AA5" i="1"/>
  <c r="AB5" i="1"/>
  <c r="X3" i="1"/>
  <c r="Z4" i="1"/>
  <c r="AE3" i="1"/>
  <c r="AJ3" i="1" s="1"/>
  <c r="AE4" i="1"/>
  <c r="AJ4" i="1" s="1"/>
  <c r="AE5" i="1"/>
  <c r="AJ5" i="1" s="1"/>
  <c r="AE2" i="1"/>
  <c r="AJ2" i="1" s="1"/>
  <c r="AG5" i="1"/>
  <c r="AL5" i="1" s="1"/>
  <c r="AF5" i="1"/>
  <c r="AK5" i="1" s="1"/>
  <c r="AD5" i="1"/>
  <c r="AI5" i="1" s="1"/>
  <c r="AC5" i="1"/>
  <c r="AH5" i="1" s="1"/>
  <c r="AG4" i="1"/>
  <c r="AL4" i="1" s="1"/>
  <c r="AD4" i="1"/>
  <c r="AI4" i="1" s="1"/>
  <c r="AC4" i="1"/>
  <c r="AH4" i="1" s="1"/>
  <c r="AG3" i="1"/>
  <c r="AL3" i="1" s="1"/>
  <c r="AD3" i="1"/>
  <c r="AI3" i="1" s="1"/>
  <c r="AC3" i="1"/>
  <c r="AH3" i="1" s="1"/>
  <c r="AG2" i="1"/>
  <c r="AL2" i="1" s="1"/>
  <c r="AF2" i="1"/>
  <c r="AK2" i="1" s="1"/>
  <c r="AD2" i="1"/>
  <c r="AI2" i="1" s="1"/>
  <c r="AB6" i="2" l="1"/>
  <c r="AA13" i="2"/>
  <c r="Q13" i="2"/>
  <c r="AC6" i="2"/>
  <c r="X2" i="1"/>
  <c r="AA4" i="1"/>
  <c r="AA2" i="1"/>
  <c r="AM3" i="1"/>
  <c r="X5" i="1"/>
  <c r="Y5" i="1" l="1"/>
  <c r="AM5" i="1"/>
  <c r="X4" i="1"/>
  <c r="AM4" i="1"/>
  <c r="A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tc={BD70A213-042B-42F4-94A9-35E367558F05}</author>
    <author>tc={D2E0D3F2-A41D-4329-83C7-37AA39AC3326}</author>
  </authors>
  <commentList>
    <comment ref="B1" authorId="0" shapeId="0" xr:uid="{BD70A213-042B-42F4-94A9-35E367558F0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usa Al porque es el que no tiene diferencias significativas entre los puntos, es el elemento más homogéneo que el Fe</t>
      </text>
    </comment>
    <comment ref="AB5" authorId="1" shapeId="0" xr:uid="{D2E0D3F2-A41D-4329-83C7-37AA39AC332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I.C. no se puede calcular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tc={3277B682-990B-44F9-8344-5ACACEFD7F6B}</author>
    <author>tc={1DAF3520-C0F4-477D-9134-B5AD18ACA9B9}</author>
    <author>tc={641DEA72-B41A-4691-8200-AA1BFE913A1D}</author>
    <author>tc={97E934BC-7977-4BF9-B3EC-B3A2539E815B}</author>
    <author>tc={94B0031D-B3AB-4A5F-BCA0-A5CC103DBC39}</author>
    <author>tc={23469D03-4C7C-4806-903D-0A739269AF92}</author>
    <author>tc={458DDDFA-9A67-4070-8CCC-7D6D7C582A47}</author>
  </authors>
  <commentList>
    <comment ref="Q1" authorId="0" shapeId="0" xr:uid="{3277B682-990B-44F9-8344-5ACACEFD7F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usa Al porque es el que no tiene diferencias significativas entre los puntos, es el elemento más homogéneo que el Fe</t>
      </text>
    </comment>
    <comment ref="I2" authorId="1" shapeId="0" xr:uid="{1DAF3520-C0F4-477D-9134-B5AD18ACA9B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Galar Martinez et al. (2010)</t>
      </text>
    </comment>
    <comment ref="O3" authorId="2" shapeId="0" xr:uid="{641DEA72-B41A-4691-8200-AA1BFE913A1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Error because of LOG(0)</t>
      </text>
    </comment>
    <comment ref="AS5" authorId="3" shapeId="0" xr:uid="{97E934BC-7977-4BF9-B3EC-B3A2539E81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I.C. no se puede calcular</t>
      </text>
    </comment>
    <comment ref="G8" authorId="4" shapeId="0" xr:uid="{94B0031D-B3AB-4A5F-BCA0-A5CC103DBC3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Considerando la media en la microcuenca según el Servicio Geológico Mexicana</t>
      </text>
    </comment>
    <comment ref="P12" authorId="5" shapeId="0" xr:uid="{23469D03-4C7C-4806-903D-0A739269AF9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I.C. no se puede calcular</t>
      </text>
    </comment>
    <comment ref="U12" authorId="6" shapeId="0" xr:uid="{458DDDFA-9A67-4070-8CCC-7D6D7C582A4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I.C. no se puede calcular</t>
      </text>
    </comment>
  </commentList>
</comments>
</file>

<file path=xl/sharedStrings.xml><?xml version="1.0" encoding="utf-8"?>
<sst xmlns="http://schemas.openxmlformats.org/spreadsheetml/2006/main" count="112" uniqueCount="61">
  <si>
    <t>Al (mg/kg) promedio en muestra</t>
  </si>
  <si>
    <t>Punto</t>
  </si>
  <si>
    <t>Fe (mg/kg) promedio en muestra</t>
  </si>
  <si>
    <t>Hg (mg/kg) promedio en muestra</t>
  </si>
  <si>
    <t>Pb (mg/kg) promedio en muestra</t>
  </si>
  <si>
    <t>Cd (mg/kg) promedio en muestra</t>
  </si>
  <si>
    <t>Al (mg/kg) promedio en fondo</t>
  </si>
  <si>
    <t>Fe (mg/kg) promedio en fondo</t>
  </si>
  <si>
    <t>Hg (mg/kg) promedio en fondo</t>
  </si>
  <si>
    <t>Pb (mg/kg) promedio en fondo</t>
  </si>
  <si>
    <t>Cd (mg/kg) promedio en fondo</t>
  </si>
  <si>
    <t>Factor de contaminación Al</t>
  </si>
  <si>
    <t>Factor de contaminación Fe</t>
  </si>
  <si>
    <t>Factor de contaminación Hg</t>
  </si>
  <si>
    <t>Factor de contaminación Pb</t>
  </si>
  <si>
    <t>Factor de contaminación Cd</t>
  </si>
  <si>
    <t>Grado de contaminación por Al</t>
  </si>
  <si>
    <t>Grado de contaminación por Fe</t>
  </si>
  <si>
    <t>Grado de contaminación por Hg</t>
  </si>
  <si>
    <t>Grado de contaminación por Pb</t>
  </si>
  <si>
    <t>Grado de contaminación por Cd</t>
  </si>
  <si>
    <t>Índice de Geoacumulación Al</t>
  </si>
  <si>
    <t>Índice de Geoacumulación Fe</t>
  </si>
  <si>
    <t>Índice de Geoacumulación Hg</t>
  </si>
  <si>
    <t>Índice de Geoacumulación Pb</t>
  </si>
  <si>
    <t>Índice de Geoacumulación Cd</t>
  </si>
  <si>
    <t>PLI</t>
  </si>
  <si>
    <t>Promedio</t>
  </si>
  <si>
    <t>Al (mg/kg) preindustrial concentration</t>
  </si>
  <si>
    <t>Fe (mg/kg) preindustrial concentration</t>
  </si>
  <si>
    <t>Hg (mg/kg) preindustrial concentration</t>
  </si>
  <si>
    <t>Pb (mg/kg) preindustrial concentration</t>
  </si>
  <si>
    <t>Cd (mg/kg) preindustrial concentration</t>
  </si>
  <si>
    <t>Al (mg/kg) background concentration</t>
  </si>
  <si>
    <t>Fe (mg/kg) background concentration</t>
  </si>
  <si>
    <t>Hg (mg/kg) background concentration</t>
  </si>
  <si>
    <t>Pb (mg/kg) background concentration</t>
  </si>
  <si>
    <t>Cd (mg/kg) background concentration</t>
  </si>
  <si>
    <t>Igeo Al</t>
  </si>
  <si>
    <t>Igeo Fe</t>
  </si>
  <si>
    <t>Igeo Pb</t>
  </si>
  <si>
    <t>Igeo Hg</t>
  </si>
  <si>
    <t>Igeo Cd</t>
  </si>
  <si>
    <t>EF Al</t>
  </si>
  <si>
    <t>EF Fe</t>
  </si>
  <si>
    <t>EF Hg</t>
  </si>
  <si>
    <t>EF Pb</t>
  </si>
  <si>
    <t>EF Cd</t>
  </si>
  <si>
    <t>CF Al</t>
  </si>
  <si>
    <t>CF Fe</t>
  </si>
  <si>
    <t>CF Hg</t>
  </si>
  <si>
    <t>CF Pb</t>
  </si>
  <si>
    <t>CF Cd</t>
  </si>
  <si>
    <t>Cdeg</t>
  </si>
  <si>
    <t>mCdeg</t>
  </si>
  <si>
    <t>Al (mg/kg) sample mean</t>
  </si>
  <si>
    <t>Fe (mg/kg) sample mean</t>
  </si>
  <si>
    <t>Hg (mg/kg) sample mean</t>
  </si>
  <si>
    <t>Pb (mg/kg) sample mean</t>
  </si>
  <si>
    <t>Cd (mg/kg) sample mean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</si>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</sst>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165" fontId="1" fillId="0" borderId="0" xfId="0" applyNumberFormat="1" applyFont="1"/>
    <xf numFmtId="0" fontId="0" fillId="2" borderId="0" xfId="0" applyFill="1" applyAlignment="1">
      <alignment wrapText="1"/>
    </xf>
    <xf numFmtId="165" fontId="0" fillId="0" borderId="1" xfId="0" applyNumberFormat="1" applyBorder="1"/>
  </cellXfs>
  <cellStyles count="1">
    <cellStyle name="Normal" xfId="0" builtinId="0"/>
  </cellStyles>
  <dxfs count="68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rgb="FF99FF99"/>
        </patternFill>
      </fill>
    </dxf>
    <dxf>
      <fill>
        <patternFill>
          <bgColor rgb="FFCCFF66"/>
        </patternFill>
      </fill>
    </dxf>
    <dxf>
      <fill>
        <patternFill>
          <bgColor rgb="FFFFFF66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CCFF66"/>
        </patternFill>
      </fill>
    </dxf>
    <dxf>
      <fill>
        <patternFill>
          <bgColor rgb="FFFFFF66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4343"/>
        </patternFill>
      </fill>
    </dxf>
    <dxf>
      <fill>
        <patternFill>
          <bgColor rgb="FF99FF99"/>
        </patternFill>
      </fill>
    </dxf>
    <dxf>
      <fill>
        <patternFill>
          <bgColor rgb="FFCCFF66"/>
        </patternFill>
      </fill>
    </dxf>
    <dxf>
      <fill>
        <patternFill>
          <bgColor rgb="FFFFFF66"/>
        </patternFill>
      </fill>
    </dxf>
    <dxf>
      <fill>
        <patternFill>
          <bgColor rgb="FFFFCC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rgb="FFFF9933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9933"/>
      <color rgb="FFFF9966"/>
      <color rgb="FFFFCC66"/>
      <color rgb="FFFFFF66"/>
      <color rgb="FFCCFF66"/>
      <color rgb="FF99FF99"/>
      <color rgb="FFCCFF99"/>
      <color rgb="FFFF43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Antonio Loyde De La Cruz" id="{E69471E0-9BB9-4E22-990D-D97D7A1F1468}" userId="S::lloyde1800@alumno.ipn.mx::e7e9e705-991c-4243-934e-1f5a9541b6b2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4-19T17:50:43.67" personId="{E69471E0-9BB9-4E22-990D-D97D7A1F1468}" id="{BD70A213-042B-42F4-94A9-35E367558F05}">
    <text>Se usa Al porque es el que no tiene diferencias significativas entre los puntos, es el elemento más homogéneo que el Fe</text>
  </threadedComment>
  <threadedComment ref="AB5" dT="2024-02-16T18:52:17.06" personId="{E69471E0-9BB9-4E22-990D-D97D7A1F1468}" id="{D2E0D3F2-A41D-4329-83C7-37AA39AC3326}">
    <text>El I.C. no se puede calcular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" dT="2024-04-19T17:50:43.67" personId="{E69471E0-9BB9-4E22-990D-D97D7A1F1468}" id="{3277B682-990B-44F9-8344-5ACACEFD7F6B}">
    <text>Se usa Al porque es el que no tiene diferencias significativas entre los puntos, es el elemento más homogéneo que el Fe</text>
  </threadedComment>
  <threadedComment ref="I2" dT="2024-04-20T23:50:32.52" personId="{E69471E0-9BB9-4E22-990D-D97D7A1F1468}" id="{1DAF3520-C0F4-477D-9134-B5AD18ACA9B9}">
    <text>From Galar Martinez et al. (2010)</text>
  </threadedComment>
  <threadedComment ref="O3" dT="2024-04-20T23:51:05.47" personId="{E69471E0-9BB9-4E22-990D-D97D7A1F1468}" id="{641DEA72-B41A-4691-8200-AA1BFE913A1D}">
    <text>Error because of LOG(0)</text>
  </threadedComment>
  <threadedComment ref="AS5" dT="2024-02-16T18:52:17.06" personId="{E69471E0-9BB9-4E22-990D-D97D7A1F1468}" id="{97E934BC-7977-4BF9-B3EC-B3A2539E815B}">
    <text>El I.C. no se puede calcular</text>
  </threadedComment>
  <threadedComment ref="G8" dT="2024-02-21T01:56:32.90" personId="{E69471E0-9BB9-4E22-990D-D97D7A1F1468}" id="{94B0031D-B3AB-4A5F-BCA0-A5CC103DBC39}">
    <text>Considerando la media en la microcuenca según el Servicio Geológico Mexicana</text>
  </threadedComment>
  <threadedComment ref="P12" dT="2024-02-16T18:52:07.30" personId="{E69471E0-9BB9-4E22-990D-D97D7A1F1468}" id="{23469D03-4C7C-4806-903D-0A739269AF92}">
    <text>El I.C. no se puede calcular</text>
  </threadedComment>
  <threadedComment ref="U12" dT="2024-02-16T18:52:17.06" personId="{E69471E0-9BB9-4E22-990D-D97D7A1F1468}" id="{458DDDFA-9A67-4070-8CCC-7D6D7C582A47}">
    <text>El I.C. no se puede calcular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F3E8-AE64-41D1-9E6D-CA988877E437}">
  <dimension ref="A1:AM7"/>
  <sheetViews>
    <sheetView tabSelected="1" zoomScale="103" zoomScaleNormal="100" workbookViewId="0">
      <selection activeCell="L1" sqref="L1:M1048576"/>
    </sheetView>
  </sheetViews>
  <sheetFormatPr baseColWidth="10" defaultColWidth="13.33203125" defaultRowHeight="14.4" x14ac:dyDescent="0.3"/>
  <sheetData>
    <row r="1" spans="1:39" s="1" customFormat="1" ht="43.2" x14ac:dyDescent="0.3">
      <c r="A1" s="1" t="s">
        <v>60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54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26</v>
      </c>
    </row>
    <row r="2" spans="1:39" x14ac:dyDescent="0.3">
      <c r="A2">
        <v>1</v>
      </c>
      <c r="B2" s="4">
        <v>0.21237220621942934</v>
      </c>
      <c r="C2" s="9">
        <v>4.7087140911780612</v>
      </c>
      <c r="D2" s="4">
        <v>1.3337931198170205E-3</v>
      </c>
      <c r="E2" s="9">
        <v>3.1801891850547075</v>
      </c>
      <c r="F2" s="4">
        <v>1.3977688656216642</v>
      </c>
      <c r="G2" s="4">
        <v>0.14676865885044324</v>
      </c>
      <c r="H2" s="4">
        <v>0.69109165207238765</v>
      </c>
      <c r="I2" s="4">
        <v>9.2177329069712888E-4</v>
      </c>
      <c r="J2" s="9">
        <v>2.1978021978021975</v>
      </c>
      <c r="K2" s="4">
        <v>0.96598639455782309</v>
      </c>
      <c r="L2" s="4">
        <v>0.75914607050393135</v>
      </c>
      <c r="S2">
        <v>203.613</v>
      </c>
      <c r="T2">
        <v>13813.3</v>
      </c>
      <c r="U2">
        <v>397.78399999999999</v>
      </c>
      <c r="V2">
        <v>24.585999999999999</v>
      </c>
      <c r="W2" s="3">
        <v>0</v>
      </c>
      <c r="X2" s="2" t="str">
        <f>IF(G2&lt;1,"Bajo",IF(G2&lt;3,"Moderado",IF(G2&lt;6,"Considerable","Muy alto")))</f>
        <v>Bajo</v>
      </c>
      <c r="Y2" s="2" t="str">
        <f>IF(H2&lt;1,"Bajo",IF(H2&lt;3,"Moderado",IF(H2&lt;6,"Considerable","Muy alto")))</f>
        <v>Bajo</v>
      </c>
      <c r="Z2" s="2" t="str">
        <f>IF(I2&lt;1,"Bajo",IF(I2&lt;3,"Moderado",IF(I2&lt;6,"Considerable","Muy alto")))</f>
        <v>Bajo</v>
      </c>
      <c r="AA2" s="2" t="str">
        <f>IF(J2&lt;1,"Bajo",IF(J2&lt;3,"Moderado",IF(J2&lt;6,"Considerable","Muy alto")))</f>
        <v>Moderado</v>
      </c>
      <c r="AB2" s="2" t="str">
        <f>IF(K2&lt;1,"Bajo",IF(K2&lt;3,"Moderado",IF(K2&lt;6,"Considerable","Muy alto")))</f>
        <v>Bajo</v>
      </c>
      <c r="AC2" s="2" t="e">
        <f>LOG(#REF!/(1.5*S2),2)</f>
        <v>#REF!</v>
      </c>
      <c r="AD2" s="2" t="e">
        <f>LOG(#REF!/(1.5*T2),2)</f>
        <v>#REF!</v>
      </c>
      <c r="AE2" s="2" t="e">
        <f>LOG(#REF!/(1.5*U2),2)</f>
        <v>#REF!</v>
      </c>
      <c r="AF2" s="2" t="e">
        <f>LOG(#REF!/(1.5*V2),2)</f>
        <v>#REF!</v>
      </c>
      <c r="AG2" s="2" t="e">
        <f>LOG(#REF!/(1.5*W2),2)</f>
        <v>#REF!</v>
      </c>
      <c r="AH2" s="2" t="e">
        <f>IF(AC2&lt;0,"No contaminado",IF(AC2&lt;2,"Poco contaminado",IF(AC2&lt;3,"Moderadamente contaminado","Muy contaminado")))</f>
        <v>#REF!</v>
      </c>
      <c r="AI2" s="2" t="e">
        <f t="shared" ref="AI2:AJ5" si="0">IF(AD2&lt;0,"No contaminado",IF(AD2&lt;2,"Poco contaminado",IF(AD2&lt;3,"Moderadamente contaminado","Muy contaminado")))</f>
        <v>#REF!</v>
      </c>
      <c r="AJ2" s="2" t="e">
        <f t="shared" si="0"/>
        <v>#REF!</v>
      </c>
      <c r="AK2" s="2" t="e">
        <f t="shared" ref="AK2" si="1">IF(AF2&lt;0,"No contaminado",IF(AF2&lt;2,"Poco contaminado",IF(AF2&lt;3,"Moderadamente contaminado","Muy contaminado")))</f>
        <v>#REF!</v>
      </c>
      <c r="AL2" s="2" t="e">
        <f>IF(AG2&lt;0,"No contaminado",IF(AG2&lt;2,"Poco contaminado",IF(AG2&lt;3,"Moderadamente contaminado","Muy contaminado")))</f>
        <v>#REF!</v>
      </c>
      <c r="AM2" s="3">
        <f>(PRODUCT(G2:J2))^(1/COUNT(G2:J2))</f>
        <v>0.11972791622151194</v>
      </c>
    </row>
    <row r="3" spans="1:39" x14ac:dyDescent="0.3">
      <c r="A3">
        <v>2</v>
      </c>
      <c r="B3" s="4">
        <v>0.1894189532850537</v>
      </c>
      <c r="C3" s="9">
        <v>5.279302744826782</v>
      </c>
      <c r="D3" s="4">
        <v>1.8167630124425803E-3</v>
      </c>
      <c r="E3" s="4">
        <v>0</v>
      </c>
      <c r="F3" s="4">
        <v>0.82251563917199055</v>
      </c>
      <c r="G3" s="4">
        <v>9.0863597369173571E-2</v>
      </c>
      <c r="H3" s="4">
        <v>0.47969643899591363</v>
      </c>
      <c r="I3" s="4">
        <v>8.7149474756819452E-4</v>
      </c>
      <c r="J3" s="4">
        <v>0</v>
      </c>
      <c r="K3" s="4">
        <v>0.39455782312925169</v>
      </c>
      <c r="L3" s="4">
        <v>0.14285788277816386</v>
      </c>
      <c r="R3" s="1"/>
      <c r="S3" s="1"/>
      <c r="T3" s="1"/>
      <c r="U3" s="1"/>
      <c r="V3" s="1"/>
      <c r="W3" s="1"/>
      <c r="X3" s="2" t="str">
        <f>IF(G3&lt;1,"Bajo",IF(G3&lt;3,"Moderado",IF(G3&lt;6,"Considerable","Muy alto")))</f>
        <v>Bajo</v>
      </c>
      <c r="Y3" s="2" t="str">
        <f>IF(H3&lt;1,"Bajo",IF(H3&lt;3,"Moderado",IF(H3&lt;6,"Considerable","Muy alto")))</f>
        <v>Bajo</v>
      </c>
      <c r="Z3" s="2" t="str">
        <f>IF(I3&lt;1,"Bajo",IF(I3&lt;3,"Moderado",IF(I3&lt;6,"Considerable","Muy alto")))</f>
        <v>Bajo</v>
      </c>
      <c r="AA3" s="2" t="str">
        <f>IF(J3&lt;1,"Bajo",IF(J3&lt;3,"Moderado",IF(J3&lt;6,"Considerable","Muy alto")))</f>
        <v>Bajo</v>
      </c>
      <c r="AB3" s="2" t="str">
        <f>IF(K3&lt;1,"Bajo",IF(K3&lt;3,"Moderado",IF(K3&lt;6,"Considerable","Muy alto")))</f>
        <v>Bajo</v>
      </c>
      <c r="AC3" s="2" t="e">
        <f>LOG(#REF!/(1.5*#REF!),2)</f>
        <v>#REF!</v>
      </c>
      <c r="AD3" s="2" t="e">
        <f>LOG(#REF!/(1.5*#REF!),2)</f>
        <v>#REF!</v>
      </c>
      <c r="AE3" s="2" t="e">
        <f>LOG(#REF!/(1.5*#REF!),2)</f>
        <v>#REF!</v>
      </c>
      <c r="AF3" s="2"/>
      <c r="AG3" s="2" t="e">
        <f>LOG(#REF!/(1.5*#REF!),2)</f>
        <v>#REF!</v>
      </c>
      <c r="AH3" s="2" t="e">
        <f t="shared" ref="AH3:AH5" si="2">IF(AC3&lt;0,"No contaminado",IF(AC3&lt;2,"Poco contaminado",IF(AC3&lt;3,"Moderadamente contaminado","Muy contaminado")))</f>
        <v>#REF!</v>
      </c>
      <c r="AI3" s="2" t="e">
        <f t="shared" si="0"/>
        <v>#REF!</v>
      </c>
      <c r="AJ3" s="2" t="e">
        <f t="shared" si="0"/>
        <v>#REF!</v>
      </c>
      <c r="AK3" s="2"/>
      <c r="AL3" s="2" t="e">
        <f t="shared" ref="AL3:AL5" si="3">IF(AG3&lt;0,"No contaminado",IF(AG3&lt;2,"Poco contaminado",IF(AG3&lt;3,"Moderadamente contaminado","Muy contaminado")))</f>
        <v>#REF!</v>
      </c>
      <c r="AM3" s="3">
        <f>(PRODUCT(G3:J3))^(1/COUNT(G3:J3))</f>
        <v>0</v>
      </c>
    </row>
    <row r="4" spans="1:39" x14ac:dyDescent="0.3">
      <c r="A4">
        <v>3</v>
      </c>
      <c r="B4" s="4">
        <v>0.2161078211286889</v>
      </c>
      <c r="C4" s="9">
        <v>4.6273198016489898</v>
      </c>
      <c r="D4" s="4">
        <v>1.2274297474018407E-3</v>
      </c>
      <c r="E4" s="4">
        <v>0</v>
      </c>
      <c r="F4" s="4">
        <v>1.6896028989333856</v>
      </c>
      <c r="G4" s="4">
        <v>0.13573539224096845</v>
      </c>
      <c r="H4" s="4">
        <v>0.62809106830122596</v>
      </c>
      <c r="I4" s="4">
        <v>7.7093766131032602E-4</v>
      </c>
      <c r="J4" s="4">
        <v>0</v>
      </c>
      <c r="K4" s="9">
        <v>1.0612244897959184</v>
      </c>
      <c r="L4" s="4">
        <v>0.19114934955087617</v>
      </c>
      <c r="R4" s="1"/>
      <c r="S4" s="1"/>
      <c r="T4" s="1"/>
      <c r="U4" s="1"/>
      <c r="V4" s="1"/>
      <c r="W4" s="1"/>
      <c r="X4" s="2" t="str">
        <f>IF(G4&lt;1,"Bajo",IF(G4&lt;3,"Moderado",IF(G4&lt;6,"Considerable","Muy alto")))</f>
        <v>Bajo</v>
      </c>
      <c r="Y4" s="2" t="str">
        <f>IF(H4&lt;1,"Bajo",IF(H4&lt;3,"Moderado",IF(H4&lt;6,"Considerable","Muy alto")))</f>
        <v>Bajo</v>
      </c>
      <c r="Z4" s="2" t="str">
        <f>IF(I4&lt;1,"Bajo",IF(I4&lt;3,"Moderado",IF(I4&lt;6,"Considerable","Muy alto")))</f>
        <v>Bajo</v>
      </c>
      <c r="AA4" s="2" t="str">
        <f>IF(J4&lt;1,"Bajo",IF(J4&lt;3,"Moderado",IF(J4&lt;6,"Considerable","Muy alto")))</f>
        <v>Bajo</v>
      </c>
      <c r="AB4" s="2" t="str">
        <f>IF(K4&lt;1,"Bajo",IF(K4&lt;3,"Moderado",IF(K4&lt;6,"Considerable","Muy alto")))</f>
        <v>Moderado</v>
      </c>
      <c r="AC4" s="2" t="e">
        <f>LOG(#REF!/(1.5*#REF!),2)</f>
        <v>#REF!</v>
      </c>
      <c r="AD4" s="2" t="e">
        <f>LOG(#REF!/(1.5*#REF!),2)</f>
        <v>#REF!</v>
      </c>
      <c r="AE4" s="2" t="e">
        <f>LOG(#REF!/(1.5*#REF!),2)</f>
        <v>#REF!</v>
      </c>
      <c r="AF4" s="2"/>
      <c r="AG4" s="2" t="e">
        <f>LOG(#REF!/(1.5*#REF!),2)</f>
        <v>#REF!</v>
      </c>
      <c r="AH4" s="2" t="e">
        <f t="shared" si="2"/>
        <v>#REF!</v>
      </c>
      <c r="AI4" s="2" t="e">
        <f t="shared" si="0"/>
        <v>#REF!</v>
      </c>
      <c r="AJ4" s="2" t="e">
        <f t="shared" si="0"/>
        <v>#REF!</v>
      </c>
      <c r="AK4" s="2"/>
      <c r="AL4" s="2" t="e">
        <f t="shared" si="3"/>
        <v>#REF!</v>
      </c>
      <c r="AM4" s="3">
        <f>(PRODUCT(G4:J4))^(1/COUNT(G4:J4))</f>
        <v>0</v>
      </c>
    </row>
    <row r="5" spans="1:39" x14ac:dyDescent="0.3">
      <c r="A5">
        <v>4</v>
      </c>
      <c r="B5" s="4">
        <v>0.26780629286584517</v>
      </c>
      <c r="C5" s="9">
        <v>3.7340422037839862</v>
      </c>
      <c r="D5" s="4">
        <v>1.345336889441593E-3</v>
      </c>
      <c r="E5" s="9">
        <v>4.6275207139294663</v>
      </c>
      <c r="F5" s="4">
        <v>1.2353827620222413</v>
      </c>
      <c r="G5" s="4">
        <v>0.20350776856353064</v>
      </c>
      <c r="H5" s="4">
        <v>0.75990659661412718</v>
      </c>
      <c r="I5" s="4">
        <v>1.0223303769549975E-3</v>
      </c>
      <c r="J5" s="9">
        <v>3.5164835164835169</v>
      </c>
      <c r="K5" s="4">
        <v>0.93877551020408156</v>
      </c>
      <c r="L5" s="4">
        <v>1.1202300530095324</v>
      </c>
      <c r="R5" s="1"/>
      <c r="S5" s="1"/>
      <c r="T5" s="1"/>
      <c r="U5" s="1"/>
      <c r="V5" s="1"/>
      <c r="W5" s="1"/>
      <c r="X5" s="2" t="str">
        <f>IF(G5&lt;1,"Bajo",IF(G5&lt;3,"Moderado",IF(G5&lt;6,"Considerable","Muy alto")))</f>
        <v>Bajo</v>
      </c>
      <c r="Y5" s="2" t="str">
        <f>IF(H5&lt;1,"Bajo",IF(H5&lt;3,"Moderado",IF(H5&lt;6,"Considerable","Muy alto")))</f>
        <v>Bajo</v>
      </c>
      <c r="Z5" s="2" t="str">
        <f>IF(I5&lt;1,"Bajo",IF(I5&lt;3,"Moderado",IF(I5&lt;6,"Considerable","Muy alto")))</f>
        <v>Bajo</v>
      </c>
      <c r="AA5" s="2" t="str">
        <f>IF(J5&lt;1,"Bajo",IF(J5&lt;3,"Moderado",IF(J5&lt;6,"Considerable","Muy alto")))</f>
        <v>Considerable</v>
      </c>
      <c r="AB5" s="2" t="str">
        <f>IF(K5&lt;1,"Bajo",IF(K5&lt;3,"Moderado",IF(K5&lt;6,"Considerable","Muy alto")))</f>
        <v>Bajo</v>
      </c>
      <c r="AC5" s="2" t="e">
        <f>LOG(#REF!/(1.5*#REF!),2)</f>
        <v>#REF!</v>
      </c>
      <c r="AD5" s="2" t="e">
        <f>LOG(#REF!/(1.5*#REF!),2)</f>
        <v>#REF!</v>
      </c>
      <c r="AE5" s="2" t="e">
        <f>LOG(#REF!/(1.5*#REF!),2)</f>
        <v>#REF!</v>
      </c>
      <c r="AF5" s="2" t="e">
        <f>LOG(#REF!/(1.5*#REF!),2)</f>
        <v>#REF!</v>
      </c>
      <c r="AG5" s="2" t="e">
        <f>LOG(#REF!/(1.5*#REF!),2)</f>
        <v>#REF!</v>
      </c>
      <c r="AH5" s="2" t="e">
        <f t="shared" si="2"/>
        <v>#REF!</v>
      </c>
      <c r="AI5" s="2" t="e">
        <f t="shared" si="0"/>
        <v>#REF!</v>
      </c>
      <c r="AJ5" s="2" t="e">
        <f t="shared" si="0"/>
        <v>#REF!</v>
      </c>
      <c r="AK5" s="2" t="e">
        <f t="shared" ref="AK5" si="4">IF(AF5&lt;0,"No contaminado",IF(AF5&lt;2,"Poco contaminado",IF(AF5&lt;3,"Moderadamente contaminado","Muy contaminado")))</f>
        <v>#REF!</v>
      </c>
      <c r="AL5" s="2" t="e">
        <f t="shared" si="3"/>
        <v>#REF!</v>
      </c>
      <c r="AM5" s="3">
        <f>(PRODUCT(G5:J5))^(1/COUNT(G5:J5))</f>
        <v>0.15355369256972154</v>
      </c>
    </row>
    <row r="6" spans="1:39" x14ac:dyDescent="0.3">
      <c r="B6" s="3"/>
      <c r="C6" s="3"/>
      <c r="D6" s="1"/>
      <c r="E6" s="3"/>
      <c r="F6" s="3"/>
      <c r="G6" s="3"/>
      <c r="H6" s="3"/>
      <c r="I6" s="3"/>
      <c r="J6" s="3"/>
      <c r="K6" s="3"/>
      <c r="R6" s="1"/>
      <c r="S6" s="1"/>
      <c r="T6" s="1"/>
      <c r="U6" s="1"/>
      <c r="V6" s="1"/>
      <c r="W6" s="1"/>
    </row>
    <row r="7" spans="1:39" x14ac:dyDescent="0.3">
      <c r="R7" s="1"/>
      <c r="S7" s="1"/>
      <c r="T7" s="1"/>
      <c r="U7" s="1"/>
      <c r="V7" s="1"/>
      <c r="W7" s="1"/>
    </row>
  </sheetData>
  <sortState xmlns:xlrd2="http://schemas.microsoft.com/office/spreadsheetml/2017/richdata2" ref="A2:AB5">
    <sortCondition ref="A1:A5"/>
  </sortState>
  <conditionalFormatting sqref="B2:F5">
    <cfRule type="cellIs" dxfId="67" priority="24" operator="greaterThan">
      <formula>40</formula>
    </cfRule>
    <cfRule type="cellIs" dxfId="66" priority="25" operator="between">
      <formula>20</formula>
      <formula>40</formula>
    </cfRule>
    <cfRule type="cellIs" dxfId="65" priority="26" operator="between">
      <formula>5</formula>
      <formula>20</formula>
    </cfRule>
    <cfRule type="cellIs" dxfId="64" priority="28" operator="between">
      <formula>2</formula>
      <formula>5</formula>
    </cfRule>
    <cfRule type="cellIs" dxfId="63" priority="30" operator="lessThanOrEqual">
      <formula>2</formula>
    </cfRule>
  </conditionalFormatting>
  <conditionalFormatting sqref="G2:K5">
    <cfRule type="cellIs" dxfId="62" priority="19" operator="greaterThanOrEqual">
      <formula>6</formula>
    </cfRule>
    <cfRule type="cellIs" dxfId="61" priority="21" operator="between">
      <formula>3</formula>
      <formula>6</formula>
    </cfRule>
    <cfRule type="cellIs" dxfId="60" priority="22" operator="between">
      <formula>1</formula>
      <formula>3</formula>
    </cfRule>
  </conditionalFormatting>
  <conditionalFormatting sqref="G2:K5">
    <cfRule type="cellIs" dxfId="59" priority="14" operator="lessThan">
      <formula>1</formula>
    </cfRule>
  </conditionalFormatting>
  <conditionalFormatting sqref="L2:L5">
    <cfRule type="cellIs" dxfId="58" priority="1" operator="greaterThanOrEqual">
      <formula>32</formula>
    </cfRule>
  </conditionalFormatting>
  <conditionalFormatting sqref="L2:L5">
    <cfRule type="cellIs" dxfId="57" priority="2" operator="between">
      <formula>16</formula>
      <formula>32</formula>
    </cfRule>
    <cfRule type="cellIs" dxfId="56" priority="3" operator="between">
      <formula>8</formula>
      <formula>16</formula>
    </cfRule>
    <cfRule type="cellIs" dxfId="55" priority="4" operator="between">
      <formula>4</formula>
      <formula>8</formula>
    </cfRule>
    <cfRule type="cellIs" dxfId="54" priority="5" operator="between">
      <formula>2</formula>
      <formula>4</formula>
    </cfRule>
    <cfRule type="cellIs" dxfId="53" priority="6" operator="between">
      <formula>1.5</formula>
      <formula>2</formula>
    </cfRule>
    <cfRule type="cellIs" dxfId="52" priority="7" operator="lessThanOrEqual">
      <formula>1.5</formula>
    </cfRule>
  </conditionalFormatting>
  <conditionalFormatting sqref="X2:AB5">
    <cfRule type="cellIs" dxfId="51" priority="54" operator="equal">
      <formula>"Muy alto"</formula>
    </cfRule>
    <cfRule type="cellIs" dxfId="50" priority="55" operator="equal">
      <formula>"Considerable"</formula>
    </cfRule>
    <cfRule type="cellIs" dxfId="49" priority="56" operator="equal">
      <formula>"Bajo"</formula>
    </cfRule>
    <cfRule type="cellIs" dxfId="48" priority="57" operator="equal">
      <formula>"Moderado"</formula>
    </cfRule>
  </conditionalFormatting>
  <conditionalFormatting sqref="AC2:AL5">
    <cfRule type="cellIs" dxfId="47" priority="38" operator="equal">
      <formula>"Muy contaminado"</formula>
    </cfRule>
    <cfRule type="cellIs" dxfId="46" priority="39" operator="equal">
      <formula>"Moderadamente contaminado"</formula>
    </cfRule>
    <cfRule type="cellIs" dxfId="45" priority="40" operator="equal">
      <formula>"No contaminado"</formula>
    </cfRule>
    <cfRule type="cellIs" dxfId="44" priority="41" operator="equal">
      <formula>"Poco contaminado"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5FB4-5027-4DC7-8F37-009B9CCA3C75}">
  <dimension ref="A1:BD15"/>
  <sheetViews>
    <sheetView zoomScale="103" zoomScaleNormal="100" workbookViewId="0">
      <selection activeCell="AA1" sqref="AA1:AB1048576"/>
    </sheetView>
  </sheetViews>
  <sheetFormatPr baseColWidth="10" defaultColWidth="13.33203125" defaultRowHeight="14.4" x14ac:dyDescent="0.3"/>
  <sheetData>
    <row r="1" spans="1:56" s="1" customFormat="1" ht="43.2" x14ac:dyDescent="0.3">
      <c r="A1" s="1" t="s">
        <v>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41</v>
      </c>
      <c r="O1" s="8" t="s">
        <v>40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26</v>
      </c>
      <c r="AB1" s="1" t="s">
        <v>53</v>
      </c>
      <c r="AC1" s="1" t="s">
        <v>54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25</v>
      </c>
      <c r="AY1" s="1" t="s">
        <v>16</v>
      </c>
      <c r="AZ1" s="1" t="s">
        <v>17</v>
      </c>
      <c r="BA1" s="1" t="s">
        <v>18</v>
      </c>
      <c r="BB1" s="1" t="s">
        <v>19</v>
      </c>
      <c r="BC1" s="1" t="s">
        <v>20</v>
      </c>
      <c r="BD1" s="1" t="s">
        <v>26</v>
      </c>
    </row>
    <row r="2" spans="1:56" x14ac:dyDescent="0.3">
      <c r="A2">
        <v>1</v>
      </c>
      <c r="B2">
        <v>4106</v>
      </c>
      <c r="C2">
        <v>19730.666666666668</v>
      </c>
      <c r="D2">
        <v>0.3666666666666667</v>
      </c>
      <c r="E2">
        <v>8</v>
      </c>
      <c r="F2">
        <v>0.47333333333333333</v>
      </c>
      <c r="G2" s="4">
        <v>27976</v>
      </c>
      <c r="H2" s="2">
        <v>28550</v>
      </c>
      <c r="I2" s="6">
        <v>397.78399999999999</v>
      </c>
      <c r="J2" s="5">
        <v>3.64</v>
      </c>
      <c r="K2" s="3">
        <v>0.49</v>
      </c>
      <c r="L2" s="4">
        <f t="shared" ref="L2:P6" si="0">LOG(B2/(1.5*G$2),2)</f>
        <v>-3.3533466693102709</v>
      </c>
      <c r="M2" s="4">
        <f t="shared" si="0"/>
        <v>-1.1180135431395928</v>
      </c>
      <c r="N2" s="4">
        <f t="shared" si="0"/>
        <v>-10.668262915521911</v>
      </c>
      <c r="O2" s="4">
        <f t="shared" si="0"/>
        <v>0.55109904885487215</v>
      </c>
      <c r="P2" s="4">
        <f t="shared" si="0"/>
        <v>-0.6348877260528385</v>
      </c>
      <c r="Q2" s="4">
        <f>(B2/C2)/(G$2/H$2)</f>
        <v>0.21237220621942934</v>
      </c>
      <c r="R2" s="9">
        <f t="shared" ref="R2:R6" si="1">(C2/$B2)/(H$2/$G$2)</f>
        <v>4.7087140911780612</v>
      </c>
      <c r="S2" s="4">
        <f>(D2/$C2)/(I$2/$H$2)</f>
        <v>1.3337931198170205E-3</v>
      </c>
      <c r="T2" s="9">
        <f t="shared" ref="T2:U6" si="2">(E2/$C2)/(J$2/$H$2)</f>
        <v>3.1801891850547075</v>
      </c>
      <c r="U2" s="4">
        <f>(F2/$C2)/(K$2/$H$2)</f>
        <v>1.3977688656216642</v>
      </c>
      <c r="V2" s="4">
        <f t="shared" ref="V2:Z6" si="3">B2/G$2</f>
        <v>0.14676865885044324</v>
      </c>
      <c r="W2" s="4">
        <f t="shared" si="3"/>
        <v>0.69109165207238765</v>
      </c>
      <c r="X2" s="4">
        <f t="shared" si="3"/>
        <v>9.2177329069712888E-4</v>
      </c>
      <c r="Y2" s="9">
        <f t="shared" si="3"/>
        <v>2.1978021978021975</v>
      </c>
      <c r="Z2" s="4">
        <f t="shared" si="3"/>
        <v>0.96598639455782309</v>
      </c>
      <c r="AA2" s="4">
        <f>PRODUCT(V2:Y2)^(1/COUNT(V2:Y2))</f>
        <v>0.11972791622151194</v>
      </c>
      <c r="AB2" s="4">
        <f>SUM(V2:Y2)</f>
        <v>3.0365842820157254</v>
      </c>
      <c r="AC2" s="4">
        <f>(1/COUNT(V2:Y2))*SUM(V2:Y2)</f>
        <v>0.75914607050393135</v>
      </c>
      <c r="AJ2">
        <v>203.613</v>
      </c>
      <c r="AK2">
        <v>13813.3</v>
      </c>
      <c r="AL2">
        <v>397.78399999999999</v>
      </c>
      <c r="AM2">
        <v>24.585999999999999</v>
      </c>
      <c r="AN2" s="3">
        <v>0</v>
      </c>
      <c r="AO2" s="2" t="str">
        <f t="shared" ref="AO2:AS6" si="4">IF(V2&lt;1,"Bajo",IF(V2&lt;3,"Moderado",IF(V2&lt;6,"Considerable","Muy alto")))</f>
        <v>Bajo</v>
      </c>
      <c r="AP2" s="2" t="str">
        <f t="shared" si="4"/>
        <v>Bajo</v>
      </c>
      <c r="AQ2" s="2" t="str">
        <f t="shared" si="4"/>
        <v>Bajo</v>
      </c>
      <c r="AR2" s="2" t="str">
        <f t="shared" si="4"/>
        <v>Moderado</v>
      </c>
      <c r="AS2" s="2" t="str">
        <f t="shared" si="4"/>
        <v>Bajo</v>
      </c>
      <c r="AT2" s="2">
        <f>LOG(B2/(1.5*AJ2),2)</f>
        <v>3.7488695460694661</v>
      </c>
      <c r="AU2" s="2">
        <f>LOG(C2/(1.5*AK2),2)</f>
        <v>-7.0580818443632426E-2</v>
      </c>
      <c r="AV2" s="2">
        <f>LOG(D2/(1.5*AL2),2)</f>
        <v>-10.668262915521911</v>
      </c>
      <c r="AW2" s="2">
        <f>LOG(E2/(1.5*AM2),2)</f>
        <v>-2.204727631495162</v>
      </c>
      <c r="AX2" s="2" t="e">
        <f>LOG(F2/(1.5*AN2),2)</f>
        <v>#DIV/0!</v>
      </c>
      <c r="AY2" s="2" t="str">
        <f>IF(AT2&lt;0,"No contaminado",IF(AT2&lt;2,"Poco contaminado",IF(AT2&lt;3,"Moderadamente contaminado","Muy contaminado")))</f>
        <v>Muy contaminado</v>
      </c>
      <c r="AZ2" s="2" t="str">
        <f t="shared" ref="AZ2:BB6" si="5">IF(AU2&lt;0,"No contaminado",IF(AU2&lt;2,"Poco contaminado",IF(AU2&lt;3,"Moderadamente contaminado","Muy contaminado")))</f>
        <v>No contaminado</v>
      </c>
      <c r="BA2" s="2" t="str">
        <f t="shared" si="5"/>
        <v>No contaminado</v>
      </c>
      <c r="BB2" s="2" t="str">
        <f t="shared" si="5"/>
        <v>No contaminado</v>
      </c>
      <c r="BC2" s="2" t="e">
        <f>IF(AX2&lt;0,"No contaminado",IF(AX2&lt;2,"Poco contaminado",IF(AX2&lt;3,"Moderadamente contaminado","Muy contaminado")))</f>
        <v>#DIV/0!</v>
      </c>
      <c r="BD2" s="3">
        <f>(PRODUCT(V2:Y2))^(1/COUNT(V2:Y2))</f>
        <v>0.11972791622151194</v>
      </c>
    </row>
    <row r="3" spans="1:56" x14ac:dyDescent="0.3">
      <c r="A3">
        <v>2</v>
      </c>
      <c r="B3">
        <v>2542</v>
      </c>
      <c r="C3">
        <v>13695.333333333334</v>
      </c>
      <c r="D3">
        <v>0.34666666666666668</v>
      </c>
      <c r="E3">
        <v>0</v>
      </c>
      <c r="F3">
        <v>0.19333333333333333</v>
      </c>
      <c r="G3" s="3"/>
      <c r="H3" s="3"/>
      <c r="I3" s="3"/>
      <c r="J3" s="3"/>
      <c r="K3" s="3"/>
      <c r="L3" s="4">
        <f t="shared" si="0"/>
        <v>-4.0451162664139142</v>
      </c>
      <c r="M3" s="4">
        <f t="shared" si="0"/>
        <v>-1.6447688658085478</v>
      </c>
      <c r="N3" s="4">
        <f t="shared" si="0"/>
        <v>-10.749182910905478</v>
      </c>
      <c r="O3" s="4" t="e">
        <f>LOG(E3/(1.5*J$2),2)</f>
        <v>#NUM!</v>
      </c>
      <c r="P3" s="4">
        <f t="shared" si="0"/>
        <v>-1.9266538504299489</v>
      </c>
      <c r="Q3" s="4">
        <f>(B3/C3)/(G$2/H$2)</f>
        <v>0.1894189532850537</v>
      </c>
      <c r="R3" s="9">
        <f t="shared" si="1"/>
        <v>5.279302744826782</v>
      </c>
      <c r="S3" s="4">
        <f t="shared" ref="S3:S6" si="6">(D3/$C3)/(I$2/$H$2)</f>
        <v>1.8167630124425803E-3</v>
      </c>
      <c r="T3" s="4">
        <f t="shared" si="2"/>
        <v>0</v>
      </c>
      <c r="U3" s="4">
        <f>(F3/$C3)/(K$2/$H$2)</f>
        <v>0.82251563917199055</v>
      </c>
      <c r="V3" s="4">
        <f>B3/G$2</f>
        <v>9.0863597369173571E-2</v>
      </c>
      <c r="W3" s="4">
        <f t="shared" si="3"/>
        <v>0.47969643899591363</v>
      </c>
      <c r="X3" s="4">
        <f t="shared" si="3"/>
        <v>8.7149474756819452E-4</v>
      </c>
      <c r="Y3" s="4">
        <f t="shared" si="3"/>
        <v>0</v>
      </c>
      <c r="Z3" s="4">
        <f t="shared" si="3"/>
        <v>0.39455782312925169</v>
      </c>
      <c r="AA3" s="4">
        <f>PRODUCT(V3:Y3)^(1/COUNT(V3:Y3))</f>
        <v>0</v>
      </c>
      <c r="AB3" s="4">
        <f>SUM(V3:Y3)</f>
        <v>0.57143153111265543</v>
      </c>
      <c r="AC3" s="4">
        <f>(1/COUNT(V3:Y3))*SUM(V3:Y3)</f>
        <v>0.14285788277816386</v>
      </c>
      <c r="AI3" s="1"/>
      <c r="AJ3" s="1"/>
      <c r="AK3" s="1"/>
      <c r="AL3" s="1"/>
      <c r="AM3" s="1"/>
      <c r="AN3" s="1"/>
      <c r="AO3" s="2" t="str">
        <f t="shared" si="4"/>
        <v>Bajo</v>
      </c>
      <c r="AP3" s="2" t="str">
        <f t="shared" si="4"/>
        <v>Bajo</v>
      </c>
      <c r="AQ3" s="2" t="str">
        <f t="shared" si="4"/>
        <v>Bajo</v>
      </c>
      <c r="AR3" s="2" t="str">
        <f t="shared" si="4"/>
        <v>Bajo</v>
      </c>
      <c r="AS3" s="2" t="str">
        <f t="shared" si="4"/>
        <v>Bajo</v>
      </c>
      <c r="AT3" s="2" t="e">
        <f>LOG(B3/(1.5*#REF!),2)</f>
        <v>#REF!</v>
      </c>
      <c r="AU3" s="2" t="e">
        <f>LOG(C3/(1.5*#REF!),2)</f>
        <v>#REF!</v>
      </c>
      <c r="AV3" s="2" t="e">
        <f>LOG(D3/(1.5*#REF!),2)</f>
        <v>#REF!</v>
      </c>
      <c r="AW3" s="2"/>
      <c r="AX3" s="2" t="e">
        <f>LOG(F3/(1.5*#REF!),2)</f>
        <v>#REF!</v>
      </c>
      <c r="AY3" s="2" t="e">
        <f t="shared" ref="AY3:AY6" si="7">IF(AT3&lt;0,"No contaminado",IF(AT3&lt;2,"Poco contaminado",IF(AT3&lt;3,"Moderadamente contaminado","Muy contaminado")))</f>
        <v>#REF!</v>
      </c>
      <c r="AZ3" s="2" t="e">
        <f t="shared" si="5"/>
        <v>#REF!</v>
      </c>
      <c r="BA3" s="2" t="e">
        <f t="shared" si="5"/>
        <v>#REF!</v>
      </c>
      <c r="BB3" s="2"/>
      <c r="BC3" s="2" t="e">
        <f t="shared" ref="BC3:BC6" si="8">IF(AX3&lt;0,"No contaminado",IF(AX3&lt;2,"Poco contaminado",IF(AX3&lt;3,"Moderadamente contaminado","Muy contaminado")))</f>
        <v>#REF!</v>
      </c>
      <c r="BD3" s="3">
        <f>(PRODUCT(V3:Y3))^(1/COUNT(V3:Y3))</f>
        <v>0</v>
      </c>
    </row>
    <row r="4" spans="1:56" x14ac:dyDescent="0.3">
      <c r="A4">
        <v>3</v>
      </c>
      <c r="B4">
        <v>3797.3333333333335</v>
      </c>
      <c r="C4">
        <v>17932</v>
      </c>
      <c r="D4">
        <v>0.3066666666666667</v>
      </c>
      <c r="E4">
        <v>0</v>
      </c>
      <c r="F4">
        <v>0.52</v>
      </c>
      <c r="G4" s="3"/>
      <c r="H4" s="3"/>
      <c r="I4" s="3"/>
      <c r="J4" s="3"/>
      <c r="K4" s="3"/>
      <c r="L4" s="4">
        <f t="shared" si="0"/>
        <v>-3.4660936511736309</v>
      </c>
      <c r="M4" s="4">
        <f t="shared" si="0"/>
        <v>-1.2559168418080353</v>
      </c>
      <c r="N4" s="4">
        <f t="shared" si="0"/>
        <v>-10.926060672989557</v>
      </c>
      <c r="O4" s="4" t="e">
        <f t="shared" si="0"/>
        <v>#NUM!</v>
      </c>
      <c r="P4" s="4">
        <f t="shared" si="0"/>
        <v>-0.49923262669527224</v>
      </c>
      <c r="Q4" s="4">
        <f>(B4/C4)/(G$2/H$2)</f>
        <v>0.2161078211286889</v>
      </c>
      <c r="R4" s="9">
        <f t="shared" si="1"/>
        <v>4.6273198016489898</v>
      </c>
      <c r="S4" s="4">
        <f t="shared" si="6"/>
        <v>1.2274297474018407E-3</v>
      </c>
      <c r="T4" s="4">
        <f t="shared" si="2"/>
        <v>0</v>
      </c>
      <c r="U4" s="4">
        <f t="shared" si="2"/>
        <v>1.6896028989333856</v>
      </c>
      <c r="V4" s="4">
        <f t="shared" si="3"/>
        <v>0.13573539224096845</v>
      </c>
      <c r="W4" s="4">
        <f t="shared" si="3"/>
        <v>0.62809106830122596</v>
      </c>
      <c r="X4" s="4">
        <f t="shared" si="3"/>
        <v>7.7093766131032602E-4</v>
      </c>
      <c r="Y4" s="4">
        <f t="shared" si="3"/>
        <v>0</v>
      </c>
      <c r="Z4" s="9">
        <f t="shared" si="3"/>
        <v>1.0612244897959184</v>
      </c>
      <c r="AA4" s="4">
        <f>PRODUCT(V4:Y4)^(1/COUNT(V4:Y4))</f>
        <v>0</v>
      </c>
      <c r="AB4" s="4">
        <f>SUM(V4:Y4)</f>
        <v>0.7645973982035047</v>
      </c>
      <c r="AC4" s="4">
        <f>(1/COUNT(V4:Y4))*SUM(V4:Y4)</f>
        <v>0.19114934955087617</v>
      </c>
      <c r="AI4" s="1"/>
      <c r="AJ4" s="1"/>
      <c r="AK4" s="1"/>
      <c r="AL4" s="1"/>
      <c r="AM4" s="1"/>
      <c r="AN4" s="1"/>
      <c r="AO4" s="2" t="str">
        <f t="shared" si="4"/>
        <v>Bajo</v>
      </c>
      <c r="AP4" s="2" t="str">
        <f t="shared" si="4"/>
        <v>Bajo</v>
      </c>
      <c r="AQ4" s="2" t="str">
        <f t="shared" si="4"/>
        <v>Bajo</v>
      </c>
      <c r="AR4" s="2" t="str">
        <f t="shared" si="4"/>
        <v>Bajo</v>
      </c>
      <c r="AS4" s="2" t="str">
        <f t="shared" si="4"/>
        <v>Moderado</v>
      </c>
      <c r="AT4" s="2" t="e">
        <f>LOG(B4/(1.5*#REF!),2)</f>
        <v>#REF!</v>
      </c>
      <c r="AU4" s="2" t="e">
        <f>LOG(C4/(1.5*#REF!),2)</f>
        <v>#REF!</v>
      </c>
      <c r="AV4" s="2" t="e">
        <f>LOG(D4/(1.5*#REF!),2)</f>
        <v>#REF!</v>
      </c>
      <c r="AW4" s="2"/>
      <c r="AX4" s="2" t="e">
        <f>LOG(F4/(1.5*#REF!),2)</f>
        <v>#REF!</v>
      </c>
      <c r="AY4" s="2" t="e">
        <f t="shared" si="7"/>
        <v>#REF!</v>
      </c>
      <c r="AZ4" s="2" t="e">
        <f t="shared" si="5"/>
        <v>#REF!</v>
      </c>
      <c r="BA4" s="2" t="e">
        <f t="shared" si="5"/>
        <v>#REF!</v>
      </c>
      <c r="BB4" s="2"/>
      <c r="BC4" s="2" t="e">
        <f t="shared" si="8"/>
        <v>#REF!</v>
      </c>
      <c r="BD4" s="3">
        <f>(PRODUCT(V4:Y4))^(1/COUNT(V4:Y4))</f>
        <v>0</v>
      </c>
    </row>
    <row r="5" spans="1:56" x14ac:dyDescent="0.3">
      <c r="A5">
        <v>4</v>
      </c>
      <c r="B5">
        <v>5693.333333333333</v>
      </c>
      <c r="C5">
        <v>21695.333333333332</v>
      </c>
      <c r="D5">
        <v>0.40666666666666668</v>
      </c>
      <c r="E5">
        <v>12.800000000000002</v>
      </c>
      <c r="F5">
        <v>0.45999999999999996</v>
      </c>
      <c r="G5" s="3"/>
      <c r="H5" s="3"/>
      <c r="I5" s="3"/>
      <c r="J5" s="3"/>
      <c r="K5" s="3"/>
      <c r="L5" s="4">
        <f t="shared" si="0"/>
        <v>-2.8818067276321764</v>
      </c>
      <c r="M5" s="4">
        <f t="shared" si="0"/>
        <v>-0.98106849400331175</v>
      </c>
      <c r="N5" s="4">
        <f t="shared" si="0"/>
        <v>-10.518885291483684</v>
      </c>
      <c r="O5" s="9">
        <f t="shared" si="0"/>
        <v>1.2291709539675104</v>
      </c>
      <c r="P5" s="4">
        <f t="shared" si="0"/>
        <v>-0.6761103887793517</v>
      </c>
      <c r="Q5" s="4">
        <f>(B5/C5)/(G$2/H$2)</f>
        <v>0.26780629286584517</v>
      </c>
      <c r="R5" s="9">
        <f t="shared" si="1"/>
        <v>3.7340422037839862</v>
      </c>
      <c r="S5" s="4">
        <f t="shared" si="6"/>
        <v>1.345336889441593E-3</v>
      </c>
      <c r="T5" s="9">
        <f t="shared" si="2"/>
        <v>4.6275207139294663</v>
      </c>
      <c r="U5" s="4">
        <f t="shared" si="2"/>
        <v>1.2353827620222413</v>
      </c>
      <c r="V5" s="4">
        <f t="shared" si="3"/>
        <v>0.20350776856353064</v>
      </c>
      <c r="W5" s="4">
        <f t="shared" si="3"/>
        <v>0.75990659661412718</v>
      </c>
      <c r="X5" s="4">
        <f t="shared" si="3"/>
        <v>1.0223303769549975E-3</v>
      </c>
      <c r="Y5" s="9">
        <f t="shared" si="3"/>
        <v>3.5164835164835169</v>
      </c>
      <c r="Z5" s="4">
        <f t="shared" si="3"/>
        <v>0.93877551020408156</v>
      </c>
      <c r="AA5" s="4">
        <f>PRODUCT(V5:Y5)^(1/COUNT(V5:Y5))</f>
        <v>0.15355369256972154</v>
      </c>
      <c r="AB5" s="4">
        <f>SUM(V5:Y5)</f>
        <v>4.4809202120381295</v>
      </c>
      <c r="AC5" s="4">
        <f>(1/COUNT(V5:Y5))*SUM(V5:Y5)</f>
        <v>1.1202300530095324</v>
      </c>
      <c r="AI5" s="1"/>
      <c r="AJ5" s="1"/>
      <c r="AK5" s="1"/>
      <c r="AL5" s="1"/>
      <c r="AM5" s="1"/>
      <c r="AN5" s="1"/>
      <c r="AO5" s="2" t="str">
        <f t="shared" si="4"/>
        <v>Bajo</v>
      </c>
      <c r="AP5" s="2" t="str">
        <f t="shared" si="4"/>
        <v>Bajo</v>
      </c>
      <c r="AQ5" s="2" t="str">
        <f t="shared" si="4"/>
        <v>Bajo</v>
      </c>
      <c r="AR5" s="2" t="str">
        <f t="shared" si="4"/>
        <v>Considerable</v>
      </c>
      <c r="AS5" s="2" t="str">
        <f t="shared" si="4"/>
        <v>Bajo</v>
      </c>
      <c r="AT5" s="2" t="e">
        <f>LOG(B5/(1.5*#REF!),2)</f>
        <v>#REF!</v>
      </c>
      <c r="AU5" s="2" t="e">
        <f>LOG(C5/(1.5*#REF!),2)</f>
        <v>#REF!</v>
      </c>
      <c r="AV5" s="2" t="e">
        <f>LOG(D5/(1.5*#REF!),2)</f>
        <v>#REF!</v>
      </c>
      <c r="AW5" s="2" t="e">
        <f>LOG(E5/(1.5*#REF!),2)</f>
        <v>#REF!</v>
      </c>
      <c r="AX5" s="2" t="e">
        <f>LOG(F5/(1.5*#REF!),2)</f>
        <v>#REF!</v>
      </c>
      <c r="AY5" s="2" t="e">
        <f t="shared" si="7"/>
        <v>#REF!</v>
      </c>
      <c r="AZ5" s="2" t="e">
        <f t="shared" si="5"/>
        <v>#REF!</v>
      </c>
      <c r="BA5" s="2" t="e">
        <f t="shared" si="5"/>
        <v>#REF!</v>
      </c>
      <c r="BB5" s="2" t="e">
        <f t="shared" si="5"/>
        <v>#REF!</v>
      </c>
      <c r="BC5" s="2" t="e">
        <f t="shared" si="8"/>
        <v>#REF!</v>
      </c>
      <c r="BD5" s="3">
        <f>(PRODUCT(V5:Y5))^(1/COUNT(V5:Y5))</f>
        <v>0.15355369256972154</v>
      </c>
    </row>
    <row r="6" spans="1:56" x14ac:dyDescent="0.3">
      <c r="A6" t="s">
        <v>27</v>
      </c>
      <c r="B6">
        <f>AVERAGE(B2:B5)</f>
        <v>4034.666666666667</v>
      </c>
      <c r="C6">
        <f t="shared" ref="C6:F6" si="9">AVERAGE(C2:C5)</f>
        <v>18263.333333333332</v>
      </c>
      <c r="D6">
        <f t="shared" si="9"/>
        <v>0.35666666666666669</v>
      </c>
      <c r="E6">
        <f t="shared" si="9"/>
        <v>5.2000000000000011</v>
      </c>
      <c r="F6">
        <f t="shared" si="9"/>
        <v>0.41166666666666663</v>
      </c>
      <c r="L6" s="7">
        <f t="shared" si="0"/>
        <v>-3.3786308099232913</v>
      </c>
      <c r="M6" s="7">
        <f t="shared" si="0"/>
        <v>-1.229503143386538</v>
      </c>
      <c r="N6" s="7">
        <f t="shared" si="0"/>
        <v>-10.708155642645423</v>
      </c>
      <c r="O6" s="7">
        <f t="shared" si="0"/>
        <v>-7.0389327891397693E-2</v>
      </c>
      <c r="P6" s="7">
        <f t="shared" si="0"/>
        <v>-0.83626761397284299</v>
      </c>
      <c r="Q6" s="7">
        <f>(B6/C6)/(G$2/H$2)</f>
        <v>0.2254488933569791</v>
      </c>
      <c r="R6" s="7">
        <f t="shared" si="1"/>
        <v>4.4355950703940046</v>
      </c>
      <c r="S6" s="4">
        <f t="shared" si="6"/>
        <v>1.4016554798085871E-3</v>
      </c>
      <c r="T6" s="9">
        <f t="shared" si="2"/>
        <v>2.2332020963158041</v>
      </c>
      <c r="U6" s="4">
        <f>(F6/$C6)/(K$2/$H$2)</f>
        <v>1.3133355185476272</v>
      </c>
      <c r="V6" s="7">
        <f t="shared" si="3"/>
        <v>0.14421885425602898</v>
      </c>
      <c r="W6" s="7">
        <f t="shared" si="3"/>
        <v>0.63969643899591355</v>
      </c>
      <c r="X6" s="7">
        <f t="shared" si="3"/>
        <v>8.966340191326617E-4</v>
      </c>
      <c r="Y6" s="7">
        <f t="shared" si="3"/>
        <v>1.4285714285714288</v>
      </c>
      <c r="Z6" s="7">
        <f t="shared" si="3"/>
        <v>0.84013605442176864</v>
      </c>
      <c r="AA6" s="7">
        <f>PRODUCT(V6:Y6)^(1/COUNT(V6:Y6))</f>
        <v>0.10426253659209972</v>
      </c>
      <c r="AB6" s="7">
        <f>SUM(V6:Y6)</f>
        <v>2.2133833558425042</v>
      </c>
      <c r="AC6" s="7">
        <f>(1/COUNT(V6:Y6))*SUM(V6:Y6)</f>
        <v>0.55334583896062606</v>
      </c>
      <c r="AI6" s="1"/>
      <c r="AJ6" s="1"/>
      <c r="AK6" s="1"/>
      <c r="AL6" s="1"/>
      <c r="AM6" s="1"/>
      <c r="AN6" s="1"/>
      <c r="AO6" s="2" t="str">
        <f t="shared" si="4"/>
        <v>Bajo</v>
      </c>
      <c r="AP6" s="2" t="str">
        <f t="shared" si="4"/>
        <v>Bajo</v>
      </c>
      <c r="AQ6" s="2" t="str">
        <f t="shared" si="4"/>
        <v>Bajo</v>
      </c>
      <c r="AR6" s="2" t="str">
        <f t="shared" si="4"/>
        <v>Moderado</v>
      </c>
      <c r="AS6" s="2" t="str">
        <f t="shared" si="4"/>
        <v>Bajo</v>
      </c>
      <c r="AT6" s="2" t="e">
        <f>LOG(B6/(1.5*#REF!),2)</f>
        <v>#REF!</v>
      </c>
      <c r="AU6" s="2" t="e">
        <f>LOG(C6/(1.5*#REF!),2)</f>
        <v>#REF!</v>
      </c>
      <c r="AV6" s="2" t="e">
        <f>LOG(D6/(1.5*#REF!),2)</f>
        <v>#REF!</v>
      </c>
      <c r="AW6" s="2" t="e">
        <f>LOG(E6/(1.5*#REF!),2)</f>
        <v>#REF!</v>
      </c>
      <c r="AX6" s="2" t="e">
        <f>LOG(F6/(1.5*#REF!),2)</f>
        <v>#REF!</v>
      </c>
      <c r="AY6" s="2" t="e">
        <f t="shared" si="7"/>
        <v>#REF!</v>
      </c>
      <c r="AZ6" s="2" t="e">
        <f t="shared" si="5"/>
        <v>#REF!</v>
      </c>
      <c r="BA6" s="2" t="e">
        <f t="shared" si="5"/>
        <v>#REF!</v>
      </c>
      <c r="BB6" s="2" t="e">
        <f t="shared" si="5"/>
        <v>#REF!</v>
      </c>
      <c r="BC6" s="2" t="e">
        <f t="shared" si="8"/>
        <v>#REF!</v>
      </c>
      <c r="BD6" s="3">
        <f>(PRODUCT(V6:Y6))^(1/COUNT(V6:Y6))</f>
        <v>0.10426253659209972</v>
      </c>
    </row>
    <row r="7" spans="1:56" x14ac:dyDescent="0.3">
      <c r="Q7" s="3"/>
      <c r="R7" s="3"/>
      <c r="S7" s="1"/>
      <c r="T7" s="3"/>
      <c r="U7" s="3"/>
      <c r="V7" s="3"/>
      <c r="W7" s="3"/>
      <c r="X7" s="3"/>
      <c r="Y7" s="3"/>
      <c r="Z7" s="3"/>
      <c r="AI7" s="1"/>
      <c r="AJ7" s="1"/>
      <c r="AK7" s="1"/>
      <c r="AL7" s="1"/>
      <c r="AM7" s="1"/>
      <c r="AN7" s="1"/>
    </row>
    <row r="8" spans="1:56" s="1" customFormat="1" ht="75" customHeight="1" x14ac:dyDescent="0.3">
      <c r="A8" s="1" t="s">
        <v>1</v>
      </c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</row>
    <row r="9" spans="1:56" x14ac:dyDescent="0.3">
      <c r="A9">
        <v>1</v>
      </c>
      <c r="B9">
        <v>4106</v>
      </c>
      <c r="C9">
        <v>19730.666666666668</v>
      </c>
      <c r="D9">
        <v>0.3666666666666667</v>
      </c>
      <c r="E9">
        <v>8</v>
      </c>
      <c r="F9">
        <v>0.47333333333333333</v>
      </c>
      <c r="G9">
        <v>27976</v>
      </c>
      <c r="H9">
        <v>28550</v>
      </c>
      <c r="J9">
        <v>3.64</v>
      </c>
      <c r="K9" s="3">
        <v>0.49</v>
      </c>
      <c r="L9" s="2">
        <f t="shared" ref="L9:M13" si="10">B9/G9</f>
        <v>0.14676865885044324</v>
      </c>
      <c r="M9" s="2">
        <f t="shared" si="10"/>
        <v>0.69109165207238765</v>
      </c>
      <c r="N9" s="2"/>
      <c r="O9" s="2">
        <f t="shared" ref="O9:P13" si="11">E9/J9</f>
        <v>2.1978021978021975</v>
      </c>
      <c r="P9" s="2">
        <f t="shared" si="11"/>
        <v>0.96598639455782309</v>
      </c>
      <c r="Q9" s="2" t="str">
        <f t="shared" ref="Q9:R13" si="12">IF(L9&lt;1,"Bajo",IF(L9&lt;3,"Moderado",IF(L9&lt;6,"Considerable","Muy alto")))</f>
        <v>Bajo</v>
      </c>
      <c r="R9" s="2" t="str">
        <f t="shared" si="12"/>
        <v>Bajo</v>
      </c>
      <c r="S9" s="2"/>
      <c r="T9" s="2" t="str">
        <f t="shared" ref="T9:U13" si="13">IF(O9&lt;1,"Bajo",IF(O9&lt;3,"Moderado",IF(O9&lt;6,"Considerable","Muy alto")))</f>
        <v>Moderado</v>
      </c>
      <c r="U9" s="2" t="str">
        <f t="shared" si="13"/>
        <v>Bajo</v>
      </c>
      <c r="V9" s="2">
        <f t="shared" ref="V9:W13" si="14">LOG(B9/(1.5*G9),2)</f>
        <v>-3.3533466693102709</v>
      </c>
      <c r="W9" s="2">
        <f t="shared" si="14"/>
        <v>-1.1180135431395928</v>
      </c>
      <c r="X9" s="2"/>
      <c r="Y9" s="2">
        <f>LOG(E9/(1.5*J9),2)</f>
        <v>0.55109904885487215</v>
      </c>
      <c r="Z9" s="2">
        <f>LOG(F9/(1.5*K9),2)</f>
        <v>-0.6348877260528385</v>
      </c>
      <c r="AA9" s="3">
        <f>(PRODUCT(L9:P9))^(1/COUNT(L9:P9))</f>
        <v>0.6812117752086424</v>
      </c>
      <c r="AB9" s="2"/>
      <c r="AC9" s="2"/>
      <c r="AD9" s="2"/>
      <c r="AE9" s="2"/>
      <c r="AF9" s="1"/>
      <c r="AG9" s="2"/>
      <c r="AH9" s="2"/>
      <c r="AI9" s="1"/>
      <c r="AJ9" s="1"/>
      <c r="AK9" s="1"/>
      <c r="AL9" s="1"/>
      <c r="AM9" s="1"/>
      <c r="AN9" s="1"/>
    </row>
    <row r="10" spans="1:56" x14ac:dyDescent="0.3">
      <c r="A10">
        <v>2</v>
      </c>
      <c r="B10">
        <v>2542</v>
      </c>
      <c r="C10">
        <v>13695.333333333334</v>
      </c>
      <c r="D10">
        <v>0.34666666666666668</v>
      </c>
      <c r="E10">
        <v>0</v>
      </c>
      <c r="F10">
        <v>0.19333333333333333</v>
      </c>
      <c r="G10">
        <v>27976</v>
      </c>
      <c r="H10">
        <v>28550</v>
      </c>
      <c r="J10">
        <v>3.64</v>
      </c>
      <c r="K10" s="3">
        <v>0.49</v>
      </c>
      <c r="L10" s="2">
        <f t="shared" si="10"/>
        <v>9.0863597369173571E-2</v>
      </c>
      <c r="M10" s="2">
        <f t="shared" si="10"/>
        <v>0.47969643899591363</v>
      </c>
      <c r="N10" s="2"/>
      <c r="O10" s="2">
        <f t="shared" si="11"/>
        <v>0</v>
      </c>
      <c r="P10" s="2">
        <f t="shared" si="11"/>
        <v>0.39455782312925169</v>
      </c>
      <c r="Q10" s="2" t="str">
        <f t="shared" si="12"/>
        <v>Bajo</v>
      </c>
      <c r="R10" s="2" t="str">
        <f t="shared" si="12"/>
        <v>Bajo</v>
      </c>
      <c r="S10" s="2"/>
      <c r="T10" s="2" t="str">
        <f t="shared" si="13"/>
        <v>Bajo</v>
      </c>
      <c r="U10" s="2" t="str">
        <f t="shared" si="13"/>
        <v>Bajo</v>
      </c>
      <c r="V10" s="2">
        <f t="shared" si="14"/>
        <v>-4.0451162664139142</v>
      </c>
      <c r="W10" s="2">
        <f t="shared" si="14"/>
        <v>-1.6447688658085478</v>
      </c>
      <c r="X10" s="2"/>
      <c r="Y10" s="2"/>
      <c r="Z10" s="2">
        <f>LOG(F10/(1.5*K10),2)</f>
        <v>-1.9266538504299489</v>
      </c>
      <c r="AA10" s="3">
        <f>(PRODUCT(L10:P10))^(1/COUNT(L10:P10))</f>
        <v>0</v>
      </c>
      <c r="AB10" s="2"/>
      <c r="AC10" s="2"/>
      <c r="AD10" s="2"/>
      <c r="AE10" s="2"/>
      <c r="AF10" s="1"/>
      <c r="AG10" s="2"/>
      <c r="AH10" s="2"/>
      <c r="AI10" s="1"/>
      <c r="AJ10" s="1"/>
      <c r="AK10" s="1"/>
      <c r="AL10" s="1"/>
      <c r="AM10" s="1"/>
      <c r="AN10" s="1"/>
    </row>
    <row r="11" spans="1:56" x14ac:dyDescent="0.3">
      <c r="A11">
        <v>3</v>
      </c>
      <c r="B11">
        <v>3797.3333333333335</v>
      </c>
      <c r="C11">
        <v>17932</v>
      </c>
      <c r="D11">
        <v>0.3066666666666667</v>
      </c>
      <c r="E11">
        <v>0</v>
      </c>
      <c r="F11">
        <v>0.52</v>
      </c>
      <c r="G11">
        <v>27976</v>
      </c>
      <c r="H11">
        <v>28550</v>
      </c>
      <c r="J11">
        <v>3.64</v>
      </c>
      <c r="K11" s="3">
        <v>0.49</v>
      </c>
      <c r="L11" s="2">
        <f t="shared" si="10"/>
        <v>0.13573539224096845</v>
      </c>
      <c r="M11" s="2">
        <f t="shared" si="10"/>
        <v>0.62809106830122596</v>
      </c>
      <c r="N11" s="2"/>
      <c r="O11" s="2">
        <f t="shared" si="11"/>
        <v>0</v>
      </c>
      <c r="P11" s="2">
        <f t="shared" si="11"/>
        <v>1.0612244897959184</v>
      </c>
      <c r="Q11" s="2" t="str">
        <f t="shared" si="12"/>
        <v>Bajo</v>
      </c>
      <c r="R11" s="2" t="str">
        <f t="shared" si="12"/>
        <v>Bajo</v>
      </c>
      <c r="S11" s="2"/>
      <c r="T11" s="2" t="str">
        <f t="shared" si="13"/>
        <v>Bajo</v>
      </c>
      <c r="U11" s="2" t="str">
        <f t="shared" si="13"/>
        <v>Moderado</v>
      </c>
      <c r="V11" s="2">
        <f t="shared" si="14"/>
        <v>-3.4660936511736309</v>
      </c>
      <c r="W11" s="2">
        <f t="shared" si="14"/>
        <v>-1.2559168418080353</v>
      </c>
      <c r="X11" s="2"/>
      <c r="Y11" s="2"/>
      <c r="Z11" s="2">
        <f>LOG(F11/(1.5*K11),2)</f>
        <v>-0.49923262669527224</v>
      </c>
      <c r="AA11" s="3">
        <f>(PRODUCT(L11:P11))^(1/COUNT(L11:P11))</f>
        <v>0</v>
      </c>
      <c r="AB11" s="2"/>
      <c r="AC11" s="2"/>
      <c r="AD11" s="2"/>
      <c r="AE11" s="2"/>
      <c r="AF11" s="1"/>
      <c r="AG11" s="2"/>
      <c r="AH11" s="2"/>
      <c r="AI11" s="1"/>
      <c r="AJ11" s="1"/>
      <c r="AK11" s="1"/>
      <c r="AL11" s="1"/>
      <c r="AM11" s="1"/>
      <c r="AN11" s="1"/>
    </row>
    <row r="12" spans="1:56" x14ac:dyDescent="0.3">
      <c r="A12">
        <v>4</v>
      </c>
      <c r="B12">
        <v>5693.333333333333</v>
      </c>
      <c r="C12">
        <v>21695.333333333332</v>
      </c>
      <c r="D12">
        <v>0.40666666666666668</v>
      </c>
      <c r="E12">
        <v>12.800000000000002</v>
      </c>
      <c r="F12">
        <v>0.45999999999999996</v>
      </c>
      <c r="G12">
        <v>27976</v>
      </c>
      <c r="H12">
        <v>28550</v>
      </c>
      <c r="J12">
        <v>3.64</v>
      </c>
      <c r="K12" s="3">
        <v>0.49</v>
      </c>
      <c r="L12" s="2">
        <f t="shared" si="10"/>
        <v>0.20350776856353064</v>
      </c>
      <c r="M12" s="2">
        <f t="shared" si="10"/>
        <v>0.75990659661412718</v>
      </c>
      <c r="N12" s="2"/>
      <c r="O12" s="2">
        <f t="shared" si="11"/>
        <v>3.5164835164835169</v>
      </c>
      <c r="P12" s="2">
        <f t="shared" si="11"/>
        <v>0.93877551020408156</v>
      </c>
      <c r="Q12" s="2" t="str">
        <f t="shared" si="12"/>
        <v>Bajo</v>
      </c>
      <c r="R12" s="2" t="str">
        <f t="shared" si="12"/>
        <v>Bajo</v>
      </c>
      <c r="S12" s="2"/>
      <c r="T12" s="2" t="str">
        <f t="shared" si="13"/>
        <v>Considerable</v>
      </c>
      <c r="U12" s="2" t="str">
        <f t="shared" si="13"/>
        <v>Bajo</v>
      </c>
      <c r="V12" s="2">
        <f t="shared" si="14"/>
        <v>-2.8818067276321764</v>
      </c>
      <c r="W12" s="2">
        <f t="shared" si="14"/>
        <v>-0.98106849400331175</v>
      </c>
      <c r="X12" s="2"/>
      <c r="Y12" s="2">
        <f>LOG(E12/(1.5*J12),2)</f>
        <v>1.2291709539675104</v>
      </c>
      <c r="Z12" s="2">
        <f>LOG(F12/(1.5*K12),2)</f>
        <v>-0.6761103887793517</v>
      </c>
      <c r="AA12" s="3">
        <f>(PRODUCT(L12:P12))^(1/COUNT(L12:P12))</f>
        <v>0.84528446254174772</v>
      </c>
      <c r="AB12" s="2"/>
      <c r="AC12" s="2"/>
      <c r="AD12" s="2"/>
      <c r="AE12" s="2"/>
      <c r="AF12" s="2"/>
      <c r="AG12" s="2"/>
      <c r="AH12" s="2"/>
      <c r="AI12" s="1"/>
      <c r="AJ12" s="1"/>
      <c r="AK12" s="1"/>
      <c r="AL12" s="1"/>
      <c r="AM12" s="1"/>
      <c r="AN12" s="1"/>
    </row>
    <row r="13" spans="1:56" x14ac:dyDescent="0.3">
      <c r="A13" t="s">
        <v>27</v>
      </c>
      <c r="B13">
        <f>AVERAGE(B9:B12)</f>
        <v>4034.666666666667</v>
      </c>
      <c r="C13">
        <f t="shared" ref="C13:K13" si="15">AVERAGE(C9:C12)</f>
        <v>18263.333333333332</v>
      </c>
      <c r="D13">
        <f t="shared" si="15"/>
        <v>0.35666666666666669</v>
      </c>
      <c r="E13">
        <f t="shared" si="15"/>
        <v>5.2000000000000011</v>
      </c>
      <c r="F13">
        <f t="shared" si="15"/>
        <v>0.41166666666666663</v>
      </c>
      <c r="G13">
        <f t="shared" si="15"/>
        <v>27976</v>
      </c>
      <c r="H13">
        <f t="shared" si="15"/>
        <v>28550</v>
      </c>
      <c r="I13" t="e">
        <f t="shared" si="15"/>
        <v>#DIV/0!</v>
      </c>
      <c r="J13">
        <f t="shared" si="15"/>
        <v>3.64</v>
      </c>
      <c r="K13">
        <f t="shared" si="15"/>
        <v>0.49</v>
      </c>
      <c r="L13" s="2">
        <f t="shared" si="10"/>
        <v>0.14421885425602898</v>
      </c>
      <c r="M13" s="2">
        <f t="shared" si="10"/>
        <v>0.63969643899591355</v>
      </c>
      <c r="N13" s="2"/>
      <c r="O13" s="2">
        <f t="shared" si="11"/>
        <v>1.4285714285714288</v>
      </c>
      <c r="P13" s="2">
        <f t="shared" si="11"/>
        <v>0.84013605442176864</v>
      </c>
      <c r="Q13" s="2" t="str">
        <f t="shared" si="12"/>
        <v>Bajo</v>
      </c>
      <c r="R13" s="2" t="str">
        <f t="shared" si="12"/>
        <v>Bajo</v>
      </c>
      <c r="S13" s="2"/>
      <c r="T13" s="2" t="str">
        <f t="shared" si="13"/>
        <v>Moderado</v>
      </c>
      <c r="U13" s="2" t="str">
        <f t="shared" si="13"/>
        <v>Bajo</v>
      </c>
      <c r="V13" s="2">
        <f t="shared" si="14"/>
        <v>-3.3786308099232913</v>
      </c>
      <c r="W13" s="2">
        <f t="shared" si="14"/>
        <v>-1.229503143386538</v>
      </c>
      <c r="X13" s="2"/>
      <c r="Y13" s="2">
        <f>LOG(E13/(1.5*J13),2)</f>
        <v>-7.0389327891397693E-2</v>
      </c>
      <c r="Z13" s="2">
        <f>LOG(F13/(1.5*K13),2)</f>
        <v>-0.83626761397284299</v>
      </c>
      <c r="AA13" s="3">
        <f>(PRODUCT(L13:P13))^(1/COUNT(L13:P13))</f>
        <v>0.57684866149329872</v>
      </c>
      <c r="AB13" s="2"/>
      <c r="AC13" s="2"/>
      <c r="AD13" s="2"/>
      <c r="AE13" s="2"/>
      <c r="AF13" s="2"/>
      <c r="AG13" s="2"/>
      <c r="AH13" s="2"/>
      <c r="AI13" s="1"/>
      <c r="AJ13" s="1"/>
      <c r="AK13" s="1"/>
      <c r="AL13" s="1"/>
      <c r="AM13" s="1"/>
      <c r="AN13" s="1"/>
    </row>
    <row r="14" spans="1:56" x14ac:dyDescent="0.3">
      <c r="AI14" s="1"/>
      <c r="AJ14" s="1"/>
      <c r="AK14" s="1"/>
      <c r="AL14" s="1"/>
      <c r="AM14" s="1"/>
      <c r="AN14" s="1"/>
    </row>
    <row r="15" spans="1:56" x14ac:dyDescent="0.3">
      <c r="AI15" s="1"/>
      <c r="AJ15" s="1"/>
      <c r="AK15" s="1"/>
      <c r="AL15" s="1"/>
      <c r="AM15" s="1"/>
      <c r="AN15" s="1"/>
    </row>
  </sheetData>
  <conditionalFormatting sqref="L2:P6">
    <cfRule type="cellIs" dxfId="43" priority="22" operator="greaterThan">
      <formula>5</formula>
    </cfRule>
    <cfRule type="cellIs" dxfId="42" priority="23" operator="between">
      <formula>4</formula>
      <formula>5</formula>
    </cfRule>
    <cfRule type="cellIs" dxfId="41" priority="24" operator="between">
      <formula>3</formula>
      <formula>4</formula>
    </cfRule>
    <cfRule type="cellIs" dxfId="40" priority="25" operator="between">
      <formula>2</formula>
      <formula>3</formula>
    </cfRule>
    <cfRule type="cellIs" dxfId="39" priority="26" operator="between">
      <formula>1</formula>
      <formula>2</formula>
    </cfRule>
    <cfRule type="cellIs" dxfId="38" priority="27" operator="between">
      <formula>0</formula>
      <formula>1</formula>
    </cfRule>
    <cfRule type="cellIs" dxfId="37" priority="28" operator="lessThanOrEqual">
      <formula>0</formula>
    </cfRule>
  </conditionalFormatting>
  <conditionalFormatting sqref="Q2:U6">
    <cfRule type="cellIs" dxfId="36" priority="17" operator="greaterThan">
      <formula>40</formula>
    </cfRule>
    <cfRule type="cellIs" dxfId="35" priority="18" operator="between">
      <formula>20</formula>
      <formula>40</formula>
    </cfRule>
    <cfRule type="cellIs" dxfId="34" priority="19" operator="between">
      <formula>5</formula>
      <formula>20</formula>
    </cfRule>
    <cfRule type="cellIs" dxfId="33" priority="20" operator="between">
      <formula>2</formula>
      <formula>5</formula>
    </cfRule>
    <cfRule type="cellIs" dxfId="32" priority="21" operator="lessThanOrEqual">
      <formula>2</formula>
    </cfRule>
  </conditionalFormatting>
  <conditionalFormatting sqref="Q9:U13">
    <cfRule type="cellIs" dxfId="31" priority="33" operator="equal">
      <formula>"Muy alto"</formula>
    </cfRule>
    <cfRule type="cellIs" dxfId="30" priority="34" operator="equal">
      <formula>"Considerable"</formula>
    </cfRule>
    <cfRule type="cellIs" dxfId="29" priority="35" operator="equal">
      <formula>"Bajo"</formula>
    </cfRule>
    <cfRule type="cellIs" dxfId="28" priority="36" operator="equal">
      <formula>"Moderado"</formula>
    </cfRule>
  </conditionalFormatting>
  <conditionalFormatting sqref="V2:Z6">
    <cfRule type="cellIs" dxfId="27" priority="14" operator="greaterThanOrEqual">
      <formula>6</formula>
    </cfRule>
    <cfRule type="cellIs" dxfId="26" priority="15" operator="between">
      <formula>3</formula>
      <formula>6</formula>
    </cfRule>
    <cfRule type="cellIs" dxfId="25" priority="16" operator="between">
      <formula>1</formula>
      <formula>3</formula>
    </cfRule>
  </conditionalFormatting>
  <conditionalFormatting sqref="V9:Z13">
    <cfRule type="cellIs" dxfId="24" priority="37" operator="equal">
      <formula>"Muy contaminado"</formula>
    </cfRule>
    <cfRule type="cellIs" dxfId="23" priority="38" operator="equal">
      <formula>"Moderadamente contaminado"</formula>
    </cfRule>
    <cfRule type="cellIs" dxfId="22" priority="39" operator="equal">
      <formula>"No contaminado"</formula>
    </cfRule>
    <cfRule type="cellIs" dxfId="21" priority="40" operator="equal">
      <formula>"Poco contaminado"</formula>
    </cfRule>
  </conditionalFormatting>
  <conditionalFormatting sqref="V2:AA6">
    <cfRule type="cellIs" dxfId="20" priority="13" operator="lessThan">
      <formula>1</formula>
    </cfRule>
  </conditionalFormatting>
  <conditionalFormatting sqref="AA2:AA6">
    <cfRule type="cellIs" dxfId="19" priority="11" operator="greaterThan">
      <formula>1</formula>
    </cfRule>
    <cfRule type="cellIs" dxfId="18" priority="12" operator="equal">
      <formula>1</formula>
    </cfRule>
  </conditionalFormatting>
  <conditionalFormatting sqref="AB2:AB6">
    <cfRule type="cellIs" dxfId="17" priority="8" operator="between">
      <formula>16</formula>
      <formula>32</formula>
    </cfRule>
    <cfRule type="cellIs" dxfId="16" priority="9" operator="between">
      <formula>8</formula>
      <formula>16</formula>
    </cfRule>
    <cfRule type="cellIs" dxfId="15" priority="10" operator="lessThan">
      <formula>8</formula>
    </cfRule>
  </conditionalFormatting>
  <conditionalFormatting sqref="AB2:AC6">
    <cfRule type="cellIs" dxfId="14" priority="1" operator="greaterThanOrEqual">
      <formula>32</formula>
    </cfRule>
  </conditionalFormatting>
  <conditionalFormatting sqref="AC2:AC6">
    <cfRule type="cellIs" dxfId="13" priority="2" operator="between">
      <formula>16</formula>
      <formula>32</formula>
    </cfRule>
    <cfRule type="cellIs" dxfId="12" priority="3" operator="between">
      <formula>8</formula>
      <formula>16</formula>
    </cfRule>
    <cfRule type="cellIs" dxfId="11" priority="4" operator="between">
      <formula>4</formula>
      <formula>8</formula>
    </cfRule>
    <cfRule type="cellIs" dxfId="10" priority="5" operator="between">
      <formula>2</formula>
      <formula>4</formula>
    </cfRule>
    <cfRule type="cellIs" dxfId="9" priority="6" operator="between">
      <formula>1.5</formula>
      <formula>2</formula>
    </cfRule>
    <cfRule type="cellIs" dxfId="8" priority="7" operator="lessThanOrEqual">
      <formula>1.5</formula>
    </cfRule>
  </conditionalFormatting>
  <conditionalFormatting sqref="AO2:AS6">
    <cfRule type="cellIs" dxfId="7" priority="41" operator="equal">
      <formula>"Muy alto"</formula>
    </cfRule>
    <cfRule type="cellIs" dxfId="6" priority="42" operator="equal">
      <formula>"Considerable"</formula>
    </cfRule>
    <cfRule type="cellIs" dxfId="5" priority="43" operator="equal">
      <formula>"Bajo"</formula>
    </cfRule>
    <cfRule type="cellIs" dxfId="4" priority="44" operator="equal">
      <formula>"Moderado"</formula>
    </cfRule>
  </conditionalFormatting>
  <conditionalFormatting sqref="AT2:BC6">
    <cfRule type="cellIs" dxfId="3" priority="29" operator="equal">
      <formula>"Muy contaminado"</formula>
    </cfRule>
    <cfRule type="cellIs" dxfId="2" priority="30" operator="equal">
      <formula>"Moderadamente contaminado"</formula>
    </cfRule>
    <cfRule type="cellIs" dxfId="1" priority="31" operator="equal">
      <formula>"No contaminado"</formula>
    </cfRule>
    <cfRule type="cellIs" dxfId="0" priority="32" operator="equal">
      <formula>"Poco contaminado"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Antonio Loyde De La Cruz</dc:creator>
  <cp:lastModifiedBy>Luis Antonio Loyde De La Cruz</cp:lastModifiedBy>
  <dcterms:created xsi:type="dcterms:W3CDTF">2024-01-17T01:10:28Z</dcterms:created>
  <dcterms:modified xsi:type="dcterms:W3CDTF">2024-09-12T02:27:16Z</dcterms:modified>
</cp:coreProperties>
</file>