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ncoding" sheetId="1" r:id="rId4"/>
    <sheet state="visible" name="Hoja 3" sheetId="2" r:id="rId5"/>
    <sheet state="visible" name="CONTINUAS + date" sheetId="3" r:id="rId6"/>
    <sheet state="visible" name="CONTINUAS" sheetId="4" r:id="rId7"/>
    <sheet state="visible" name="CountVectorizer" sheetId="5" r:id="rId8"/>
    <sheet state="visible" name="TF-IDF" sheetId="6" r:id="rId9"/>
  </sheets>
  <definedNames/>
  <calcPr/>
  <extLst>
    <ext uri="GoogleSheetsCustomDataVersion2">
      <go:sheetsCustomData xmlns:go="http://customooxmlschemas.google.com/" r:id="rId10" roundtripDataChecksum="O4/nmb2X2sv2n7MWnYLrzNLUkbE6aNKjNGFZHnaZGL0="/>
    </ext>
  </extLst>
</workbook>
</file>

<file path=xl/sharedStrings.xml><?xml version="1.0" encoding="utf-8"?>
<sst xmlns="http://schemas.openxmlformats.org/spreadsheetml/2006/main" count="476" uniqueCount="164">
  <si>
    <t>TEST</t>
  </si>
  <si>
    <t>sexo (supervisado)</t>
  </si>
  <si>
    <t>tgt</t>
  </si>
  <si>
    <t>sexo (NO supervisado)</t>
  </si>
  <si>
    <t>tgt (x)</t>
  </si>
  <si>
    <t>sexo</t>
  </si>
  <si>
    <t>TRAIN</t>
  </si>
  <si>
    <t>CountEncoding</t>
  </si>
  <si>
    <t>masculino</t>
  </si>
  <si>
    <t>Supervisado (TRAIN)</t>
  </si>
  <si>
    <t>No Supervisado</t>
  </si>
  <si>
    <t>Sexo</t>
  </si>
  <si>
    <t>femenino</t>
  </si>
  <si>
    <t>TargetEncoding</t>
  </si>
  <si>
    <t>Supervisado - Regresion</t>
  </si>
  <si>
    <t>EVENTO</t>
  </si>
  <si>
    <t>ESPECIE</t>
  </si>
  <si>
    <t>A</t>
  </si>
  <si>
    <t>B</t>
  </si>
  <si>
    <t>target encoding</t>
  </si>
  <si>
    <t>sexo_v2</t>
  </si>
  <si>
    <t>% train</t>
  </si>
  <si>
    <t>% test</t>
  </si>
  <si>
    <t>MUESTRA ESTRATIFICADA</t>
  </si>
  <si>
    <t>train</t>
  </si>
  <si>
    <t>test</t>
  </si>
  <si>
    <t>sueldo</t>
  </si>
  <si>
    <t>peso</t>
  </si>
  <si>
    <t>talla</t>
  </si>
  <si>
    <t>imc</t>
  </si>
  <si>
    <t>peso "2 + talla</t>
  </si>
  <si>
    <t>peso*talla</t>
  </si>
  <si>
    <t>peso*peso</t>
  </si>
  <si>
    <t>talla*talla</t>
  </si>
  <si>
    <t>especie</t>
  </si>
  <si>
    <t>especie_v3</t>
  </si>
  <si>
    <t>estatura</t>
  </si>
  <si>
    <t>IMC</t>
  </si>
  <si>
    <t>estatura*estatura</t>
  </si>
  <si>
    <t>estatura*estatura*peso</t>
  </si>
  <si>
    <t>a</t>
  </si>
  <si>
    <t>b</t>
  </si>
  <si>
    <t>TGT</t>
  </si>
  <si>
    <t>c</t>
  </si>
  <si>
    <t>MASCULINO</t>
  </si>
  <si>
    <t>FEMENINO</t>
  </si>
  <si>
    <t>C</t>
  </si>
  <si>
    <t>date</t>
  </si>
  <si>
    <t>c_feat_0</t>
  </si>
  <si>
    <t>c_feat_1</t>
  </si>
  <si>
    <t>c_feat_2</t>
  </si>
  <si>
    <t>c_feat_6</t>
  </si>
  <si>
    <t>c_feat_7</t>
  </si>
  <si>
    <t>TGT - TEMP</t>
  </si>
  <si>
    <t>TGT-1</t>
  </si>
  <si>
    <t>c_feat_0_SHIFT_1</t>
  </si>
  <si>
    <t>c_feat_0_SHIFT_2</t>
  </si>
  <si>
    <t>c_feat_0_W_2_MEAN</t>
  </si>
  <si>
    <t>c_feat_0_W_2_MIN</t>
  </si>
  <si>
    <t>c_feat_0_W_2_MAX</t>
  </si>
  <si>
    <t>c_feat_0_CP_1</t>
  </si>
  <si>
    <t>c_feat_0_CP_2</t>
  </si>
  <si>
    <t>c_feat_0_DIFF_1</t>
  </si>
  <si>
    <t>c_feat_0_DIFF_2</t>
  </si>
  <si>
    <t>c_feat_0_W_2_KURTOSIS</t>
  </si>
  <si>
    <t>c_feat_0_W_2_ASIMETRIA</t>
  </si>
  <si>
    <t>c_feat_0_W_2_EXITOS</t>
  </si>
  <si>
    <t>NaN</t>
  </si>
  <si>
    <t>TABLA</t>
  </si>
  <si>
    <t>INGENIERIA</t>
  </si>
  <si>
    <t>200 REGISTROS</t>
  </si>
  <si>
    <t>---&gt;</t>
  </si>
  <si>
    <t>30 COLUMNAS</t>
  </si>
  <si>
    <t>900 COLUMNAS</t>
  </si>
  <si>
    <t>COLUMNAS&gt;REGISTROS</t>
  </si>
  <si>
    <t>COLUMNAS &lt; REGISTROS</t>
  </si>
  <si>
    <t>PROBLEMA DE LA MULTIDIMENSIONALIDA</t>
  </si>
  <si>
    <t>agrupacion de datos</t>
  </si>
  <si>
    <t>SE ELIMINAN</t>
  </si>
  <si>
    <t>c_feat_1_mean</t>
  </si>
  <si>
    <t>c_feat_1_min</t>
  </si>
  <si>
    <t>TGT - TEMP - MIN - SEMANA</t>
  </si>
  <si>
    <t>TGT - TEMP - MAX - SEMANA</t>
  </si>
  <si>
    <t>TGT - TEMP - MEAN- SEMANA</t>
  </si>
  <si>
    <t>TGT - TEMP - MEAN- SEMANA - -1</t>
  </si>
  <si>
    <t>POLYNOMIAL FEATURE</t>
  </si>
  <si>
    <t>c_feat_0+c_feat_1</t>
  </si>
  <si>
    <t>c_feat_0*c_feat_0</t>
  </si>
  <si>
    <t>2*c_feat_0*c_feat_1</t>
  </si>
  <si>
    <t>c_feat_1*c_feat_1</t>
  </si>
  <si>
    <t>min</t>
  </si>
  <si>
    <t>max</t>
  </si>
  <si>
    <t>ESCALADORES</t>
  </si>
  <si>
    <t>MINMAX</t>
  </si>
  <si>
    <t>min - 0, max- 1</t>
  </si>
  <si>
    <t>STANDARD SCALER</t>
  </si>
  <si>
    <t>media=0</t>
  </si>
  <si>
    <t>std=1</t>
  </si>
  <si>
    <t>1 SCALER</t>
  </si>
  <si>
    <t>10 ENTRADAS</t>
  </si>
  <si>
    <t>X</t>
  </si>
  <si>
    <t>STANDARD SCALER - VERSION 1</t>
  </si>
  <si>
    <t>STANDARD SCALER - VERSION 2</t>
  </si>
  <si>
    <t>TGT pred</t>
  </si>
  <si>
    <t>TGT ESCALADO</t>
  </si>
  <si>
    <t>texto</t>
  </si>
  <si>
    <t>CORPUS</t>
  </si>
  <si>
    <t>D1</t>
  </si>
  <si>
    <t xml:space="preserve">hombre salio caminar </t>
  </si>
  <si>
    <t>D2</t>
  </si>
  <si>
    <t>ninos hombre perros sentaron alrededor fuego salio fuego</t>
  </si>
  <si>
    <t>N-gramas = 1</t>
  </si>
  <si>
    <t>N-gramas = 2</t>
  </si>
  <si>
    <t>N-gramas = 3</t>
  </si>
  <si>
    <t>hombre</t>
  </si>
  <si>
    <t>salio</t>
  </si>
  <si>
    <t>caminar</t>
  </si>
  <si>
    <t>niños</t>
  </si>
  <si>
    <t>perros</t>
  </si>
  <si>
    <t>sentaron</t>
  </si>
  <si>
    <t>alrededor</t>
  </si>
  <si>
    <t>fuego</t>
  </si>
  <si>
    <t>hombre salio</t>
  </si>
  <si>
    <t>salio caminar</t>
  </si>
  <si>
    <t>ninos hombre</t>
  </si>
  <si>
    <t>hombre perros</t>
  </si>
  <si>
    <t>perros sentaron</t>
  </si>
  <si>
    <t>sentaron alrededor</t>
  </si>
  <si>
    <t>alrededor fuego</t>
  </si>
  <si>
    <t>fuego salio</t>
  </si>
  <si>
    <t>hombre salio acaminar</t>
  </si>
  <si>
    <t>ninos hombre perros</t>
  </si>
  <si>
    <t>hombre perros sentaron</t>
  </si>
  <si>
    <t>hombre salio caminar</t>
  </si>
  <si>
    <t>A)</t>
  </si>
  <si>
    <t>CORPUS
D</t>
  </si>
  <si>
    <t>D1- Un zorro rápido marrón salta sobre el perro perezoso. ¡Qué zorro!</t>
  </si>
  <si>
    <t>Total palabras: 11</t>
  </si>
  <si>
    <t>D1: Documento 1</t>
  </si>
  <si>
    <t>D2: Documento 2</t>
  </si>
  <si>
    <t>D2- Un zorro rápido marrón salta sobre el zorro perezoso. ¡Qué zorro!</t>
  </si>
  <si>
    <t>¿Qué tan relevante es la palabra "zorro" en el corpus?</t>
  </si>
  <si>
    <t>* Solución: TF - IDF 
* TF: Es la frecuencia de un término en un documento dado
* IDF: IDF es una constante por corpus y representa la proporción de documentos que incluyen ese "término" específico</t>
  </si>
  <si>
    <t>TF("zorro",D1)</t>
  </si>
  <si>
    <t>IDF("zorro",D)</t>
  </si>
  <si>
    <t>TF("zorro",D2)</t>
  </si>
  <si>
    <t>TF-IDF("zorro",D1,D)</t>
  </si>
  <si>
    <t>TF-IDF("zorro",D2,D)</t>
  </si>
  <si>
    <t>Usando TF-IDF la palabra "zorro" es igual de relevante en el documento D1 como en el documento D2</t>
  </si>
  <si>
    <t>B) - Después de limpieza</t>
  </si>
  <si>
    <t>D1- Un zorro rapido marron salta sobre perro perezoso zorro</t>
  </si>
  <si>
    <t>Total palabras: 9</t>
  </si>
  <si>
    <t>D2- Un zorro rapido marron salta sobre zorro perezoso zorro</t>
  </si>
  <si>
    <t>D3- Un perro rapido marron salta sobre perro perezoso</t>
  </si>
  <si>
    <t>Total palabras:8</t>
  </si>
  <si>
    <t>* Solución: TF - IDF 
* TF: Es la frecuencia de un término en un documento dado
* IDF: Frecuencia de datos inversa (IDF) es una constante por corpus y representa la proporción de documentos que incluyen ese "término" específico</t>
  </si>
  <si>
    <t>TF("zorro",D3)</t>
  </si>
  <si>
    <t>2 veces</t>
  </si>
  <si>
    <t>3 veces</t>
  </si>
  <si>
    <t>TF-IDF("zorro",D3,D)</t>
  </si>
  <si>
    <t>0 veces</t>
  </si>
  <si>
    <t>es igual de relevante en el documento D2 como en el documento D1</t>
  </si>
  <si>
    <t>Frecuencia de términos: frecuencia de documentos inversa 
Entonces tf – idf se calcula como
Un alto peso en tf-idf se alcanza por una frecuencia de término alta (en el documento dado) y una frecuencia de documento baja del término en toda la colección de documentos; por tanto, las ponderaciones tienden a filtrar términos comunes. Dado que la razón dentro de la función logarítmica de idf es siempre mayor o igual a 1, el valor de idf (y tf – idf) es mayor o igual que 0. A medida que aparece un término en más documentos, la razón dentro del logaritmo se aproxima a 1 , acercando idf y tf – idf a 0.</t>
  </si>
  <si>
    <t>Se ha intentado poner a idf en una base probabilística ,estimando la probabilidad de que un documento dado d contenga un término t como la frecuencia relativa del documento.
log(m/n)=log(m)-log(n)
log(1/x)
log(1)-log(x)
0-log(x)
-log(x)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</si>
</sst>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 h:mm:ss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sz val="9.0"/>
      <color rgb="FF000000"/>
      <name val="&quot;Helvetica Neue&quot;"/>
    </font>
    <font>
      <sz val="9.0"/>
      <color rgb="FF000000"/>
      <name val="&quot;Helvetica Neue&quot;"/>
    </font>
    <font>
      <b/>
      <color theme="1"/>
      <name val="Arial"/>
      <scheme val="minor"/>
    </font>
    <font>
      <color rgb="FF000000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0" fillId="3" fontId="1" numFmtId="0" xfId="0" applyAlignment="1" applyFill="1" applyFont="1">
      <alignment horizontal="left"/>
    </xf>
    <xf borderId="0" fillId="4" fontId="1" numFmtId="0" xfId="0" applyAlignment="1" applyFill="1" applyFont="1">
      <alignment horizontal="left"/>
    </xf>
    <xf borderId="0" fillId="5" fontId="2" numFmtId="0" xfId="0" applyFill="1" applyFont="1"/>
    <xf borderId="0" fillId="0" fontId="2" numFmtId="0" xfId="0" applyFont="1"/>
    <xf borderId="0" fillId="6" fontId="2" numFmtId="0" xfId="0" applyFill="1" applyFont="1"/>
    <xf borderId="0" fillId="0" fontId="1" numFmtId="0" xfId="0" applyAlignment="1" applyFont="1">
      <alignment horizontal="right" vertical="center"/>
    </xf>
    <xf borderId="0" fillId="0" fontId="1" numFmtId="0" xfId="0" applyFont="1"/>
    <xf borderId="0" fillId="0" fontId="2" numFmtId="2" xfId="0" applyFont="1" applyNumberFormat="1"/>
    <xf borderId="0" fillId="7" fontId="2" numFmtId="0" xfId="0" applyFill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8" fontId="2" numFmtId="0" xfId="0" applyFill="1" applyFont="1"/>
    <xf borderId="0" fillId="8" fontId="2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2" numFmtId="0" xfId="0" applyFont="1"/>
    <xf borderId="0" fillId="8" fontId="2" numFmtId="2" xfId="0" applyFont="1" applyNumberFormat="1"/>
    <xf borderId="0" fillId="9" fontId="2" numFmtId="0" xfId="0" applyFill="1" applyFont="1"/>
    <xf borderId="0" fillId="9" fontId="2" numFmtId="2" xfId="0" applyFont="1" applyNumberFormat="1"/>
    <xf borderId="0" fillId="10" fontId="2" numFmtId="0" xfId="0" applyFill="1" applyFont="1"/>
    <xf borderId="0" fillId="0" fontId="2" numFmtId="9" xfId="0" applyFont="1" applyNumberFormat="1"/>
    <xf borderId="0" fillId="8" fontId="3" numFmtId="0" xfId="0" applyAlignment="1" applyFont="1">
      <alignment readingOrder="0"/>
    </xf>
    <xf borderId="0" fillId="3" fontId="1" numFmtId="0" xfId="0" applyFont="1"/>
    <xf borderId="0" fillId="11" fontId="1" numFmtId="0" xfId="0" applyAlignment="1" applyFill="1" applyFont="1">
      <alignment horizontal="center" readingOrder="0"/>
    </xf>
    <xf borderId="0" fillId="11" fontId="1" numFmtId="0" xfId="0" applyAlignment="1" applyFont="1">
      <alignment horizontal="center"/>
    </xf>
    <xf borderId="0" fillId="9" fontId="3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3" numFmtId="164" xfId="0" applyFont="1" applyNumberFormat="1"/>
    <xf borderId="0" fillId="0" fontId="3" numFmtId="1" xfId="0" applyFont="1" applyNumberFormat="1"/>
    <xf borderId="1" fillId="10" fontId="4" numFmtId="0" xfId="0" applyAlignment="1" applyBorder="1" applyFont="1">
      <alignment horizontal="right" readingOrder="0"/>
    </xf>
    <xf borderId="1" fillId="12" fontId="4" numFmtId="0" xfId="0" applyAlignment="1" applyBorder="1" applyFill="1" applyFont="1">
      <alignment horizontal="right" readingOrder="0"/>
    </xf>
    <xf borderId="1" fillId="13" fontId="4" numFmtId="0" xfId="0" applyAlignment="1" applyBorder="1" applyFill="1" applyFont="1">
      <alignment horizontal="right" readingOrder="0"/>
    </xf>
    <xf borderId="1" fillId="14" fontId="4" numFmtId="0" xfId="0" applyAlignment="1" applyBorder="1" applyFill="1" applyFont="1">
      <alignment horizontal="right" readingOrder="0"/>
    </xf>
    <xf borderId="0" fillId="15" fontId="4" numFmtId="0" xfId="0" applyAlignment="1" applyFill="1" applyFont="1">
      <alignment horizontal="right" readingOrder="0"/>
    </xf>
    <xf borderId="0" fillId="16" fontId="5" numFmtId="165" xfId="0" applyAlignment="1" applyFill="1" applyFont="1" applyNumberFormat="1">
      <alignment horizontal="right" readingOrder="0"/>
    </xf>
    <xf borderId="0" fillId="16" fontId="5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16" fontId="3" numFmtId="0" xfId="0" applyAlignment="1" applyFont="1">
      <alignment readingOrder="0"/>
    </xf>
    <xf borderId="0" fillId="16" fontId="5" numFmtId="10" xfId="0" applyAlignment="1" applyFont="1" applyNumberFormat="1">
      <alignment horizontal="right" readingOrder="0"/>
    </xf>
    <xf borderId="0" fillId="0" fontId="5" numFmtId="165" xfId="0" applyAlignment="1" applyFont="1" applyNumberFormat="1">
      <alignment horizontal="right" readingOrder="0"/>
    </xf>
    <xf borderId="0" fillId="0" fontId="5" numFmtId="10" xfId="0" applyAlignment="1" applyFont="1" applyNumberFormat="1">
      <alignment horizontal="right" readingOrder="0"/>
    </xf>
    <xf borderId="0" fillId="0" fontId="3" numFmtId="10" xfId="0" applyFont="1" applyNumberFormat="1"/>
    <xf borderId="0" fillId="16" fontId="3" numFmtId="10" xfId="0" applyFont="1" applyNumberFormat="1"/>
    <xf borderId="0" fillId="16" fontId="3" numFmtId="0" xfId="0" applyFont="1"/>
    <xf borderId="0" fillId="5" fontId="3" numFmtId="0" xfId="0" applyAlignment="1" applyFont="1">
      <alignment readingOrder="0"/>
    </xf>
    <xf borderId="1" fillId="0" fontId="4" numFmtId="0" xfId="0" applyAlignment="1" applyBorder="1" applyFont="1">
      <alignment horizontal="right" readingOrder="0"/>
    </xf>
    <xf borderId="0" fillId="17" fontId="3" numFmtId="0" xfId="0" applyAlignment="1" applyFill="1" applyFont="1">
      <alignment readingOrder="0"/>
    </xf>
    <xf borderId="1" fillId="18" fontId="4" numFmtId="0" xfId="0" applyAlignment="1" applyBorder="1" applyFill="1" applyFont="1">
      <alignment horizontal="right" readingOrder="0"/>
    </xf>
    <xf borderId="0" fillId="10" fontId="4" numFmtId="0" xfId="0" applyAlignment="1" applyFont="1">
      <alignment horizontal="right" readingOrder="0"/>
    </xf>
    <xf borderId="0" fillId="12" fontId="4" numFmtId="0" xfId="0" applyAlignment="1" applyFont="1">
      <alignment horizontal="right" readingOrder="0"/>
    </xf>
    <xf borderId="0" fillId="13" fontId="3" numFmtId="0" xfId="0" applyAlignment="1" applyFont="1">
      <alignment readingOrder="0"/>
    </xf>
    <xf borderId="0" fillId="19" fontId="6" numFmtId="0" xfId="0" applyAlignment="1" applyFill="1" applyFont="1">
      <alignment horizontal="center" readingOrder="0"/>
    </xf>
    <xf borderId="0" fillId="19" fontId="6" numFmtId="0" xfId="0" applyAlignment="1" applyFont="1">
      <alignment readingOrder="0"/>
    </xf>
    <xf borderId="0" fillId="10" fontId="3" numFmtId="0" xfId="0" applyAlignment="1" applyFont="1">
      <alignment readingOrder="0"/>
    </xf>
    <xf borderId="0" fillId="10" fontId="6" numFmtId="0" xfId="0" applyAlignment="1" applyFont="1">
      <alignment horizontal="center" readingOrder="0"/>
    </xf>
    <xf borderId="0" fillId="10" fontId="6" numFmtId="0" xfId="0" applyAlignment="1" applyFont="1">
      <alignment readingOrder="0"/>
    </xf>
    <xf borderId="0" fillId="19" fontId="3" numFmtId="0" xfId="0" applyAlignment="1" applyFont="1">
      <alignment horizontal="center" readingOrder="0"/>
    </xf>
    <xf borderId="0" fillId="20" fontId="3" numFmtId="0" xfId="0" applyAlignment="1" applyFill="1" applyFont="1">
      <alignment readingOrder="0"/>
    </xf>
    <xf borderId="0" fillId="8" fontId="2" numFmtId="0" xfId="0" applyAlignment="1" applyFont="1">
      <alignment horizontal="center" shrinkToFit="0" vertical="center" wrapText="1"/>
    </xf>
    <xf borderId="0" fillId="21" fontId="2" numFmtId="0" xfId="0" applyFill="1" applyFont="1"/>
    <xf borderId="0" fillId="21" fontId="7" numFmtId="0" xfId="0" applyFont="1"/>
    <xf borderId="0" fillId="15" fontId="7" numFmtId="0" xfId="0" applyFont="1"/>
    <xf borderId="0" fillId="16" fontId="2" numFmtId="0" xfId="0" applyFont="1"/>
    <xf borderId="0" fillId="0" fontId="2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18" fontId="2" numFmtId="0" xfId="0" applyFont="1"/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171450</xdr:colOff>
      <xdr:row>47</xdr:row>
      <xdr:rowOff>180975</xdr:rowOff>
    </xdr:from>
    <xdr:ext cx="3838575" cy="25622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361950</xdr:colOff>
      <xdr:row>61</xdr:row>
      <xdr:rowOff>123825</xdr:rowOff>
    </xdr:from>
    <xdr:ext cx="2924175" cy="19240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9.38"/>
    <col customWidth="1" min="11" max="11" width="18.0"/>
  </cols>
  <sheetData>
    <row r="1" ht="15.75" customHeight="1">
      <c r="A1" s="1"/>
      <c r="C1" s="2" t="s">
        <v>0</v>
      </c>
      <c r="D1" s="1"/>
      <c r="E1" s="1"/>
      <c r="F1" s="1"/>
      <c r="I1" s="3" t="s">
        <v>1</v>
      </c>
      <c r="J1" s="3" t="s">
        <v>2</v>
      </c>
      <c r="K1" s="4" t="s">
        <v>3</v>
      </c>
      <c r="L1" s="4" t="s">
        <v>4</v>
      </c>
    </row>
    <row r="2" ht="15.75" customHeight="1">
      <c r="A2" s="1" t="s">
        <v>5</v>
      </c>
      <c r="B2" s="1" t="s">
        <v>2</v>
      </c>
      <c r="C2" s="5" t="s">
        <v>6</v>
      </c>
      <c r="D2" s="1" t="s">
        <v>7</v>
      </c>
      <c r="I2" s="5">
        <v>4.0</v>
      </c>
      <c r="J2" s="5">
        <v>1234.0</v>
      </c>
      <c r="K2" s="6">
        <v>5.0</v>
      </c>
      <c r="L2" s="7"/>
    </row>
    <row r="3" ht="15.75" customHeight="1">
      <c r="A3" s="6" t="s">
        <v>8</v>
      </c>
      <c r="B3" s="5">
        <v>1234.0</v>
      </c>
      <c r="F3" s="6" t="s">
        <v>9</v>
      </c>
      <c r="G3" s="6" t="s">
        <v>10</v>
      </c>
      <c r="I3" s="5">
        <v>4.0</v>
      </c>
      <c r="J3" s="5">
        <v>2346.0</v>
      </c>
      <c r="K3" s="6">
        <v>5.0</v>
      </c>
      <c r="L3" s="7"/>
    </row>
    <row r="4" ht="15.75" customHeight="1">
      <c r="A4" s="6" t="s">
        <v>8</v>
      </c>
      <c r="B4" s="5">
        <v>2346.0</v>
      </c>
      <c r="D4" s="8" t="s">
        <v>11</v>
      </c>
      <c r="E4" s="9" t="s">
        <v>12</v>
      </c>
      <c r="F4" s="6">
        <v>6.0</v>
      </c>
      <c r="G4" s="6">
        <v>8.0</v>
      </c>
      <c r="I4" s="5">
        <v>4.0</v>
      </c>
      <c r="J4" s="5">
        <v>4500.0</v>
      </c>
      <c r="K4" s="6">
        <v>5.0</v>
      </c>
      <c r="L4" s="7"/>
    </row>
    <row r="5" ht="15.75" customHeight="1">
      <c r="A5" s="6" t="s">
        <v>8</v>
      </c>
      <c r="B5" s="5">
        <v>4500.0</v>
      </c>
      <c r="E5" s="9" t="s">
        <v>8</v>
      </c>
      <c r="F5" s="6">
        <v>4.0</v>
      </c>
      <c r="G5" s="6">
        <v>5.0</v>
      </c>
      <c r="I5" s="5">
        <v>6.0</v>
      </c>
      <c r="J5" s="5">
        <v>5600.0</v>
      </c>
      <c r="K5" s="6">
        <v>8.0</v>
      </c>
      <c r="L5" s="7"/>
    </row>
    <row r="6" ht="15.75" customHeight="1">
      <c r="A6" s="6" t="s">
        <v>12</v>
      </c>
      <c r="B6" s="5">
        <v>5600.0</v>
      </c>
      <c r="I6" s="5">
        <v>6.0</v>
      </c>
      <c r="J6" s="5">
        <v>2341.0</v>
      </c>
      <c r="K6" s="6">
        <v>8.0</v>
      </c>
      <c r="L6" s="7"/>
    </row>
    <row r="7" ht="15.75" customHeight="1">
      <c r="A7" s="6" t="s">
        <v>12</v>
      </c>
      <c r="B7" s="5">
        <v>2341.0</v>
      </c>
      <c r="I7" s="5">
        <v>4.0</v>
      </c>
      <c r="J7" s="5">
        <v>7921.0</v>
      </c>
      <c r="K7" s="6">
        <v>5.0</v>
      </c>
      <c r="L7" s="7"/>
    </row>
    <row r="8" ht="15.75" customHeight="1">
      <c r="A8" s="6" t="s">
        <v>8</v>
      </c>
      <c r="B8" s="5">
        <v>7921.0</v>
      </c>
      <c r="I8" s="5">
        <v>6.0</v>
      </c>
      <c r="J8" s="5">
        <v>3456.0</v>
      </c>
      <c r="K8" s="6">
        <v>8.0</v>
      </c>
      <c r="L8" s="7"/>
    </row>
    <row r="9" ht="15.75" customHeight="1">
      <c r="A9" s="6" t="s">
        <v>12</v>
      </c>
      <c r="B9" s="5">
        <v>3456.0</v>
      </c>
      <c r="D9" s="1" t="s">
        <v>13</v>
      </c>
      <c r="I9" s="5">
        <v>6.0</v>
      </c>
      <c r="J9" s="5">
        <v>1098.0</v>
      </c>
      <c r="K9" s="6">
        <v>8.0</v>
      </c>
      <c r="L9" s="7"/>
    </row>
    <row r="10" ht="15.75" customHeight="1">
      <c r="A10" s="6" t="s">
        <v>12</v>
      </c>
      <c r="B10" s="5">
        <v>1098.0</v>
      </c>
      <c r="F10" s="6" t="s">
        <v>14</v>
      </c>
      <c r="I10" s="5">
        <v>6.0</v>
      </c>
      <c r="J10" s="5">
        <v>3401.0</v>
      </c>
      <c r="K10" s="6">
        <v>8.0</v>
      </c>
      <c r="L10" s="7"/>
    </row>
    <row r="11" ht="15.75" customHeight="1">
      <c r="A11" s="6" t="s">
        <v>12</v>
      </c>
      <c r="B11" s="5">
        <v>3401.0</v>
      </c>
      <c r="D11" s="8" t="s">
        <v>11</v>
      </c>
      <c r="E11" s="9" t="s">
        <v>12</v>
      </c>
      <c r="F11" s="10">
        <f>AVERAGE(B6,B7,B9:B12)</f>
        <v>3165.666667</v>
      </c>
      <c r="I11" s="5">
        <v>6.0</v>
      </c>
      <c r="J11" s="5">
        <v>3098.0</v>
      </c>
      <c r="K11" s="6">
        <v>8.0</v>
      </c>
      <c r="L11" s="7"/>
    </row>
    <row r="12" ht="15.75" customHeight="1">
      <c r="A12" s="6" t="s">
        <v>12</v>
      </c>
      <c r="B12" s="5">
        <v>3098.0</v>
      </c>
      <c r="E12" s="9" t="s">
        <v>8</v>
      </c>
      <c r="F12" s="10">
        <f>AVERAGE(B3:B5,B8)</f>
        <v>4000.25</v>
      </c>
      <c r="I12" s="11">
        <v>6.0</v>
      </c>
      <c r="J12" s="11">
        <v>2341.0</v>
      </c>
      <c r="K12" s="6">
        <v>8.0</v>
      </c>
      <c r="L12" s="7"/>
    </row>
    <row r="13" ht="15.75" customHeight="1">
      <c r="A13" s="2" t="s">
        <v>12</v>
      </c>
      <c r="B13" s="2">
        <v>2341.0</v>
      </c>
      <c r="I13" s="11">
        <v>4.0</v>
      </c>
      <c r="J13" s="11">
        <v>7921.0</v>
      </c>
      <c r="K13" s="6">
        <v>5.0</v>
      </c>
      <c r="L13" s="7"/>
    </row>
    <row r="14" ht="15.75" customHeight="1">
      <c r="A14" s="2" t="s">
        <v>8</v>
      </c>
      <c r="B14" s="2">
        <v>7921.0</v>
      </c>
      <c r="I14" s="11">
        <v>6.0</v>
      </c>
      <c r="J14" s="11">
        <v>3456.0</v>
      </c>
      <c r="K14" s="6">
        <v>8.0</v>
      </c>
      <c r="L14" s="7"/>
    </row>
    <row r="15" ht="15.75" customHeight="1">
      <c r="A15" s="2" t="s">
        <v>12</v>
      </c>
      <c r="B15" s="2">
        <v>3456.0</v>
      </c>
    </row>
    <row r="16" ht="15.75" customHeight="1"/>
    <row r="17" ht="15.75" customHeight="1"/>
    <row r="18" ht="15.75" customHeight="1">
      <c r="A18" s="12"/>
    </row>
    <row r="19" ht="15.75" customHeight="1">
      <c r="A19" s="1" t="s">
        <v>5</v>
      </c>
      <c r="B19" s="1" t="s">
        <v>2</v>
      </c>
      <c r="D19" s="13" t="s">
        <v>15</v>
      </c>
      <c r="G19" s="1" t="s">
        <v>5</v>
      </c>
      <c r="H19" s="1" t="s">
        <v>2</v>
      </c>
      <c r="I19" s="14" t="s">
        <v>16</v>
      </c>
    </row>
    <row r="20" ht="15.75" customHeight="1">
      <c r="A20" s="15" t="s">
        <v>8</v>
      </c>
      <c r="B20" s="16">
        <v>0.0</v>
      </c>
      <c r="C20" s="13" t="s">
        <v>6</v>
      </c>
      <c r="D20" s="17">
        <f>2/10</f>
        <v>0.2</v>
      </c>
      <c r="E20" s="13">
        <v>0.2</v>
      </c>
      <c r="G20" s="15" t="s">
        <v>8</v>
      </c>
      <c r="H20" s="16">
        <v>0.0</v>
      </c>
      <c r="I20" s="13" t="s">
        <v>17</v>
      </c>
    </row>
    <row r="21" ht="15.75" customHeight="1">
      <c r="A21" s="15" t="s">
        <v>8</v>
      </c>
      <c r="B21" s="16">
        <v>0.0</v>
      </c>
      <c r="C21" s="13" t="s">
        <v>0</v>
      </c>
      <c r="D21" s="17">
        <f>1/4</f>
        <v>0.25</v>
      </c>
      <c r="E21" s="13">
        <v>0.2</v>
      </c>
      <c r="G21" s="15" t="s">
        <v>8</v>
      </c>
      <c r="H21" s="16">
        <v>0.0</v>
      </c>
      <c r="I21" s="13" t="s">
        <v>17</v>
      </c>
    </row>
    <row r="22" ht="15.75" customHeight="1">
      <c r="A22" s="15" t="s">
        <v>8</v>
      </c>
      <c r="B22" s="16">
        <v>0.0</v>
      </c>
      <c r="G22" s="15" t="s">
        <v>8</v>
      </c>
      <c r="H22" s="16">
        <v>0.0</v>
      </c>
      <c r="I22" s="13" t="s">
        <v>17</v>
      </c>
    </row>
    <row r="23" ht="15.75" customHeight="1">
      <c r="A23" s="15" t="s">
        <v>12</v>
      </c>
      <c r="B23" s="16">
        <v>1.0</v>
      </c>
      <c r="G23" s="15" t="s">
        <v>12</v>
      </c>
      <c r="H23" s="16">
        <v>1.0</v>
      </c>
      <c r="I23" s="13" t="s">
        <v>17</v>
      </c>
    </row>
    <row r="24" ht="15.75" customHeight="1">
      <c r="A24" s="15" t="s">
        <v>12</v>
      </c>
      <c r="B24" s="16">
        <v>1.0</v>
      </c>
      <c r="G24" s="15" t="s">
        <v>12</v>
      </c>
      <c r="H24" s="16">
        <v>1.0</v>
      </c>
      <c r="I24" s="13" t="s">
        <v>17</v>
      </c>
    </row>
    <row r="25" ht="15.75" customHeight="1">
      <c r="A25" s="15" t="s">
        <v>8</v>
      </c>
      <c r="B25" s="16">
        <v>0.0</v>
      </c>
      <c r="G25" s="15" t="s">
        <v>8</v>
      </c>
      <c r="H25" s="16">
        <v>0.0</v>
      </c>
      <c r="I25" s="13" t="s">
        <v>17</v>
      </c>
    </row>
    <row r="26" ht="15.75" customHeight="1">
      <c r="A26" s="15" t="s">
        <v>12</v>
      </c>
      <c r="B26" s="16">
        <v>0.0</v>
      </c>
      <c r="G26" s="15" t="s">
        <v>12</v>
      </c>
      <c r="H26" s="16">
        <v>0.0</v>
      </c>
      <c r="I26" s="13" t="s">
        <v>17</v>
      </c>
    </row>
    <row r="27" ht="15.75" customHeight="1">
      <c r="A27" s="15" t="s">
        <v>12</v>
      </c>
      <c r="B27" s="16">
        <v>0.0</v>
      </c>
      <c r="G27" s="15" t="s">
        <v>12</v>
      </c>
      <c r="H27" s="16">
        <v>0.0</v>
      </c>
      <c r="I27" s="13" t="s">
        <v>17</v>
      </c>
    </row>
    <row r="28" ht="15.75" customHeight="1">
      <c r="A28" s="15" t="s">
        <v>12</v>
      </c>
      <c r="B28" s="16">
        <v>0.0</v>
      </c>
      <c r="G28" s="15" t="s">
        <v>12</v>
      </c>
      <c r="H28" s="16">
        <v>0.0</v>
      </c>
      <c r="I28" s="13" t="s">
        <v>17</v>
      </c>
    </row>
    <row r="29" ht="15.75" customHeight="1">
      <c r="A29" s="15" t="s">
        <v>12</v>
      </c>
      <c r="B29" s="16">
        <v>0.0</v>
      </c>
      <c r="G29" s="15" t="s">
        <v>12</v>
      </c>
      <c r="H29" s="16">
        <v>0.0</v>
      </c>
      <c r="I29" s="13" t="s">
        <v>18</v>
      </c>
    </row>
    <row r="30" ht="15.75" customHeight="1">
      <c r="A30" s="2" t="s">
        <v>12</v>
      </c>
      <c r="B30" s="18">
        <v>0.0</v>
      </c>
      <c r="G30" s="2" t="s">
        <v>12</v>
      </c>
      <c r="H30" s="18">
        <v>0.0</v>
      </c>
      <c r="I30" s="13" t="s">
        <v>17</v>
      </c>
    </row>
    <row r="31" ht="15.75" customHeight="1">
      <c r="A31" s="2" t="s">
        <v>8</v>
      </c>
      <c r="B31" s="18">
        <v>0.0</v>
      </c>
      <c r="G31" s="2" t="s">
        <v>8</v>
      </c>
      <c r="H31" s="18">
        <v>0.0</v>
      </c>
      <c r="I31" s="13" t="s">
        <v>17</v>
      </c>
    </row>
    <row r="32" ht="15.75" customHeight="1">
      <c r="A32" s="2" t="s">
        <v>12</v>
      </c>
      <c r="B32" s="18">
        <v>0.0</v>
      </c>
      <c r="G32" s="2" t="s">
        <v>12</v>
      </c>
      <c r="H32" s="18">
        <v>0.0</v>
      </c>
      <c r="I32" s="13" t="s">
        <v>17</v>
      </c>
    </row>
    <row r="33" ht="15.75" customHeight="1">
      <c r="A33" s="2" t="s">
        <v>12</v>
      </c>
      <c r="B33" s="19">
        <v>1.0</v>
      </c>
      <c r="G33" s="2" t="s">
        <v>12</v>
      </c>
      <c r="H33" s="19">
        <v>1.0</v>
      </c>
      <c r="I33" s="13" t="s">
        <v>18</v>
      </c>
    </row>
    <row r="34" ht="15.75" customHeight="1"/>
    <row r="35" ht="15.75" customHeight="1"/>
    <row r="36" ht="15.75" customHeight="1"/>
    <row r="37" ht="15.75" customHeight="1">
      <c r="I37" s="6" t="s">
        <v>19</v>
      </c>
      <c r="J37" s="20"/>
      <c r="K37" s="6"/>
    </row>
    <row r="38" ht="15.75" customHeight="1">
      <c r="I38" s="20" t="s">
        <v>1</v>
      </c>
      <c r="J38" s="20" t="s">
        <v>20</v>
      </c>
      <c r="K38" s="6" t="s">
        <v>2</v>
      </c>
    </row>
    <row r="39" ht="15.75" customHeight="1">
      <c r="I39" s="15" t="s">
        <v>8</v>
      </c>
      <c r="J39" s="15">
        <v>4000.25</v>
      </c>
      <c r="K39" s="6">
        <v>1234.0</v>
      </c>
    </row>
    <row r="40" ht="15.75" customHeight="1">
      <c r="C40" s="6" t="s">
        <v>21</v>
      </c>
      <c r="D40" s="6" t="s">
        <v>22</v>
      </c>
      <c r="I40" s="15" t="s">
        <v>8</v>
      </c>
      <c r="J40" s="15">
        <v>4000.25</v>
      </c>
      <c r="K40" s="6">
        <v>2346.0</v>
      </c>
    </row>
    <row r="41" ht="15.75" customHeight="1">
      <c r="A41" s="1"/>
      <c r="B41" s="9" t="s">
        <v>12</v>
      </c>
      <c r="C41" s="6">
        <v>0.8</v>
      </c>
      <c r="D41" s="6">
        <v>0.3</v>
      </c>
      <c r="I41" s="15" t="s">
        <v>8</v>
      </c>
      <c r="J41" s="15">
        <v>4000.25</v>
      </c>
      <c r="K41" s="6">
        <v>4500.0</v>
      </c>
    </row>
    <row r="42" ht="15.75" customHeight="1">
      <c r="A42" s="6"/>
      <c r="B42" s="9" t="s">
        <v>8</v>
      </c>
      <c r="C42" s="6">
        <v>0.2</v>
      </c>
      <c r="D42" s="6">
        <v>0.7</v>
      </c>
      <c r="I42" s="15" t="s">
        <v>12</v>
      </c>
      <c r="J42" s="21">
        <v>3165.6666666666665</v>
      </c>
      <c r="K42" s="6">
        <v>5600.0</v>
      </c>
    </row>
    <row r="43" ht="15.75" customHeight="1">
      <c r="A43" s="6"/>
      <c r="I43" s="15" t="s">
        <v>12</v>
      </c>
      <c r="J43" s="21">
        <v>3165.6666666666665</v>
      </c>
      <c r="K43" s="6">
        <v>2341.0</v>
      </c>
    </row>
    <row r="44" ht="15.75" customHeight="1">
      <c r="A44" s="6"/>
      <c r="C44" s="6" t="s">
        <v>21</v>
      </c>
      <c r="D44" s="6" t="s">
        <v>22</v>
      </c>
      <c r="I44" s="15" t="s">
        <v>8</v>
      </c>
      <c r="J44" s="15">
        <v>4000.25</v>
      </c>
      <c r="K44" s="6">
        <v>7921.0</v>
      </c>
    </row>
    <row r="45" ht="15.75" customHeight="1">
      <c r="A45" s="6"/>
      <c r="B45" s="9" t="s">
        <v>12</v>
      </c>
      <c r="C45" s="6">
        <v>0.4</v>
      </c>
      <c r="D45" s="6">
        <v>0.39</v>
      </c>
      <c r="E45" s="6" t="s">
        <v>23</v>
      </c>
      <c r="I45" s="15" t="s">
        <v>12</v>
      </c>
      <c r="J45" s="21">
        <v>3165.6666666666665</v>
      </c>
      <c r="K45" s="6">
        <v>3456.0</v>
      </c>
    </row>
    <row r="46" ht="15.75" customHeight="1">
      <c r="A46" s="6"/>
      <c r="B46" s="9" t="s">
        <v>8</v>
      </c>
      <c r="C46" s="6">
        <v>0.6</v>
      </c>
      <c r="D46" s="6">
        <v>0.61</v>
      </c>
      <c r="I46" s="15" t="s">
        <v>12</v>
      </c>
      <c r="J46" s="21">
        <v>3165.6666666666665</v>
      </c>
      <c r="K46" s="6">
        <v>1098.0</v>
      </c>
    </row>
    <row r="47" ht="15.75" customHeight="1">
      <c r="A47" s="6"/>
      <c r="I47" s="15" t="s">
        <v>12</v>
      </c>
      <c r="J47" s="21">
        <v>3165.6666666666665</v>
      </c>
      <c r="K47" s="6">
        <v>3401.0</v>
      </c>
    </row>
    <row r="48" ht="15.75" customHeight="1">
      <c r="A48" s="6"/>
      <c r="I48" s="15" t="s">
        <v>12</v>
      </c>
      <c r="J48" s="21">
        <v>3165.6666666666665</v>
      </c>
      <c r="K48" s="6">
        <v>3098.0</v>
      </c>
    </row>
    <row r="49" ht="15.75" customHeight="1">
      <c r="A49" s="6"/>
      <c r="I49" s="22" t="s">
        <v>12</v>
      </c>
      <c r="J49" s="23">
        <v>3165.6666666666665</v>
      </c>
      <c r="K49" s="6">
        <v>2341.0</v>
      </c>
    </row>
    <row r="50" ht="15.75" customHeight="1">
      <c r="A50" s="6"/>
      <c r="I50" s="22" t="s">
        <v>8</v>
      </c>
      <c r="J50" s="22">
        <v>4000.25</v>
      </c>
      <c r="K50" s="6">
        <v>7921.0</v>
      </c>
    </row>
    <row r="51" ht="15.75" customHeight="1">
      <c r="A51" s="6"/>
      <c r="I51" s="22" t="s">
        <v>12</v>
      </c>
      <c r="J51" s="23">
        <v>3165.6666666666665</v>
      </c>
      <c r="K51" s="6">
        <v>3456.0</v>
      </c>
    </row>
    <row r="52" ht="15.75" customHeight="1">
      <c r="A52" s="2" t="s">
        <v>2</v>
      </c>
      <c r="D52" s="6" t="s">
        <v>2</v>
      </c>
      <c r="E52" s="6" t="s">
        <v>24</v>
      </c>
      <c r="F52" s="6" t="s">
        <v>25</v>
      </c>
    </row>
    <row r="53" ht="15.75" customHeight="1">
      <c r="A53" s="24">
        <v>0.0</v>
      </c>
      <c r="D53" s="6">
        <v>0.0</v>
      </c>
      <c r="E53" s="25">
        <v>0.99</v>
      </c>
      <c r="F53" s="25">
        <v>0.99</v>
      </c>
    </row>
    <row r="54" ht="15.75" customHeight="1">
      <c r="A54" s="24">
        <v>0.0</v>
      </c>
      <c r="D54" s="6">
        <v>1.0</v>
      </c>
      <c r="E54" s="25">
        <v>0.01</v>
      </c>
      <c r="F54" s="25">
        <v>0.01</v>
      </c>
      <c r="I54" s="6" t="s">
        <v>12</v>
      </c>
      <c r="J54" s="6" t="s">
        <v>2</v>
      </c>
    </row>
    <row r="55" ht="15.75" customHeight="1">
      <c r="A55" s="24">
        <v>0.0</v>
      </c>
      <c r="I55" s="6">
        <v>0.0</v>
      </c>
      <c r="J55" s="6">
        <v>1234.0</v>
      </c>
    </row>
    <row r="56" ht="15.75" customHeight="1">
      <c r="A56" s="24">
        <v>0.0</v>
      </c>
      <c r="I56" s="6">
        <v>1.0</v>
      </c>
      <c r="J56" s="6">
        <v>2346.0</v>
      </c>
    </row>
    <row r="57" ht="15.75" customHeight="1">
      <c r="A57" s="24">
        <v>0.0</v>
      </c>
      <c r="I57" s="6">
        <v>1.0</v>
      </c>
      <c r="J57" s="6">
        <v>4500.0</v>
      </c>
    </row>
    <row r="58" ht="15.75" customHeight="1">
      <c r="A58" s="15">
        <v>0.0</v>
      </c>
      <c r="I58" s="6">
        <v>0.0</v>
      </c>
      <c r="J58" s="6">
        <v>5600.0</v>
      </c>
    </row>
    <row r="59" ht="15.75" customHeight="1">
      <c r="A59" s="15">
        <v>1.0</v>
      </c>
      <c r="J59" s="6">
        <v>2341.0</v>
      </c>
    </row>
    <row r="60" ht="15.75" customHeight="1">
      <c r="A60" s="6">
        <v>1.0</v>
      </c>
      <c r="J60" s="6">
        <v>7921.0</v>
      </c>
    </row>
    <row r="61" ht="15.75" customHeight="1">
      <c r="A61" s="6">
        <v>1.0</v>
      </c>
      <c r="J61" s="6">
        <v>3456.0</v>
      </c>
    </row>
    <row r="62" ht="15.75" customHeight="1">
      <c r="J62" s="6">
        <v>1098.0</v>
      </c>
    </row>
    <row r="63" ht="15.75" customHeight="1">
      <c r="J63" s="6">
        <v>3401.0</v>
      </c>
    </row>
    <row r="64" ht="15.75" customHeight="1">
      <c r="J64" s="6">
        <v>3098.0</v>
      </c>
    </row>
    <row r="65" ht="15.75" customHeight="1">
      <c r="J65" s="6">
        <v>2341.0</v>
      </c>
    </row>
    <row r="66" ht="15.75" customHeight="1">
      <c r="J66" s="6">
        <v>7921.0</v>
      </c>
    </row>
    <row r="67" ht="15.75" customHeight="1">
      <c r="J67" s="6">
        <v>3456.0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A73" s="1" t="s">
        <v>5</v>
      </c>
      <c r="B73" s="1" t="s">
        <v>2</v>
      </c>
      <c r="C73" s="6" t="s">
        <v>26</v>
      </c>
      <c r="D73" s="6" t="s">
        <v>27</v>
      </c>
      <c r="E73" s="6" t="s">
        <v>28</v>
      </c>
      <c r="F73" s="6" t="s">
        <v>29</v>
      </c>
      <c r="G73" s="6" t="s">
        <v>30</v>
      </c>
      <c r="H73" s="6" t="s">
        <v>31</v>
      </c>
      <c r="I73" s="6" t="s">
        <v>32</v>
      </c>
      <c r="J73" s="6" t="s">
        <v>33</v>
      </c>
    </row>
    <row r="74" ht="15.75" customHeight="1">
      <c r="A74" s="6" t="s">
        <v>8</v>
      </c>
      <c r="B74" s="5">
        <v>1234.0</v>
      </c>
      <c r="C74" s="6">
        <v>1000.0</v>
      </c>
      <c r="D74" s="6">
        <v>12.0</v>
      </c>
      <c r="F74" s="6">
        <v>23.0</v>
      </c>
      <c r="G74" s="6">
        <f>144+145</f>
        <v>289</v>
      </c>
    </row>
    <row r="75" ht="15.75" customHeight="1">
      <c r="A75" s="6" t="s">
        <v>8</v>
      </c>
      <c r="B75" s="5">
        <v>2346.0</v>
      </c>
      <c r="C75" s="6">
        <v>1200.0</v>
      </c>
      <c r="F75" s="6">
        <v>45.0</v>
      </c>
    </row>
    <row r="76" ht="15.75" customHeight="1">
      <c r="A76" s="6" t="s">
        <v>8</v>
      </c>
      <c r="B76" s="5">
        <v>4500.0</v>
      </c>
      <c r="C76" s="6">
        <v>12000.0</v>
      </c>
      <c r="F76" s="6">
        <v>12.0</v>
      </c>
    </row>
    <row r="77" ht="15.75" customHeight="1">
      <c r="A77" s="6" t="s">
        <v>12</v>
      </c>
      <c r="B77" s="5">
        <v>5600.0</v>
      </c>
    </row>
    <row r="78" ht="15.75" customHeight="1">
      <c r="A78" s="6" t="s">
        <v>12</v>
      </c>
      <c r="B78" s="5">
        <v>2341.0</v>
      </c>
    </row>
    <row r="79" ht="15.75" customHeight="1">
      <c r="A79" s="6" t="s">
        <v>8</v>
      </c>
      <c r="B79" s="5">
        <v>7921.0</v>
      </c>
    </row>
    <row r="80" ht="15.75" customHeight="1">
      <c r="A80" s="6" t="s">
        <v>12</v>
      </c>
      <c r="B80" s="5">
        <v>3456.0</v>
      </c>
    </row>
    <row r="81" ht="15.75" customHeight="1">
      <c r="A81" s="6" t="s">
        <v>12</v>
      </c>
      <c r="B81" s="5">
        <v>1098.0</v>
      </c>
    </row>
    <row r="82" ht="15.75" customHeight="1">
      <c r="A82" s="6" t="s">
        <v>12</v>
      </c>
      <c r="B82" s="5">
        <v>3401.0</v>
      </c>
    </row>
    <row r="83" ht="15.75" customHeight="1">
      <c r="A83" s="6" t="s">
        <v>12</v>
      </c>
      <c r="B83" s="5">
        <v>3098.0</v>
      </c>
    </row>
    <row r="84" ht="15.75" customHeight="1">
      <c r="A84" s="2" t="s">
        <v>12</v>
      </c>
      <c r="B84" s="2">
        <v>2341.0</v>
      </c>
    </row>
    <row r="85" ht="15.75" customHeight="1">
      <c r="A85" s="2" t="s">
        <v>8</v>
      </c>
      <c r="B85" s="2">
        <v>7921.0</v>
      </c>
    </row>
    <row r="86" ht="15.75" customHeight="1">
      <c r="A86" s="2" t="s">
        <v>12</v>
      </c>
      <c r="B86" s="2">
        <v>3456.0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5">
    <mergeCell ref="A1:B1"/>
    <mergeCell ref="D2:F2"/>
    <mergeCell ref="D4:D5"/>
    <mergeCell ref="D9:F9"/>
    <mergeCell ref="D11:D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17" max="17" width="14.63"/>
    <col customWidth="1" min="18" max="18" width="19.13"/>
  </cols>
  <sheetData>
    <row r="1">
      <c r="A1" s="1" t="s">
        <v>19</v>
      </c>
      <c r="H1" s="26" t="s">
        <v>6</v>
      </c>
    </row>
    <row r="2">
      <c r="A2" s="20" t="s">
        <v>1</v>
      </c>
      <c r="B2" s="27" t="s">
        <v>20</v>
      </c>
      <c r="C2" s="28" t="s">
        <v>34</v>
      </c>
      <c r="D2" s="28" t="s">
        <v>35</v>
      </c>
      <c r="E2" s="29" t="s">
        <v>2</v>
      </c>
      <c r="H2" s="30" t="s">
        <v>0</v>
      </c>
      <c r="K2" s="20" t="s">
        <v>1</v>
      </c>
      <c r="L2" s="27" t="s">
        <v>20</v>
      </c>
      <c r="M2" s="31" t="s">
        <v>34</v>
      </c>
      <c r="N2" s="31" t="s">
        <v>36</v>
      </c>
      <c r="O2" s="31" t="s">
        <v>27</v>
      </c>
      <c r="P2" s="28" t="s">
        <v>37</v>
      </c>
      <c r="Q2" s="28" t="s">
        <v>38</v>
      </c>
      <c r="R2" s="28" t="s">
        <v>39</v>
      </c>
      <c r="S2" s="29" t="s">
        <v>2</v>
      </c>
    </row>
    <row r="3">
      <c r="A3" s="15" t="s">
        <v>8</v>
      </c>
      <c r="B3" s="15">
        <v>4000.25</v>
      </c>
      <c r="C3" s="32" t="s">
        <v>40</v>
      </c>
      <c r="D3" s="33">
        <f t="shared" ref="D3:D5" si="1">H9</f>
        <v>3347</v>
      </c>
      <c r="E3" s="6">
        <v>1234.0</v>
      </c>
      <c r="K3" s="15" t="s">
        <v>8</v>
      </c>
      <c r="L3" s="15">
        <v>4000.25</v>
      </c>
      <c r="M3" s="32" t="s">
        <v>40</v>
      </c>
      <c r="N3" s="32">
        <v>123.0</v>
      </c>
      <c r="O3" s="32">
        <v>34.0</v>
      </c>
      <c r="P3" s="6">
        <f t="shared" ref="P3:P15" si="2">N3*O3</f>
        <v>4182</v>
      </c>
      <c r="Q3" s="6">
        <f t="shared" ref="Q3:Q15" si="3">N3*N3</f>
        <v>15129</v>
      </c>
      <c r="R3" s="6">
        <f t="shared" ref="R3:R15" si="4">Q3*O3</f>
        <v>514386</v>
      </c>
      <c r="S3" s="6">
        <v>1234.0</v>
      </c>
    </row>
    <row r="4">
      <c r="A4" s="15" t="s">
        <v>8</v>
      </c>
      <c r="B4" s="15">
        <v>4000.25</v>
      </c>
      <c r="C4" s="32" t="s">
        <v>41</v>
      </c>
      <c r="D4" s="33">
        <f t="shared" si="1"/>
        <v>1928.333333</v>
      </c>
      <c r="E4" s="6">
        <v>2346.0</v>
      </c>
      <c r="G4" s="13" t="s">
        <v>6</v>
      </c>
      <c r="H4" s="13" t="s">
        <v>42</v>
      </c>
      <c r="K4" s="15" t="s">
        <v>8</v>
      </c>
      <c r="L4" s="15">
        <v>4000.25</v>
      </c>
      <c r="M4" s="32" t="s">
        <v>41</v>
      </c>
      <c r="N4" s="32">
        <v>235.0</v>
      </c>
      <c r="O4" s="32">
        <v>54.0</v>
      </c>
      <c r="P4" s="6">
        <f t="shared" si="2"/>
        <v>12690</v>
      </c>
      <c r="Q4" s="6">
        <f t="shared" si="3"/>
        <v>55225</v>
      </c>
      <c r="R4" s="6">
        <f t="shared" si="4"/>
        <v>2982150</v>
      </c>
      <c r="S4" s="6">
        <v>2346.0</v>
      </c>
    </row>
    <row r="5">
      <c r="A5" s="15" t="s">
        <v>8</v>
      </c>
      <c r="B5" s="15">
        <v>4000.25</v>
      </c>
      <c r="C5" s="32" t="s">
        <v>43</v>
      </c>
      <c r="D5" s="6">
        <f t="shared" si="1"/>
        <v>5274</v>
      </c>
      <c r="E5" s="6">
        <v>4500.0</v>
      </c>
      <c r="G5" s="13" t="s">
        <v>44</v>
      </c>
      <c r="H5" s="34">
        <f>AVERAGE(E3:E5,E8)</f>
        <v>4000.25</v>
      </c>
      <c r="K5" s="15" t="s">
        <v>8</v>
      </c>
      <c r="L5" s="15">
        <v>4000.25</v>
      </c>
      <c r="M5" s="32" t="s">
        <v>43</v>
      </c>
      <c r="N5" s="32">
        <v>124.0</v>
      </c>
      <c r="O5" s="32">
        <v>67.0</v>
      </c>
      <c r="P5" s="6">
        <f t="shared" si="2"/>
        <v>8308</v>
      </c>
      <c r="Q5" s="6">
        <f t="shared" si="3"/>
        <v>15376</v>
      </c>
      <c r="R5" s="6">
        <f t="shared" si="4"/>
        <v>1030192</v>
      </c>
      <c r="S5" s="6">
        <v>4500.0</v>
      </c>
    </row>
    <row r="6">
      <c r="A6" s="15" t="s">
        <v>12</v>
      </c>
      <c r="B6" s="21">
        <v>3165.6666666666665</v>
      </c>
      <c r="C6" s="32" t="s">
        <v>40</v>
      </c>
      <c r="D6" s="6"/>
      <c r="E6" s="6">
        <v>5600.0</v>
      </c>
      <c r="G6" s="13" t="s">
        <v>45</v>
      </c>
      <c r="H6" s="34">
        <f>AVERAGE(E6,E7,E9:E12)</f>
        <v>3165.666667</v>
      </c>
      <c r="K6" s="15" t="s">
        <v>12</v>
      </c>
      <c r="L6" s="21">
        <v>3165.6666666666665</v>
      </c>
      <c r="M6" s="32" t="s">
        <v>40</v>
      </c>
      <c r="N6" s="32">
        <v>156.0</v>
      </c>
      <c r="O6" s="32">
        <v>87.0</v>
      </c>
      <c r="P6" s="6">
        <f t="shared" si="2"/>
        <v>13572</v>
      </c>
      <c r="Q6" s="6">
        <f t="shared" si="3"/>
        <v>24336</v>
      </c>
      <c r="R6" s="6">
        <f t="shared" si="4"/>
        <v>2117232</v>
      </c>
      <c r="S6" s="6">
        <v>5600.0</v>
      </c>
    </row>
    <row r="7">
      <c r="A7" s="15" t="s">
        <v>12</v>
      </c>
      <c r="B7" s="21">
        <v>3165.6666666666665</v>
      </c>
      <c r="C7" s="32" t="s">
        <v>41</v>
      </c>
      <c r="D7" s="6"/>
      <c r="E7" s="6">
        <v>2341.0</v>
      </c>
      <c r="K7" s="15" t="s">
        <v>12</v>
      </c>
      <c r="L7" s="21">
        <v>3165.6666666666665</v>
      </c>
      <c r="M7" s="32" t="s">
        <v>41</v>
      </c>
      <c r="N7" s="32">
        <v>167.0</v>
      </c>
      <c r="O7" s="6"/>
      <c r="P7" s="6">
        <f t="shared" si="2"/>
        <v>0</v>
      </c>
      <c r="Q7" s="6">
        <f t="shared" si="3"/>
        <v>27889</v>
      </c>
      <c r="R7" s="6">
        <f t="shared" si="4"/>
        <v>0</v>
      </c>
      <c r="S7" s="6">
        <v>2341.0</v>
      </c>
    </row>
    <row r="8">
      <c r="A8" s="15" t="s">
        <v>8</v>
      </c>
      <c r="B8" s="15">
        <v>4000.25</v>
      </c>
      <c r="C8" s="32" t="s">
        <v>43</v>
      </c>
      <c r="D8" s="6"/>
      <c r="E8" s="6">
        <v>7921.0</v>
      </c>
      <c r="H8" s="13" t="s">
        <v>42</v>
      </c>
      <c r="K8" s="15" t="s">
        <v>8</v>
      </c>
      <c r="L8" s="15">
        <v>4000.25</v>
      </c>
      <c r="M8" s="32" t="s">
        <v>43</v>
      </c>
      <c r="N8" s="6"/>
      <c r="O8" s="6"/>
      <c r="P8" s="6">
        <f t="shared" si="2"/>
        <v>0</v>
      </c>
      <c r="Q8" s="6">
        <f t="shared" si="3"/>
        <v>0</v>
      </c>
      <c r="R8" s="6">
        <f t="shared" si="4"/>
        <v>0</v>
      </c>
      <c r="S8" s="6">
        <v>7921.0</v>
      </c>
    </row>
    <row r="9">
      <c r="A9" s="15" t="s">
        <v>12</v>
      </c>
      <c r="B9" s="21">
        <v>3165.6666666666665</v>
      </c>
      <c r="C9" s="32" t="s">
        <v>40</v>
      </c>
      <c r="D9" s="6"/>
      <c r="E9" s="6">
        <v>3456.0</v>
      </c>
      <c r="G9" s="13" t="s">
        <v>17</v>
      </c>
      <c r="H9" s="35">
        <f>AVERAGE(E3,E6,E9,E12)</f>
        <v>3347</v>
      </c>
      <c r="K9" s="15" t="s">
        <v>12</v>
      </c>
      <c r="L9" s="21">
        <v>3165.6666666666665</v>
      </c>
      <c r="M9" s="32" t="s">
        <v>40</v>
      </c>
      <c r="N9" s="6"/>
      <c r="O9" s="6"/>
      <c r="P9" s="6">
        <f t="shared" si="2"/>
        <v>0</v>
      </c>
      <c r="Q9" s="6">
        <f t="shared" si="3"/>
        <v>0</v>
      </c>
      <c r="R9" s="6">
        <f t="shared" si="4"/>
        <v>0</v>
      </c>
      <c r="S9" s="6">
        <v>3456.0</v>
      </c>
    </row>
    <row r="10">
      <c r="A10" s="15" t="s">
        <v>12</v>
      </c>
      <c r="B10" s="21">
        <v>3165.6666666666665</v>
      </c>
      <c r="C10" s="32" t="s">
        <v>41</v>
      </c>
      <c r="D10" s="6"/>
      <c r="E10" s="6">
        <v>1098.0</v>
      </c>
      <c r="G10" s="13" t="s">
        <v>18</v>
      </c>
      <c r="H10" s="35">
        <f t="shared" ref="H10:H11" si="5">AVERAGE(E4,E7,E10)</f>
        <v>1928.333333</v>
      </c>
      <c r="K10" s="15" t="s">
        <v>12</v>
      </c>
      <c r="L10" s="21">
        <v>3165.6666666666665</v>
      </c>
      <c r="M10" s="32" t="s">
        <v>41</v>
      </c>
      <c r="N10" s="6"/>
      <c r="O10" s="6"/>
      <c r="P10" s="6">
        <f t="shared" si="2"/>
        <v>0</v>
      </c>
      <c r="Q10" s="6">
        <f t="shared" si="3"/>
        <v>0</v>
      </c>
      <c r="R10" s="6">
        <f t="shared" si="4"/>
        <v>0</v>
      </c>
      <c r="S10" s="6">
        <v>1098.0</v>
      </c>
    </row>
    <row r="11">
      <c r="A11" s="15" t="s">
        <v>12</v>
      </c>
      <c r="B11" s="21">
        <v>3165.6666666666665</v>
      </c>
      <c r="C11" s="32" t="s">
        <v>43</v>
      </c>
      <c r="D11" s="6"/>
      <c r="E11" s="6">
        <v>3401.0</v>
      </c>
      <c r="G11" s="13" t="s">
        <v>46</v>
      </c>
      <c r="H11" s="17">
        <f t="shared" si="5"/>
        <v>5274</v>
      </c>
      <c r="K11" s="15" t="s">
        <v>12</v>
      </c>
      <c r="L11" s="21">
        <v>3165.6666666666665</v>
      </c>
      <c r="M11" s="32" t="s">
        <v>43</v>
      </c>
      <c r="N11" s="6"/>
      <c r="O11" s="6"/>
      <c r="P11" s="6">
        <f t="shared" si="2"/>
        <v>0</v>
      </c>
      <c r="Q11" s="6">
        <f t="shared" si="3"/>
        <v>0</v>
      </c>
      <c r="R11" s="6">
        <f t="shared" si="4"/>
        <v>0</v>
      </c>
      <c r="S11" s="6">
        <v>3401.0</v>
      </c>
    </row>
    <row r="12">
      <c r="A12" s="15" t="s">
        <v>12</v>
      </c>
      <c r="B12" s="21">
        <v>3165.6666666666665</v>
      </c>
      <c r="C12" s="6"/>
      <c r="D12" s="6"/>
      <c r="E12" s="6">
        <v>3098.0</v>
      </c>
      <c r="K12" s="15" t="s">
        <v>12</v>
      </c>
      <c r="L12" s="21">
        <v>3165.6666666666665</v>
      </c>
      <c r="M12" s="6"/>
      <c r="N12" s="6"/>
      <c r="O12" s="6"/>
      <c r="P12" s="6">
        <f t="shared" si="2"/>
        <v>0</v>
      </c>
      <c r="Q12" s="6">
        <f t="shared" si="3"/>
        <v>0</v>
      </c>
      <c r="R12" s="6">
        <f t="shared" si="4"/>
        <v>0</v>
      </c>
      <c r="S12" s="6">
        <v>3098.0</v>
      </c>
    </row>
    <row r="13">
      <c r="A13" s="22" t="s">
        <v>12</v>
      </c>
      <c r="B13" s="23">
        <v>3165.6666666666665</v>
      </c>
      <c r="C13" s="6"/>
      <c r="D13" s="6"/>
      <c r="E13" s="6">
        <v>2341.0</v>
      </c>
      <c r="K13" s="22" t="s">
        <v>12</v>
      </c>
      <c r="L13" s="23">
        <v>3165.6666666666665</v>
      </c>
      <c r="M13" s="6"/>
      <c r="N13" s="6"/>
      <c r="O13" s="6"/>
      <c r="P13" s="6">
        <f t="shared" si="2"/>
        <v>0</v>
      </c>
      <c r="Q13" s="6">
        <f t="shared" si="3"/>
        <v>0</v>
      </c>
      <c r="R13" s="6">
        <f t="shared" si="4"/>
        <v>0</v>
      </c>
      <c r="S13" s="6">
        <v>2341.0</v>
      </c>
    </row>
    <row r="14">
      <c r="A14" s="22" t="s">
        <v>8</v>
      </c>
      <c r="B14" s="22">
        <v>4000.25</v>
      </c>
      <c r="C14" s="6"/>
      <c r="D14" s="6"/>
      <c r="E14" s="6">
        <v>7921.0</v>
      </c>
      <c r="K14" s="22" t="s">
        <v>8</v>
      </c>
      <c r="L14" s="22">
        <v>4000.25</v>
      </c>
      <c r="M14" s="6"/>
      <c r="N14" s="6"/>
      <c r="O14" s="6"/>
      <c r="P14" s="6">
        <f t="shared" si="2"/>
        <v>0</v>
      </c>
      <c r="Q14" s="6">
        <f t="shared" si="3"/>
        <v>0</v>
      </c>
      <c r="R14" s="6">
        <f t="shared" si="4"/>
        <v>0</v>
      </c>
      <c r="S14" s="6">
        <v>7921.0</v>
      </c>
    </row>
    <row r="15">
      <c r="A15" s="22" t="s">
        <v>12</v>
      </c>
      <c r="B15" s="23">
        <v>3165.6666666666665</v>
      </c>
      <c r="C15" s="6"/>
      <c r="D15" s="6"/>
      <c r="E15" s="6">
        <v>3456.0</v>
      </c>
      <c r="K15" s="22" t="s">
        <v>12</v>
      </c>
      <c r="L15" s="23">
        <v>3165.6666666666665</v>
      </c>
      <c r="M15" s="6"/>
      <c r="N15" s="6"/>
      <c r="O15" s="6"/>
      <c r="P15" s="6">
        <f t="shared" si="2"/>
        <v>0</v>
      </c>
      <c r="Q15" s="6">
        <f t="shared" si="3"/>
        <v>0</v>
      </c>
      <c r="R15" s="6">
        <f t="shared" si="4"/>
        <v>0</v>
      </c>
      <c r="S15" s="6">
        <v>3456.0</v>
      </c>
    </row>
    <row r="20">
      <c r="A20" s="1" t="s">
        <v>19</v>
      </c>
    </row>
    <row r="21">
      <c r="A21" s="20" t="s">
        <v>1</v>
      </c>
      <c r="B21" s="27" t="s">
        <v>20</v>
      </c>
      <c r="C21" s="28" t="s">
        <v>34</v>
      </c>
      <c r="D21" s="28" t="s">
        <v>35</v>
      </c>
      <c r="E21" s="29" t="s">
        <v>2</v>
      </c>
    </row>
    <row r="22">
      <c r="A22" s="15" t="s">
        <v>8</v>
      </c>
      <c r="B22" s="15">
        <v>4000.25</v>
      </c>
      <c r="C22" s="32" t="s">
        <v>40</v>
      </c>
      <c r="D22" s="6" t="str">
        <f t="shared" ref="D22:D24" si="6">H28</f>
        <v/>
      </c>
      <c r="E22" s="32">
        <v>0.0</v>
      </c>
    </row>
    <row r="23">
      <c r="A23" s="15" t="s">
        <v>8</v>
      </c>
      <c r="B23" s="15">
        <v>4000.25</v>
      </c>
      <c r="C23" s="32" t="s">
        <v>41</v>
      </c>
      <c r="D23" s="6" t="str">
        <f t="shared" si="6"/>
        <v/>
      </c>
      <c r="E23" s="32">
        <v>1.0</v>
      </c>
    </row>
    <row r="24">
      <c r="A24" s="15" t="s">
        <v>8</v>
      </c>
      <c r="B24" s="15">
        <v>4000.25</v>
      </c>
      <c r="C24" s="32" t="s">
        <v>43</v>
      </c>
      <c r="D24" s="6" t="str">
        <f t="shared" si="6"/>
        <v/>
      </c>
      <c r="E24" s="32">
        <v>0.0</v>
      </c>
    </row>
    <row r="25">
      <c r="A25" s="15" t="s">
        <v>12</v>
      </c>
      <c r="B25" s="21">
        <v>3165.6666666666665</v>
      </c>
      <c r="C25" s="32" t="s">
        <v>40</v>
      </c>
      <c r="D25" s="6"/>
      <c r="E25" s="32">
        <v>1.0</v>
      </c>
    </row>
    <row r="26">
      <c r="A26" s="15" t="s">
        <v>12</v>
      </c>
      <c r="B26" s="21">
        <v>3165.6666666666665</v>
      </c>
      <c r="C26" s="32" t="s">
        <v>41</v>
      </c>
      <c r="D26" s="6"/>
      <c r="E26" s="32">
        <v>0.0</v>
      </c>
    </row>
    <row r="27">
      <c r="A27" s="15" t="s">
        <v>8</v>
      </c>
      <c r="B27" s="15">
        <v>4000.25</v>
      </c>
      <c r="C27" s="32" t="s">
        <v>43</v>
      </c>
      <c r="D27" s="6"/>
      <c r="E27" s="32">
        <v>0.0</v>
      </c>
    </row>
    <row r="28">
      <c r="A28" s="15" t="s">
        <v>12</v>
      </c>
      <c r="B28" s="21">
        <v>3165.6666666666665</v>
      </c>
      <c r="C28" s="32" t="s">
        <v>40</v>
      </c>
      <c r="D28" s="6"/>
      <c r="E28" s="32">
        <v>1.0</v>
      </c>
    </row>
    <row r="29">
      <c r="A29" s="15" t="s">
        <v>12</v>
      </c>
      <c r="B29" s="21">
        <v>3165.6666666666665</v>
      </c>
      <c r="C29" s="32" t="s">
        <v>41</v>
      </c>
      <c r="D29" s="6"/>
      <c r="E29" s="32">
        <v>1.0</v>
      </c>
    </row>
    <row r="30">
      <c r="A30" s="15" t="s">
        <v>12</v>
      </c>
      <c r="B30" s="21">
        <v>3165.6666666666665</v>
      </c>
      <c r="C30" s="32" t="s">
        <v>43</v>
      </c>
      <c r="D30" s="6"/>
      <c r="E30" s="32">
        <v>0.0</v>
      </c>
    </row>
    <row r="31">
      <c r="A31" s="15" t="s">
        <v>12</v>
      </c>
      <c r="B31" s="21">
        <v>3165.6666666666665</v>
      </c>
      <c r="C31" s="6"/>
      <c r="D31" s="6"/>
      <c r="E31" s="32">
        <v>0.0</v>
      </c>
    </row>
    <row r="32">
      <c r="A32" s="22" t="s">
        <v>12</v>
      </c>
      <c r="B32" s="23">
        <v>3165.6666666666665</v>
      </c>
      <c r="C32" s="6"/>
      <c r="D32" s="6"/>
      <c r="E32" s="32">
        <v>1.0</v>
      </c>
    </row>
    <row r="33">
      <c r="A33" s="22" t="s">
        <v>8</v>
      </c>
      <c r="B33" s="22">
        <v>4000.25</v>
      </c>
      <c r="C33" s="6"/>
      <c r="D33" s="6"/>
      <c r="E33" s="32">
        <v>1.0</v>
      </c>
    </row>
    <row r="34">
      <c r="A34" s="22" t="s">
        <v>12</v>
      </c>
      <c r="B34" s="23">
        <v>3165.6666666666665</v>
      </c>
      <c r="C34" s="6"/>
      <c r="D34" s="6"/>
      <c r="E34" s="32">
        <v>0.0</v>
      </c>
    </row>
  </sheetData>
  <mergeCells count="2">
    <mergeCell ref="A1:E1"/>
    <mergeCell ref="A20:E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21.88"/>
    <col customWidth="1" min="8" max="8" width="22.38"/>
    <col customWidth="1" min="9" max="9" width="23.0"/>
    <col customWidth="1" min="10" max="10" width="13.63"/>
    <col customWidth="1" min="11" max="11" width="22.13"/>
    <col customWidth="1" min="12" max="12" width="14.38"/>
    <col customWidth="1" min="18" max="18" width="19.13"/>
    <col customWidth="1" min="19" max="19" width="19.75"/>
    <col customWidth="1" min="20" max="20" width="16.88"/>
  </cols>
  <sheetData>
    <row r="1">
      <c r="A1" s="36" t="s">
        <v>47</v>
      </c>
      <c r="B1" s="36" t="s">
        <v>48</v>
      </c>
      <c r="C1" s="36" t="s">
        <v>49</v>
      </c>
      <c r="D1" s="36" t="s">
        <v>50</v>
      </c>
      <c r="E1" s="36" t="s">
        <v>51</v>
      </c>
      <c r="F1" s="36" t="s">
        <v>52</v>
      </c>
      <c r="G1" s="37" t="s">
        <v>53</v>
      </c>
      <c r="H1" s="37" t="s">
        <v>54</v>
      </c>
      <c r="I1" s="38" t="s">
        <v>55</v>
      </c>
      <c r="J1" s="39" t="s">
        <v>56</v>
      </c>
      <c r="K1" s="39" t="s">
        <v>57</v>
      </c>
      <c r="L1" s="39" t="s">
        <v>58</v>
      </c>
      <c r="M1" s="39" t="s">
        <v>59</v>
      </c>
      <c r="N1" s="39" t="s">
        <v>60</v>
      </c>
      <c r="O1" s="39" t="s">
        <v>61</v>
      </c>
      <c r="P1" s="39" t="s">
        <v>62</v>
      </c>
      <c r="Q1" s="39" t="s">
        <v>63</v>
      </c>
      <c r="R1" s="40" t="s">
        <v>64</v>
      </c>
      <c r="S1" s="40" t="s">
        <v>65</v>
      </c>
      <c r="T1" s="40" t="s">
        <v>66</v>
      </c>
      <c r="U1" s="40"/>
      <c r="V1" s="40"/>
    </row>
    <row r="2">
      <c r="A2" s="41">
        <v>40513.0</v>
      </c>
      <c r="B2" s="42">
        <v>0.02</v>
      </c>
      <c r="C2" s="42">
        <v>0.0371</v>
      </c>
      <c r="D2" s="42">
        <v>0.0428</v>
      </c>
      <c r="E2" s="42">
        <v>0.1539</v>
      </c>
      <c r="F2" s="42">
        <v>0.1601</v>
      </c>
      <c r="G2" s="42">
        <v>0.009</v>
      </c>
      <c r="H2" s="42">
        <v>0.0052</v>
      </c>
      <c r="I2" s="42" t="s">
        <v>67</v>
      </c>
      <c r="J2" s="42" t="s">
        <v>67</v>
      </c>
      <c r="K2" s="42" t="s">
        <v>67</v>
      </c>
      <c r="L2" s="42" t="s">
        <v>67</v>
      </c>
      <c r="M2" s="42" t="s">
        <v>67</v>
      </c>
      <c r="N2" s="43" t="s">
        <v>67</v>
      </c>
      <c r="O2" s="43" t="s">
        <v>67</v>
      </c>
      <c r="P2" s="43"/>
      <c r="Q2" s="43"/>
      <c r="R2" s="43"/>
      <c r="S2" s="43"/>
      <c r="T2" s="43"/>
      <c r="U2" s="43"/>
      <c r="V2" s="43"/>
    </row>
    <row r="3">
      <c r="A3" s="41">
        <v>40514.00277777778</v>
      </c>
      <c r="B3" s="42">
        <v>0.0453</v>
      </c>
      <c r="C3" s="42">
        <v>0.0523</v>
      </c>
      <c r="D3" s="42">
        <v>0.0843</v>
      </c>
      <c r="E3" s="42">
        <v>0.2156</v>
      </c>
      <c r="F3" s="42">
        <v>0.3481</v>
      </c>
      <c r="G3" s="42">
        <v>0.0052</v>
      </c>
      <c r="H3" s="44">
        <v>0.005</v>
      </c>
      <c r="I3" s="42">
        <v>0.02</v>
      </c>
      <c r="J3" s="42" t="s">
        <v>67</v>
      </c>
      <c r="K3" s="42">
        <f t="shared" ref="K3:K5" si="1">AVERAGE(B2:B3)</f>
        <v>0.03265</v>
      </c>
      <c r="L3" s="42">
        <f t="shared" ref="L3:L5" si="2">MIN(B2:B3)</f>
        <v>0.02</v>
      </c>
      <c r="M3" s="42">
        <f t="shared" ref="M3:M5" si="3">MAX(B2:B3)</f>
        <v>0.0453</v>
      </c>
      <c r="N3" s="45">
        <f t="shared" ref="N3:N5" si="4">(B3-B2)/B2</f>
        <v>1.265</v>
      </c>
      <c r="O3" s="42" t="s">
        <v>67</v>
      </c>
      <c r="P3" s="42">
        <f t="shared" ref="P3:P5" si="5">(B3-B2)</f>
        <v>0.0253</v>
      </c>
      <c r="Q3" s="42"/>
      <c r="R3" s="42"/>
      <c r="S3" s="42"/>
      <c r="T3" s="42"/>
      <c r="U3" s="42"/>
      <c r="V3" s="42"/>
    </row>
    <row r="4">
      <c r="A4" s="46">
        <v>40515.00277777778</v>
      </c>
      <c r="B4" s="13">
        <v>0.004</v>
      </c>
      <c r="C4" s="13">
        <v>0.56</v>
      </c>
      <c r="D4" s="13">
        <v>0.56</v>
      </c>
      <c r="E4" s="13">
        <v>0.656</v>
      </c>
      <c r="F4" s="13">
        <v>0.007</v>
      </c>
      <c r="G4" s="13">
        <v>0.005</v>
      </c>
      <c r="H4" s="43">
        <v>0.06</v>
      </c>
      <c r="I4" s="43">
        <v>0.0453</v>
      </c>
      <c r="J4" s="43">
        <v>0.02</v>
      </c>
      <c r="K4" s="43">
        <f t="shared" si="1"/>
        <v>0.02465</v>
      </c>
      <c r="L4" s="43">
        <f t="shared" si="2"/>
        <v>0.004</v>
      </c>
      <c r="M4" s="43">
        <f t="shared" si="3"/>
        <v>0.0453</v>
      </c>
      <c r="N4" s="47">
        <f t="shared" si="4"/>
        <v>-0.9116997792</v>
      </c>
      <c r="O4" s="48">
        <f t="shared" ref="O4:O5" si="6">(B4-B2)/B2</f>
        <v>-0.8</v>
      </c>
      <c r="P4" s="43">
        <f t="shared" si="5"/>
        <v>-0.0413</v>
      </c>
      <c r="Q4" s="17">
        <f t="shared" ref="Q4:Q5" si="7">(B4-B2)</f>
        <v>-0.016</v>
      </c>
    </row>
    <row r="5">
      <c r="A5" s="41">
        <v>40516.00277777778</v>
      </c>
      <c r="B5" s="44">
        <v>0.004</v>
      </c>
      <c r="C5" s="44">
        <v>0.56</v>
      </c>
      <c r="D5" s="44">
        <v>0.56</v>
      </c>
      <c r="E5" s="44">
        <v>0.656</v>
      </c>
      <c r="F5" s="44">
        <v>0.007</v>
      </c>
      <c r="G5" s="44">
        <v>0.06</v>
      </c>
      <c r="H5" s="44" t="s">
        <v>67</v>
      </c>
      <c r="I5" s="44">
        <v>0.004</v>
      </c>
      <c r="J5" s="42">
        <v>0.0453</v>
      </c>
      <c r="K5" s="42">
        <f t="shared" si="1"/>
        <v>0.004</v>
      </c>
      <c r="L5" s="42">
        <f t="shared" si="2"/>
        <v>0.004</v>
      </c>
      <c r="M5" s="42">
        <f t="shared" si="3"/>
        <v>0.004</v>
      </c>
      <c r="N5" s="45">
        <f t="shared" si="4"/>
        <v>0</v>
      </c>
      <c r="O5" s="49">
        <f t="shared" si="6"/>
        <v>-0.9116997792</v>
      </c>
      <c r="P5" s="42">
        <f t="shared" si="5"/>
        <v>0</v>
      </c>
      <c r="Q5" s="50">
        <f t="shared" si="7"/>
        <v>-0.0413</v>
      </c>
      <c r="R5" s="50"/>
      <c r="S5" s="50"/>
      <c r="T5" s="50"/>
      <c r="U5" s="50"/>
      <c r="V5" s="50"/>
    </row>
    <row r="6">
      <c r="J6" s="13">
        <v>0.004</v>
      </c>
      <c r="K6" s="43"/>
      <c r="N6" s="43"/>
    </row>
    <row r="10">
      <c r="A10" s="13" t="s">
        <v>68</v>
      </c>
      <c r="B10" s="13" t="s">
        <v>69</v>
      </c>
      <c r="C10" s="13" t="s">
        <v>68</v>
      </c>
    </row>
    <row r="11">
      <c r="A11" s="13" t="s">
        <v>70</v>
      </c>
      <c r="B11" s="13" t="s">
        <v>71</v>
      </c>
      <c r="C11" s="13" t="s">
        <v>70</v>
      </c>
    </row>
    <row r="12">
      <c r="A12" s="13" t="s">
        <v>72</v>
      </c>
      <c r="C12" s="13" t="s">
        <v>73</v>
      </c>
      <c r="D12" s="44" t="s">
        <v>74</v>
      </c>
    </row>
    <row r="13">
      <c r="D13" s="51" t="s">
        <v>75</v>
      </c>
    </row>
    <row r="14">
      <c r="A14" s="52"/>
    </row>
    <row r="15">
      <c r="A15" s="46"/>
      <c r="L15" s="13" t="s">
        <v>76</v>
      </c>
    </row>
    <row r="16">
      <c r="A16" s="46"/>
    </row>
    <row r="17">
      <c r="A17" s="46"/>
    </row>
    <row r="18">
      <c r="A18" s="43" t="s">
        <v>77</v>
      </c>
    </row>
    <row r="19">
      <c r="G19" s="53" t="s">
        <v>78</v>
      </c>
    </row>
    <row r="20">
      <c r="A20" s="36" t="s">
        <v>47</v>
      </c>
      <c r="B20" s="36" t="s">
        <v>48</v>
      </c>
      <c r="C20" s="36" t="s">
        <v>79</v>
      </c>
      <c r="D20" s="36" t="s">
        <v>80</v>
      </c>
      <c r="E20" s="36" t="s">
        <v>51</v>
      </c>
      <c r="F20" s="36" t="s">
        <v>52</v>
      </c>
      <c r="G20" s="37" t="s">
        <v>81</v>
      </c>
      <c r="H20" s="37" t="s">
        <v>82</v>
      </c>
      <c r="I20" s="37" t="s">
        <v>83</v>
      </c>
      <c r="J20" s="54" t="s">
        <v>84</v>
      </c>
      <c r="K20" s="38" t="s">
        <v>55</v>
      </c>
      <c r="L20" s="39" t="s">
        <v>56</v>
      </c>
      <c r="M20" s="39" t="s">
        <v>57</v>
      </c>
      <c r="N20" s="39" t="s">
        <v>58</v>
      </c>
      <c r="O20" s="39" t="s">
        <v>59</v>
      </c>
      <c r="P20" s="39" t="s">
        <v>60</v>
      </c>
      <c r="Q20" s="39" t="s">
        <v>61</v>
      </c>
      <c r="R20" s="39" t="s">
        <v>62</v>
      </c>
      <c r="S20" s="39" t="s">
        <v>63</v>
      </c>
      <c r="T20" s="40" t="s">
        <v>64</v>
      </c>
      <c r="U20" s="40" t="s">
        <v>65</v>
      </c>
      <c r="V20" s="40" t="s">
        <v>66</v>
      </c>
    </row>
    <row r="21">
      <c r="A21" s="41">
        <v>40513.0</v>
      </c>
      <c r="B21" s="42">
        <v>0.02</v>
      </c>
      <c r="C21" s="42">
        <v>0.0371</v>
      </c>
      <c r="D21" s="42">
        <v>0.0428</v>
      </c>
      <c r="E21" s="42">
        <v>0.1539</v>
      </c>
      <c r="F21" s="42">
        <v>0.1601</v>
      </c>
      <c r="G21" s="42">
        <v>0.009</v>
      </c>
      <c r="H21" s="42">
        <v>0.0052</v>
      </c>
      <c r="I21" s="13">
        <v>0.006</v>
      </c>
      <c r="J21" s="13">
        <v>0.007</v>
      </c>
      <c r="K21" s="13" t="s">
        <v>67</v>
      </c>
    </row>
    <row r="22">
      <c r="A22" s="41">
        <v>40519.00277777778</v>
      </c>
      <c r="B22" s="42">
        <v>0.0453</v>
      </c>
      <c r="C22" s="42">
        <v>0.0523</v>
      </c>
      <c r="D22" s="42">
        <v>0.0843</v>
      </c>
      <c r="E22" s="42">
        <v>0.2156</v>
      </c>
      <c r="F22" s="42">
        <v>0.3481</v>
      </c>
      <c r="G22" s="42">
        <v>0.0052</v>
      </c>
      <c r="H22" s="44">
        <v>0.005</v>
      </c>
      <c r="I22" s="13">
        <v>0.007</v>
      </c>
      <c r="J22" s="13">
        <v>0.007</v>
      </c>
    </row>
    <row r="23">
      <c r="A23" s="46">
        <v>40526.00277777778</v>
      </c>
      <c r="B23" s="13">
        <v>0.004</v>
      </c>
      <c r="C23" s="13">
        <v>0.56</v>
      </c>
      <c r="D23" s="13">
        <v>0.56</v>
      </c>
      <c r="E23" s="13">
        <v>0.656</v>
      </c>
      <c r="F23" s="13">
        <v>0.007</v>
      </c>
      <c r="G23" s="13">
        <v>0.005</v>
      </c>
      <c r="H23" s="43">
        <v>0.06</v>
      </c>
      <c r="I23" s="13">
        <v>0.007</v>
      </c>
      <c r="J23" s="13">
        <v>0.0666</v>
      </c>
    </row>
    <row r="24">
      <c r="A24" s="41">
        <v>40533.00277777778</v>
      </c>
      <c r="B24" s="44">
        <v>0.004</v>
      </c>
      <c r="C24" s="44">
        <v>0.56</v>
      </c>
      <c r="D24" s="44">
        <v>0.56</v>
      </c>
      <c r="E24" s="44">
        <v>0.656</v>
      </c>
      <c r="F24" s="44">
        <v>0.007</v>
      </c>
      <c r="G24" s="44">
        <v>0.06</v>
      </c>
      <c r="H24" s="44">
        <v>0.996</v>
      </c>
      <c r="I24" s="13">
        <v>0.0666</v>
      </c>
      <c r="J24" s="13" t="s">
        <v>67</v>
      </c>
    </row>
  </sheetData>
  <mergeCells count="1">
    <mergeCell ref="G19:I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14.75"/>
    <col customWidth="1" min="10" max="10" width="15.0"/>
  </cols>
  <sheetData>
    <row r="1">
      <c r="A1" s="55"/>
      <c r="B1" s="55"/>
      <c r="C1" s="55"/>
      <c r="D1" s="55"/>
      <c r="E1" s="55"/>
      <c r="F1" s="56"/>
      <c r="G1" s="57"/>
      <c r="H1" s="58" t="s">
        <v>85</v>
      </c>
    </row>
    <row r="2">
      <c r="A2" s="36" t="s">
        <v>48</v>
      </c>
      <c r="B2" s="36" t="s">
        <v>49</v>
      </c>
      <c r="C2" s="36" t="s">
        <v>50</v>
      </c>
      <c r="D2" s="36" t="s">
        <v>51</v>
      </c>
      <c r="E2" s="36" t="s">
        <v>52</v>
      </c>
      <c r="F2" s="37" t="s">
        <v>42</v>
      </c>
      <c r="G2" s="57" t="s">
        <v>86</v>
      </c>
      <c r="H2" s="59" t="s">
        <v>87</v>
      </c>
      <c r="I2" s="59" t="s">
        <v>88</v>
      </c>
      <c r="J2" s="59" t="s">
        <v>89</v>
      </c>
    </row>
    <row r="3">
      <c r="A3" s="43">
        <v>0.02</v>
      </c>
      <c r="B3" s="43">
        <v>0.0371</v>
      </c>
      <c r="C3" s="43">
        <v>0.0428</v>
      </c>
      <c r="D3" s="43">
        <v>0.1539</v>
      </c>
      <c r="E3" s="43">
        <v>0.1601</v>
      </c>
      <c r="F3" s="43">
        <v>0.009</v>
      </c>
      <c r="G3" s="17">
        <f t="shared" ref="G3:G6" si="1">A3+B3</f>
        <v>0.0571</v>
      </c>
      <c r="H3" s="17">
        <f t="shared" ref="H3:H6" si="2">A3*A3</f>
        <v>0.0004</v>
      </c>
      <c r="I3" s="17">
        <f t="shared" ref="I3:I6" si="3">2*A3*B3</f>
        <v>0.001484</v>
      </c>
      <c r="J3" s="17">
        <f t="shared" ref="J3:J6" si="4">B3*B3</f>
        <v>0.00137641</v>
      </c>
    </row>
    <row r="4">
      <c r="A4" s="43">
        <v>0.0453</v>
      </c>
      <c r="B4" s="43">
        <v>0.0523</v>
      </c>
      <c r="C4" s="43">
        <v>0.0843</v>
      </c>
      <c r="D4" s="43">
        <v>0.2156</v>
      </c>
      <c r="E4" s="43">
        <v>0.3481</v>
      </c>
      <c r="F4" s="43">
        <v>0.0052</v>
      </c>
      <c r="G4" s="17">
        <f t="shared" si="1"/>
        <v>0.0976</v>
      </c>
      <c r="H4" s="17">
        <f t="shared" si="2"/>
        <v>0.00205209</v>
      </c>
      <c r="I4" s="17">
        <f t="shared" si="3"/>
        <v>0.00473838</v>
      </c>
      <c r="J4" s="17">
        <f t="shared" si="4"/>
        <v>0.00273529</v>
      </c>
    </row>
    <row r="5">
      <c r="A5" s="13">
        <v>0.004</v>
      </c>
      <c r="B5" s="13">
        <v>0.56</v>
      </c>
      <c r="C5" s="13">
        <v>0.56</v>
      </c>
      <c r="D5" s="13">
        <v>0.656</v>
      </c>
      <c r="E5" s="13">
        <v>0.007</v>
      </c>
      <c r="F5" s="13">
        <v>0.005</v>
      </c>
      <c r="G5" s="17">
        <f t="shared" si="1"/>
        <v>0.564</v>
      </c>
      <c r="H5" s="17">
        <f t="shared" si="2"/>
        <v>0.000016</v>
      </c>
      <c r="I5" s="17">
        <f t="shared" si="3"/>
        <v>0.00448</v>
      </c>
      <c r="J5" s="17">
        <f t="shared" si="4"/>
        <v>0.3136</v>
      </c>
    </row>
    <row r="6">
      <c r="A6" s="13">
        <v>0.004</v>
      </c>
      <c r="B6" s="13">
        <v>0.56</v>
      </c>
      <c r="C6" s="13">
        <v>0.56</v>
      </c>
      <c r="D6" s="13">
        <v>0.656</v>
      </c>
      <c r="E6" s="13">
        <v>0.007</v>
      </c>
      <c r="F6" s="13">
        <v>0.06</v>
      </c>
      <c r="G6" s="17">
        <f t="shared" si="1"/>
        <v>0.564</v>
      </c>
      <c r="H6" s="17">
        <f t="shared" si="2"/>
        <v>0.000016</v>
      </c>
      <c r="I6" s="17">
        <f t="shared" si="3"/>
        <v>0.00448</v>
      </c>
      <c r="J6" s="17">
        <f t="shared" si="4"/>
        <v>0.3136</v>
      </c>
    </row>
    <row r="15">
      <c r="A15" s="55"/>
      <c r="B15" s="55"/>
      <c r="C15" s="55"/>
      <c r="D15" s="55"/>
      <c r="E15" s="55"/>
      <c r="F15" s="57"/>
      <c r="G15" s="58" t="s">
        <v>85</v>
      </c>
      <c r="J15" s="56"/>
    </row>
    <row r="16">
      <c r="A16" s="36" t="s">
        <v>48</v>
      </c>
      <c r="B16" s="36" t="s">
        <v>49</v>
      </c>
      <c r="C16" s="36" t="s">
        <v>50</v>
      </c>
      <c r="D16" s="36" t="s">
        <v>51</v>
      </c>
      <c r="E16" s="36" t="s">
        <v>52</v>
      </c>
      <c r="F16" s="57" t="s">
        <v>86</v>
      </c>
      <c r="G16" s="59" t="s">
        <v>87</v>
      </c>
      <c r="H16" s="59" t="s">
        <v>88</v>
      </c>
      <c r="I16" s="59" t="s">
        <v>89</v>
      </c>
      <c r="J16" s="37" t="s">
        <v>42</v>
      </c>
    </row>
    <row r="17">
      <c r="A17" s="43">
        <v>0.02</v>
      </c>
      <c r="B17" s="43">
        <v>100.0</v>
      </c>
      <c r="C17" s="43">
        <v>100000.0</v>
      </c>
      <c r="D17" s="43">
        <v>0.1539</v>
      </c>
      <c r="E17" s="43">
        <v>0.1601</v>
      </c>
      <c r="F17" s="17">
        <f t="shared" ref="F17:F20" si="5">A17+B17</f>
        <v>100.02</v>
      </c>
      <c r="G17" s="17">
        <f t="shared" ref="G17:G20" si="6">A17*A17</f>
        <v>0.0004</v>
      </c>
      <c r="H17" s="17">
        <f t="shared" ref="H17:H20" si="7">2*A17*B17</f>
        <v>4</v>
      </c>
      <c r="I17" s="17">
        <f t="shared" ref="I17:I20" si="8">B17*B17</f>
        <v>10000</v>
      </c>
      <c r="J17" s="43">
        <v>0.009</v>
      </c>
    </row>
    <row r="18">
      <c r="A18" s="43">
        <v>0.0453</v>
      </c>
      <c r="B18" s="43">
        <v>102.0</v>
      </c>
      <c r="C18" s="43">
        <v>100000.0</v>
      </c>
      <c r="D18" s="43">
        <v>0.2156</v>
      </c>
      <c r="E18" s="43">
        <v>0.3481</v>
      </c>
      <c r="F18" s="17">
        <f t="shared" si="5"/>
        <v>102.0453</v>
      </c>
      <c r="G18" s="17">
        <f t="shared" si="6"/>
        <v>0.00205209</v>
      </c>
      <c r="H18" s="17">
        <f t="shared" si="7"/>
        <v>9.2412</v>
      </c>
      <c r="I18" s="17">
        <f t="shared" si="8"/>
        <v>10404</v>
      </c>
      <c r="J18" s="43">
        <v>0.0052</v>
      </c>
    </row>
    <row r="19">
      <c r="A19" s="13">
        <v>0.004</v>
      </c>
      <c r="B19" s="13">
        <v>203.0</v>
      </c>
      <c r="C19" s="13">
        <v>1000003.0</v>
      </c>
      <c r="D19" s="13">
        <v>0.656</v>
      </c>
      <c r="E19" s="13">
        <v>0.007</v>
      </c>
      <c r="F19" s="17">
        <f t="shared" si="5"/>
        <v>203.004</v>
      </c>
      <c r="G19" s="17">
        <f t="shared" si="6"/>
        <v>0.000016</v>
      </c>
      <c r="H19" s="17">
        <f t="shared" si="7"/>
        <v>1.624</v>
      </c>
      <c r="I19" s="17">
        <f t="shared" si="8"/>
        <v>41209</v>
      </c>
      <c r="J19" s="13">
        <v>0.005</v>
      </c>
    </row>
    <row r="20">
      <c r="A20" s="13">
        <v>0.004</v>
      </c>
      <c r="B20" s="13">
        <v>300.0</v>
      </c>
      <c r="C20" s="13">
        <v>200000.0</v>
      </c>
      <c r="D20" s="13">
        <v>0.656</v>
      </c>
      <c r="E20" s="13">
        <v>0.007</v>
      </c>
      <c r="F20" s="17">
        <f t="shared" si="5"/>
        <v>300.004</v>
      </c>
      <c r="G20" s="17">
        <f t="shared" si="6"/>
        <v>0.000016</v>
      </c>
      <c r="H20" s="17">
        <f t="shared" si="7"/>
        <v>2.4</v>
      </c>
      <c r="I20" s="17">
        <f t="shared" si="8"/>
        <v>90000</v>
      </c>
      <c r="J20" s="13">
        <v>0.06</v>
      </c>
    </row>
    <row r="22">
      <c r="A22" s="13" t="s">
        <v>90</v>
      </c>
    </row>
    <row r="23">
      <c r="A23" s="13" t="s">
        <v>91</v>
      </c>
    </row>
    <row r="26">
      <c r="A26" s="13" t="s">
        <v>92</v>
      </c>
    </row>
    <row r="29">
      <c r="A29" s="13" t="s">
        <v>93</v>
      </c>
    </row>
    <row r="30">
      <c r="A30" s="13" t="s">
        <v>94</v>
      </c>
    </row>
    <row r="31">
      <c r="A31" s="55"/>
      <c r="B31" s="55"/>
      <c r="C31" s="55"/>
      <c r="D31" s="55"/>
      <c r="E31" s="55"/>
      <c r="F31" s="60"/>
      <c r="G31" s="61" t="s">
        <v>85</v>
      </c>
      <c r="J31" s="56"/>
    </row>
    <row r="32">
      <c r="A32" s="36" t="s">
        <v>48</v>
      </c>
      <c r="B32" s="36" t="s">
        <v>49</v>
      </c>
      <c r="C32" s="36" t="s">
        <v>50</v>
      </c>
      <c r="D32" s="36" t="s">
        <v>51</v>
      </c>
      <c r="E32" s="36" t="s">
        <v>52</v>
      </c>
      <c r="F32" s="60" t="s">
        <v>86</v>
      </c>
      <c r="G32" s="62" t="s">
        <v>87</v>
      </c>
      <c r="H32" s="62" t="s">
        <v>88</v>
      </c>
      <c r="I32" s="62" t="s">
        <v>89</v>
      </c>
      <c r="J32" s="37" t="s">
        <v>42</v>
      </c>
    </row>
    <row r="33">
      <c r="A33" s="43">
        <v>1.0</v>
      </c>
      <c r="B33" s="43">
        <v>0.0</v>
      </c>
      <c r="C33" s="43">
        <v>0.0</v>
      </c>
      <c r="D33" s="43">
        <v>0.1539</v>
      </c>
      <c r="E33" s="43">
        <v>0.1601</v>
      </c>
      <c r="F33" s="17">
        <f t="shared" ref="F33:F36" si="9">A33+B33</f>
        <v>1</v>
      </c>
      <c r="G33" s="17">
        <f t="shared" ref="G33:G36" si="10">A33*A33</f>
        <v>1</v>
      </c>
      <c r="H33" s="17">
        <f t="shared" ref="H33:H36" si="11">2*A33*B33</f>
        <v>0</v>
      </c>
      <c r="I33" s="17">
        <f t="shared" ref="I33:I36" si="12">B33*B33</f>
        <v>0</v>
      </c>
      <c r="J33" s="43">
        <v>0.009</v>
      </c>
    </row>
    <row r="34">
      <c r="A34" s="43">
        <v>0.5</v>
      </c>
      <c r="B34" s="43">
        <v>0.2</v>
      </c>
      <c r="C34" s="43">
        <v>0.5</v>
      </c>
      <c r="D34" s="43">
        <v>0.2156</v>
      </c>
      <c r="E34" s="43">
        <v>0.3481</v>
      </c>
      <c r="F34" s="17">
        <f t="shared" si="9"/>
        <v>0.7</v>
      </c>
      <c r="G34" s="17">
        <f t="shared" si="10"/>
        <v>0.25</v>
      </c>
      <c r="H34" s="17">
        <f t="shared" si="11"/>
        <v>0.2</v>
      </c>
      <c r="I34" s="17">
        <f t="shared" si="12"/>
        <v>0.04</v>
      </c>
      <c r="J34" s="43">
        <v>0.0052</v>
      </c>
    </row>
    <row r="35">
      <c r="A35" s="13">
        <v>0.04</v>
      </c>
      <c r="B35" s="13">
        <v>0.3</v>
      </c>
      <c r="C35" s="13">
        <v>1.0</v>
      </c>
      <c r="D35" s="13">
        <v>0.656</v>
      </c>
      <c r="E35" s="13">
        <v>0.007</v>
      </c>
      <c r="F35" s="17">
        <f t="shared" si="9"/>
        <v>0.34</v>
      </c>
      <c r="G35" s="17">
        <f t="shared" si="10"/>
        <v>0.0016</v>
      </c>
      <c r="H35" s="17">
        <f t="shared" si="11"/>
        <v>0.024</v>
      </c>
      <c r="I35" s="17">
        <f t="shared" si="12"/>
        <v>0.09</v>
      </c>
      <c r="J35" s="13">
        <v>0.005</v>
      </c>
    </row>
    <row r="36">
      <c r="A36" s="13">
        <v>0.0</v>
      </c>
      <c r="B36" s="13">
        <v>1.0</v>
      </c>
      <c r="C36" s="13">
        <v>0.7</v>
      </c>
      <c r="D36" s="13">
        <v>0.656</v>
      </c>
      <c r="E36" s="13">
        <v>0.007</v>
      </c>
      <c r="F36" s="17">
        <f t="shared" si="9"/>
        <v>1</v>
      </c>
      <c r="G36" s="17">
        <f t="shared" si="10"/>
        <v>0</v>
      </c>
      <c r="H36" s="17">
        <f t="shared" si="11"/>
        <v>0</v>
      </c>
      <c r="I36" s="17">
        <f t="shared" si="12"/>
        <v>1</v>
      </c>
      <c r="J36" s="13">
        <v>0.06</v>
      </c>
    </row>
    <row r="38">
      <c r="A38" s="13" t="s">
        <v>90</v>
      </c>
      <c r="B38" s="13">
        <v>0.0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</row>
    <row r="39">
      <c r="A39" s="13" t="s">
        <v>91</v>
      </c>
      <c r="B39" s="13">
        <v>1.0</v>
      </c>
      <c r="C39" s="13">
        <v>1.0</v>
      </c>
      <c r="D39" s="13">
        <v>1.0</v>
      </c>
      <c r="E39" s="13">
        <v>1.0</v>
      </c>
      <c r="F39" s="13">
        <v>1.0</v>
      </c>
      <c r="G39" s="13">
        <v>1.0</v>
      </c>
      <c r="H39" s="13">
        <v>1.0</v>
      </c>
      <c r="I39" s="13">
        <v>1.0</v>
      </c>
    </row>
    <row r="42">
      <c r="A42" s="13" t="s">
        <v>95</v>
      </c>
    </row>
    <row r="43">
      <c r="A43" s="55"/>
      <c r="B43" s="55"/>
      <c r="C43" s="55"/>
      <c r="D43" s="55"/>
      <c r="E43" s="55"/>
      <c r="F43" s="60"/>
      <c r="G43" s="61" t="s">
        <v>85</v>
      </c>
      <c r="J43" s="56"/>
    </row>
    <row r="44">
      <c r="A44" s="36" t="s">
        <v>48</v>
      </c>
      <c r="B44" s="36" t="s">
        <v>49</v>
      </c>
      <c r="C44" s="36" t="s">
        <v>50</v>
      </c>
      <c r="D44" s="36" t="s">
        <v>51</v>
      </c>
      <c r="E44" s="36" t="s">
        <v>52</v>
      </c>
      <c r="F44" s="60" t="s">
        <v>86</v>
      </c>
      <c r="G44" s="62" t="s">
        <v>87</v>
      </c>
      <c r="H44" s="62" t="s">
        <v>88</v>
      </c>
      <c r="I44" s="62" t="s">
        <v>89</v>
      </c>
      <c r="J44" s="37" t="s">
        <v>42</v>
      </c>
    </row>
    <row r="45">
      <c r="A45" s="43">
        <v>1.0</v>
      </c>
      <c r="B45" s="43">
        <v>0.0</v>
      </c>
      <c r="C45" s="43">
        <v>0.0</v>
      </c>
      <c r="D45" s="43">
        <v>0.1539</v>
      </c>
      <c r="E45" s="43">
        <v>0.1601</v>
      </c>
      <c r="F45" s="17">
        <f t="shared" ref="F45:F48" si="13">A45+B45</f>
        <v>1</v>
      </c>
      <c r="G45" s="17">
        <f t="shared" ref="G45:G48" si="14">A45*A45</f>
        <v>1</v>
      </c>
      <c r="H45" s="17">
        <f t="shared" ref="H45:H48" si="15">2*A45*B45</f>
        <v>0</v>
      </c>
      <c r="I45" s="17">
        <f t="shared" ref="I45:I48" si="16">B45*B45</f>
        <v>0</v>
      </c>
      <c r="J45" s="43">
        <v>0.009</v>
      </c>
    </row>
    <row r="46">
      <c r="A46" s="43">
        <v>0.5</v>
      </c>
      <c r="B46" s="43">
        <v>0.2</v>
      </c>
      <c r="C46" s="43">
        <v>0.5</v>
      </c>
      <c r="D46" s="43">
        <v>0.2156</v>
      </c>
      <c r="E46" s="43">
        <v>0.3481</v>
      </c>
      <c r="F46" s="17">
        <f t="shared" si="13"/>
        <v>0.7</v>
      </c>
      <c r="G46" s="17">
        <f t="shared" si="14"/>
        <v>0.25</v>
      </c>
      <c r="H46" s="17">
        <f t="shared" si="15"/>
        <v>0.2</v>
      </c>
      <c r="I46" s="17">
        <f t="shared" si="16"/>
        <v>0.04</v>
      </c>
      <c r="J46" s="43">
        <v>0.0052</v>
      </c>
    </row>
    <row r="47">
      <c r="A47" s="13">
        <v>0.04</v>
      </c>
      <c r="B47" s="13">
        <v>0.3</v>
      </c>
      <c r="C47" s="13">
        <v>1.0</v>
      </c>
      <c r="D47" s="13">
        <v>0.656</v>
      </c>
      <c r="E47" s="13">
        <v>0.007</v>
      </c>
      <c r="F47" s="17">
        <f t="shared" si="13"/>
        <v>0.34</v>
      </c>
      <c r="G47" s="17">
        <f t="shared" si="14"/>
        <v>0.0016</v>
      </c>
      <c r="H47" s="17">
        <f t="shared" si="15"/>
        <v>0.024</v>
      </c>
      <c r="I47" s="17">
        <f t="shared" si="16"/>
        <v>0.09</v>
      </c>
      <c r="J47" s="13">
        <v>0.005</v>
      </c>
    </row>
    <row r="48">
      <c r="A48" s="13">
        <v>0.0</v>
      </c>
      <c r="B48" s="13">
        <v>1.0</v>
      </c>
      <c r="C48" s="13">
        <v>0.7</v>
      </c>
      <c r="D48" s="13">
        <v>0.656</v>
      </c>
      <c r="E48" s="13">
        <v>0.007</v>
      </c>
      <c r="F48" s="17">
        <f t="shared" si="13"/>
        <v>1</v>
      </c>
      <c r="G48" s="17">
        <f t="shared" si="14"/>
        <v>0</v>
      </c>
      <c r="H48" s="17">
        <f t="shared" si="15"/>
        <v>0</v>
      </c>
      <c r="I48" s="17">
        <f t="shared" si="16"/>
        <v>1</v>
      </c>
      <c r="J48" s="13">
        <v>0.06</v>
      </c>
    </row>
    <row r="50">
      <c r="A50" s="13" t="s">
        <v>96</v>
      </c>
      <c r="B50" s="13">
        <v>0.0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</row>
    <row r="51">
      <c r="A51" s="13" t="s">
        <v>97</v>
      </c>
      <c r="B51" s="13">
        <v>1.0</v>
      </c>
      <c r="C51" s="13">
        <v>1.0</v>
      </c>
      <c r="D51" s="13">
        <v>1.0</v>
      </c>
      <c r="E51" s="13">
        <v>1.0</v>
      </c>
      <c r="F51" s="13">
        <v>1.0</v>
      </c>
      <c r="G51" s="13">
        <v>1.0</v>
      </c>
      <c r="H51" s="13">
        <v>1.0</v>
      </c>
      <c r="I51" s="13">
        <v>1.0</v>
      </c>
    </row>
    <row r="55">
      <c r="A55" s="13" t="s">
        <v>98</v>
      </c>
      <c r="B55" s="13" t="s">
        <v>99</v>
      </c>
    </row>
    <row r="56">
      <c r="A56" s="55"/>
      <c r="B56" s="55"/>
      <c r="C56" s="55"/>
      <c r="D56" s="55"/>
      <c r="E56" s="55"/>
      <c r="F56" s="60"/>
      <c r="G56" s="61" t="s">
        <v>85</v>
      </c>
    </row>
    <row r="57">
      <c r="A57" s="36" t="s">
        <v>48</v>
      </c>
      <c r="B57" s="36" t="s">
        <v>49</v>
      </c>
      <c r="C57" s="36" t="s">
        <v>50</v>
      </c>
      <c r="D57" s="36" t="s">
        <v>51</v>
      </c>
      <c r="E57" s="36" t="s">
        <v>52</v>
      </c>
      <c r="F57" s="60" t="s">
        <v>86</v>
      </c>
      <c r="G57" s="62" t="s">
        <v>87</v>
      </c>
      <c r="H57" s="62" t="s">
        <v>88</v>
      </c>
      <c r="I57" s="62" t="s">
        <v>89</v>
      </c>
    </row>
    <row r="58">
      <c r="A58" s="13" t="s">
        <v>100</v>
      </c>
      <c r="B58" s="13" t="s">
        <v>100</v>
      </c>
      <c r="C58" s="13" t="s">
        <v>100</v>
      </c>
      <c r="D58" s="13" t="s">
        <v>100</v>
      </c>
      <c r="E58" s="13" t="s">
        <v>100</v>
      </c>
      <c r="F58" s="13" t="s">
        <v>100</v>
      </c>
    </row>
    <row r="62">
      <c r="A62" s="63" t="s">
        <v>101</v>
      </c>
      <c r="K62" s="64" t="s">
        <v>102</v>
      </c>
    </row>
    <row r="63">
      <c r="A63" s="55"/>
      <c r="B63" s="55"/>
      <c r="C63" s="55"/>
      <c r="D63" s="55"/>
      <c r="E63" s="55"/>
      <c r="F63" s="60"/>
      <c r="G63" s="61" t="s">
        <v>85</v>
      </c>
      <c r="J63" s="56"/>
    </row>
    <row r="64">
      <c r="A64" s="36" t="s">
        <v>48</v>
      </c>
      <c r="B64" s="36" t="s">
        <v>49</v>
      </c>
      <c r="C64" s="36" t="s">
        <v>50</v>
      </c>
      <c r="D64" s="36" t="s">
        <v>51</v>
      </c>
      <c r="E64" s="36" t="s">
        <v>52</v>
      </c>
      <c r="F64" s="60" t="s">
        <v>86</v>
      </c>
      <c r="G64" s="62" t="s">
        <v>87</v>
      </c>
      <c r="H64" s="62" t="s">
        <v>88</v>
      </c>
      <c r="I64" s="62" t="s">
        <v>89</v>
      </c>
      <c r="J64" s="37" t="s">
        <v>103</v>
      </c>
      <c r="K64" s="13" t="s">
        <v>104</v>
      </c>
    </row>
    <row r="65">
      <c r="J65" s="13">
        <v>27.0</v>
      </c>
      <c r="K65" s="13">
        <v>0.34</v>
      </c>
    </row>
  </sheetData>
  <mergeCells count="7">
    <mergeCell ref="H1:J1"/>
    <mergeCell ref="G15:I15"/>
    <mergeCell ref="G31:I31"/>
    <mergeCell ref="G43:I43"/>
    <mergeCell ref="G56:I56"/>
    <mergeCell ref="A62:I62"/>
    <mergeCell ref="G63:I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88"/>
  </cols>
  <sheetData>
    <row r="1" ht="15.75" customHeight="1">
      <c r="C1" s="6" t="s">
        <v>105</v>
      </c>
    </row>
    <row r="2" ht="15.75" customHeight="1">
      <c r="A2" s="65" t="s">
        <v>106</v>
      </c>
      <c r="B2" s="6" t="s">
        <v>107</v>
      </c>
      <c r="C2" s="32" t="s">
        <v>108</v>
      </c>
      <c r="D2" s="6"/>
    </row>
    <row r="3" ht="15.75" customHeight="1">
      <c r="B3" s="6" t="s">
        <v>109</v>
      </c>
      <c r="C3" s="32" t="s">
        <v>110</v>
      </c>
      <c r="D3" s="6"/>
    </row>
    <row r="4" ht="15.75" customHeight="1">
      <c r="C4" s="1" t="s">
        <v>111</v>
      </c>
      <c r="K4" s="1" t="s">
        <v>112</v>
      </c>
      <c r="O4" s="1"/>
      <c r="P4" s="1"/>
      <c r="Q4" s="1" t="s">
        <v>113</v>
      </c>
    </row>
    <row r="5" ht="15.75" customHeight="1">
      <c r="B5" s="18"/>
      <c r="C5" s="2" t="s">
        <v>114</v>
      </c>
      <c r="D5" s="2" t="s">
        <v>115</v>
      </c>
      <c r="E5" s="2" t="s">
        <v>116</v>
      </c>
      <c r="F5" s="2" t="s">
        <v>117</v>
      </c>
      <c r="G5" s="2" t="s">
        <v>118</v>
      </c>
      <c r="H5" s="2" t="s">
        <v>119</v>
      </c>
      <c r="I5" s="2" t="s">
        <v>120</v>
      </c>
      <c r="J5" s="2" t="s">
        <v>121</v>
      </c>
      <c r="K5" s="66" t="s">
        <v>122</v>
      </c>
      <c r="L5" s="66" t="s">
        <v>123</v>
      </c>
      <c r="M5" s="66" t="s">
        <v>124</v>
      </c>
      <c r="N5" s="66" t="s">
        <v>125</v>
      </c>
      <c r="O5" s="66" t="s">
        <v>126</v>
      </c>
      <c r="P5" s="66" t="s">
        <v>127</v>
      </c>
      <c r="Q5" s="66" t="s">
        <v>128</v>
      </c>
      <c r="R5" s="67" t="s">
        <v>129</v>
      </c>
      <c r="S5" s="6" t="s">
        <v>130</v>
      </c>
      <c r="T5" s="68" t="s">
        <v>131</v>
      </c>
      <c r="U5" s="68" t="s">
        <v>132</v>
      </c>
    </row>
    <row r="6" ht="15.75" customHeight="1">
      <c r="A6" s="69" t="s">
        <v>107</v>
      </c>
      <c r="B6" s="32"/>
      <c r="C6" s="32">
        <v>1.0</v>
      </c>
      <c r="D6" s="6">
        <v>1.0</v>
      </c>
      <c r="E6" s="6">
        <v>1.0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1.0</v>
      </c>
      <c r="L6" s="6">
        <v>1.0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1.0</v>
      </c>
      <c r="T6" s="6">
        <v>0.0</v>
      </c>
      <c r="U6" s="6">
        <v>0.0</v>
      </c>
    </row>
    <row r="7" ht="15.75" customHeight="1">
      <c r="A7" s="69" t="s">
        <v>109</v>
      </c>
      <c r="B7" s="32"/>
      <c r="C7" s="32">
        <v>1.0</v>
      </c>
      <c r="D7" s="6">
        <v>1.0</v>
      </c>
      <c r="E7" s="32">
        <v>0.0</v>
      </c>
      <c r="F7" s="6">
        <v>1.0</v>
      </c>
      <c r="G7" s="6">
        <v>1.0</v>
      </c>
      <c r="H7" s="6">
        <v>1.0</v>
      </c>
      <c r="I7" s="6">
        <v>1.0</v>
      </c>
      <c r="J7" s="6">
        <v>2.0</v>
      </c>
      <c r="K7" s="6">
        <v>0.0</v>
      </c>
      <c r="L7" s="6">
        <v>0.0</v>
      </c>
      <c r="M7" s="6">
        <v>1.0</v>
      </c>
      <c r="N7" s="6">
        <v>1.0</v>
      </c>
      <c r="O7" s="6">
        <v>1.0</v>
      </c>
      <c r="P7" s="6">
        <v>1.0</v>
      </c>
      <c r="Q7" s="6">
        <v>1.0</v>
      </c>
      <c r="R7" s="6">
        <v>1.0</v>
      </c>
      <c r="S7" s="6">
        <v>0.0</v>
      </c>
      <c r="T7" s="6">
        <v>1.0</v>
      </c>
      <c r="U7" s="6">
        <v>1.0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C17" s="6" t="s">
        <v>105</v>
      </c>
    </row>
    <row r="18" ht="15.75" customHeight="1">
      <c r="A18" s="65" t="s">
        <v>106</v>
      </c>
      <c r="B18" s="6" t="s">
        <v>107</v>
      </c>
      <c r="C18" s="5" t="s">
        <v>133</v>
      </c>
      <c r="D18" s="32" t="s">
        <v>6</v>
      </c>
    </row>
    <row r="19" ht="15.75" customHeight="1">
      <c r="B19" s="6" t="s">
        <v>109</v>
      </c>
      <c r="C19" s="69" t="s">
        <v>110</v>
      </c>
      <c r="D19" s="32" t="s">
        <v>0</v>
      </c>
    </row>
    <row r="20" ht="15.75" customHeight="1">
      <c r="C20" s="1"/>
      <c r="D20" s="1"/>
      <c r="E20" s="1"/>
      <c r="F20" s="1"/>
      <c r="G20" s="1"/>
      <c r="H20" s="1"/>
      <c r="I20" s="1"/>
      <c r="J20" s="1"/>
    </row>
    <row r="21" ht="15.75" customHeight="1">
      <c r="C21" s="1"/>
      <c r="D21" s="1"/>
      <c r="E21" s="1"/>
      <c r="F21" s="1"/>
      <c r="G21" s="1"/>
      <c r="H21" s="1"/>
      <c r="I21" s="1"/>
      <c r="J21" s="1"/>
    </row>
    <row r="22" ht="15.75" customHeight="1">
      <c r="B22" s="13" t="s">
        <v>6</v>
      </c>
      <c r="C22" s="1"/>
    </row>
    <row r="23" ht="15.75" customHeight="1">
      <c r="B23" s="2" t="s">
        <v>114</v>
      </c>
      <c r="C23" s="2" t="s">
        <v>115</v>
      </c>
      <c r="D23" s="2" t="s">
        <v>116</v>
      </c>
      <c r="F23" s="6"/>
      <c r="G23" s="6"/>
      <c r="H23" s="6"/>
      <c r="I23" s="6"/>
      <c r="J23" s="6"/>
    </row>
    <row r="24" ht="15.75" customHeight="1">
      <c r="A24" s="69" t="s">
        <v>107</v>
      </c>
      <c r="B24" s="32">
        <v>1.0</v>
      </c>
      <c r="C24" s="6">
        <v>1.0</v>
      </c>
      <c r="D24" s="6">
        <v>1.0</v>
      </c>
      <c r="F24" s="6"/>
      <c r="G24" s="6"/>
      <c r="H24" s="6"/>
      <c r="I24" s="6"/>
      <c r="J24" s="6"/>
    </row>
    <row r="26" ht="15.75" customHeight="1"/>
    <row r="27" ht="15.75" customHeight="1">
      <c r="B27" s="13" t="s">
        <v>0</v>
      </c>
      <c r="C27" s="1"/>
    </row>
    <row r="28" ht="15.75" customHeight="1">
      <c r="B28" s="2" t="s">
        <v>114</v>
      </c>
      <c r="C28" s="2" t="s">
        <v>115</v>
      </c>
      <c r="D28" s="2" t="s">
        <v>116</v>
      </c>
      <c r="F28" s="6"/>
      <c r="G28" s="6"/>
      <c r="H28" s="6"/>
      <c r="I28" s="6"/>
      <c r="J28" s="6"/>
    </row>
    <row r="29" ht="15.75" customHeight="1">
      <c r="A29" s="69" t="s">
        <v>109</v>
      </c>
      <c r="B29" s="32">
        <v>1.0</v>
      </c>
      <c r="C29" s="6">
        <v>1.0</v>
      </c>
      <c r="D29" s="32">
        <v>0.0</v>
      </c>
      <c r="F29" s="6"/>
      <c r="G29" s="6"/>
      <c r="H29" s="6"/>
      <c r="I29" s="6"/>
      <c r="J29" s="6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7">
    <mergeCell ref="A2:A3"/>
    <mergeCell ref="C4:J4"/>
    <mergeCell ref="K4:N4"/>
    <mergeCell ref="Q4:U4"/>
    <mergeCell ref="A18:A19"/>
    <mergeCell ref="C22:J22"/>
    <mergeCell ref="C27:J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6.63"/>
    <col customWidth="1" min="9" max="9" width="14.0"/>
  </cols>
  <sheetData>
    <row r="1" ht="15.75" customHeight="1">
      <c r="A1" s="70" t="s">
        <v>134</v>
      </c>
      <c r="I1" s="6"/>
      <c r="K1" s="6"/>
    </row>
    <row r="2" ht="15.75" customHeight="1">
      <c r="A2" s="71" t="s">
        <v>135</v>
      </c>
      <c r="B2" s="72" t="s">
        <v>136</v>
      </c>
      <c r="I2" s="6" t="s">
        <v>137</v>
      </c>
      <c r="K2" s="6" t="s">
        <v>138</v>
      </c>
    </row>
    <row r="3" ht="15.75" customHeight="1">
      <c r="K3" s="6" t="s">
        <v>139</v>
      </c>
    </row>
    <row r="4" ht="15.75" customHeight="1"/>
    <row r="5" ht="15.75" customHeight="1">
      <c r="B5" s="72" t="s">
        <v>140</v>
      </c>
      <c r="I5" s="6" t="s">
        <v>137</v>
      </c>
    </row>
    <row r="6" ht="15.75" customHeight="1"/>
    <row r="7" ht="15.75" customHeight="1"/>
    <row r="8" ht="15.75" customHeight="1">
      <c r="A8" s="73" t="s">
        <v>141</v>
      </c>
    </row>
    <row r="9" ht="15.75" customHeight="1"/>
    <row r="10" ht="15.75" customHeight="1"/>
    <row r="11" ht="15.75" customHeight="1">
      <c r="A11" s="70" t="s">
        <v>142</v>
      </c>
      <c r="E11" s="6" t="s">
        <v>143</v>
      </c>
      <c r="F11" s="6">
        <f>2/11</f>
        <v>0.1818181818</v>
      </c>
      <c r="H11" s="74" t="s">
        <v>144</v>
      </c>
      <c r="I11" s="74">
        <f>log(2/2)</f>
        <v>0</v>
      </c>
    </row>
    <row r="12" ht="15.75" customHeight="1">
      <c r="E12" s="6" t="s">
        <v>145</v>
      </c>
      <c r="F12" s="6">
        <f>3/11</f>
        <v>0.2727272727</v>
      </c>
    </row>
    <row r="13" ht="15.75" customHeight="1"/>
    <row r="14" ht="15.75" customHeight="1"/>
    <row r="15" ht="15.75" customHeight="1">
      <c r="E15" s="6" t="s">
        <v>146</v>
      </c>
      <c r="F15" s="6">
        <f>F11*I11</f>
        <v>0</v>
      </c>
    </row>
    <row r="16" ht="15.75" customHeight="1">
      <c r="E16" s="6" t="s">
        <v>147</v>
      </c>
      <c r="F16" s="6">
        <f>F12*I11</f>
        <v>0</v>
      </c>
    </row>
    <row r="17" ht="15.75" customHeight="1"/>
    <row r="18" ht="15.75" customHeight="1">
      <c r="A18" s="70" t="s">
        <v>148</v>
      </c>
    </row>
    <row r="19" ht="15.75" customHeight="1"/>
    <row r="20" ht="15.75" customHeight="1">
      <c r="A20" s="70" t="s">
        <v>149</v>
      </c>
    </row>
    <row r="21" ht="15.75" customHeight="1">
      <c r="A21" s="71" t="s">
        <v>135</v>
      </c>
      <c r="B21" s="72" t="s">
        <v>150</v>
      </c>
      <c r="I21" s="6" t="s">
        <v>151</v>
      </c>
      <c r="K21" s="6" t="s">
        <v>138</v>
      </c>
    </row>
    <row r="22" ht="15.75" customHeight="1">
      <c r="K22" s="6" t="s">
        <v>139</v>
      </c>
    </row>
    <row r="23" ht="15.75" customHeight="1"/>
    <row r="24" ht="15.75" customHeight="1">
      <c r="B24" s="72" t="s">
        <v>152</v>
      </c>
      <c r="I24" s="6" t="s">
        <v>151</v>
      </c>
    </row>
    <row r="25" ht="15.75" customHeight="1"/>
    <row r="26" ht="15.75" customHeight="1"/>
    <row r="27" ht="15.75" customHeight="1">
      <c r="B27" s="72" t="s">
        <v>153</v>
      </c>
      <c r="I27" s="6" t="s">
        <v>154</v>
      </c>
    </row>
    <row r="28" ht="15.75" customHeight="1"/>
    <row r="29" ht="15.75" customHeight="1"/>
    <row r="30" ht="15.75" customHeight="1">
      <c r="A30" s="73" t="s">
        <v>141</v>
      </c>
    </row>
    <row r="31" ht="15.75" customHeight="1"/>
    <row r="32" ht="15.75" customHeight="1"/>
    <row r="33" ht="15.75" customHeight="1">
      <c r="A33" s="70" t="s">
        <v>155</v>
      </c>
      <c r="E33" s="6" t="s">
        <v>143</v>
      </c>
      <c r="F33" s="6">
        <f>2/9</f>
        <v>0.2222222222</v>
      </c>
      <c r="H33" s="74" t="s">
        <v>144</v>
      </c>
      <c r="I33" s="74">
        <f>log(3/2)</f>
        <v>0.1760912591</v>
      </c>
    </row>
    <row r="34" ht="15.75" customHeight="1">
      <c r="E34" s="6" t="s">
        <v>145</v>
      </c>
      <c r="F34" s="6">
        <f>3/9</f>
        <v>0.3333333333</v>
      </c>
    </row>
    <row r="35" ht="15.75" customHeight="1">
      <c r="E35" s="6" t="s">
        <v>156</v>
      </c>
      <c r="F35" s="6">
        <f>0/8</f>
        <v>0</v>
      </c>
    </row>
    <row r="36" ht="15.75" customHeight="1"/>
    <row r="37" ht="15.75" customHeight="1">
      <c r="E37" s="6" t="s">
        <v>146</v>
      </c>
      <c r="F37" s="6">
        <f t="shared" ref="F37:F38" si="1">F33*$I$33</f>
        <v>0.0391313909</v>
      </c>
      <c r="G37" s="13" t="s">
        <v>157</v>
      </c>
    </row>
    <row r="38" ht="15.75" customHeight="1">
      <c r="E38" s="6" t="s">
        <v>147</v>
      </c>
      <c r="F38" s="6">
        <f t="shared" si="1"/>
        <v>0.05869708635</v>
      </c>
      <c r="G38" s="13" t="s">
        <v>158</v>
      </c>
    </row>
    <row r="39" ht="15.75" customHeight="1">
      <c r="E39" s="6" t="s">
        <v>159</v>
      </c>
      <c r="G39" s="13" t="s">
        <v>160</v>
      </c>
    </row>
    <row r="40" ht="15.75" customHeight="1"/>
    <row r="41" ht="15.75" customHeight="1">
      <c r="A41" s="70" t="s">
        <v>161</v>
      </c>
    </row>
    <row r="42" ht="15.75" customHeight="1"/>
    <row r="43" ht="15.75" customHeight="1">
      <c r="A43" s="75" t="s">
        <v>162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>
      <c r="A63" s="70" t="s">
        <v>163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>
      <c r="G70" s="70"/>
      <c r="H70" s="70"/>
      <c r="I70" s="70"/>
      <c r="J70" s="70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2:A6"/>
    <mergeCell ref="A21:A28"/>
    <mergeCell ref="B21:G22"/>
    <mergeCell ref="B24:G25"/>
    <mergeCell ref="B27:G28"/>
    <mergeCell ref="A30:G30"/>
    <mergeCell ref="A33:C37"/>
    <mergeCell ref="A41:H41"/>
    <mergeCell ref="A43:J48"/>
    <mergeCell ref="A63:F70"/>
    <mergeCell ref="A1:G1"/>
    <mergeCell ref="B2:G3"/>
    <mergeCell ref="B5:G6"/>
    <mergeCell ref="A8:G8"/>
    <mergeCell ref="A11:C15"/>
    <mergeCell ref="A18:H18"/>
    <mergeCell ref="A20:G20"/>
  </mergeCells>
  <drawing r:id="rId1"/>
</worksheet>
</file>