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49029E2A-7346-D147-962F-802718745154}" xr6:coauthVersionLast="47" xr6:coauthVersionMax="47" xr10:uidLastSave="{00000000-0000-0000-0000-000000000000}"/>
  <bookViews>
    <workbookView xWindow="820" yWindow="560" windowWidth="27980" windowHeight="16100" activeTab="2" xr2:uid="{00000000-000D-0000-FFFF-FFFF00000000}"/>
  </bookViews>
  <sheets>
    <sheet name="VF" sheetId="6" r:id="rId1"/>
    <sheet name="A" sheetId="3" r:id="rId2"/>
    <sheet name="n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A8" i="7"/>
  <c r="G10" i="7"/>
  <c r="F11" i="7"/>
  <c r="F12" i="7"/>
  <c r="F13" i="7"/>
  <c r="F10" i="7"/>
  <c r="H10" i="7" s="1"/>
  <c r="I10" i="7" s="1"/>
  <c r="G11" i="7" s="1"/>
  <c r="C8" i="7"/>
  <c r="H11" i="7" l="1"/>
  <c r="I11" i="7" s="1"/>
  <c r="G12" i="7" s="1"/>
  <c r="H12" i="7" s="1"/>
  <c r="I12" i="7" s="1"/>
  <c r="G13" i="7" l="1"/>
  <c r="H13" i="7" s="1"/>
  <c r="I13" i="7" s="1"/>
  <c r="G26" i="3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H25" i="3"/>
  <c r="I25" i="3" s="1"/>
  <c r="Y18" i="3"/>
  <c r="X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B18" i="3"/>
  <c r="B24" i="3"/>
  <c r="D24" i="3"/>
  <c r="I5" i="3" s="1"/>
  <c r="H24" i="6"/>
  <c r="H25" i="6"/>
  <c r="H26" i="6"/>
  <c r="H27" i="6"/>
  <c r="H28" i="6"/>
  <c r="H29" i="6"/>
  <c r="H30" i="6"/>
  <c r="H31" i="6"/>
  <c r="H32" i="6"/>
  <c r="H33" i="6"/>
  <c r="H34" i="6"/>
  <c r="H35" i="6"/>
  <c r="E23" i="6"/>
  <c r="H5" i="6" s="1"/>
  <c r="C15" i="6"/>
  <c r="D15" i="6"/>
  <c r="E15" i="6"/>
  <c r="F15" i="6"/>
  <c r="G15" i="6"/>
  <c r="H15" i="6"/>
  <c r="I15" i="6"/>
  <c r="J15" i="6"/>
  <c r="K15" i="6"/>
  <c r="L15" i="6"/>
  <c r="M15" i="6"/>
  <c r="B15" i="6"/>
  <c r="B19" i="3" l="1"/>
  <c r="J25" i="3"/>
  <c r="H26" i="3" l="1"/>
  <c r="I26" i="3" s="1"/>
  <c r="J26" i="3" s="1"/>
  <c r="H27" i="3" s="1"/>
  <c r="I27" i="3" s="1"/>
  <c r="J27" i="3" s="1"/>
  <c r="H28" i="3" s="1"/>
  <c r="I28" i="3" s="1"/>
  <c r="J28" i="3" s="1"/>
  <c r="H29" i="3" l="1"/>
  <c r="I29" i="3" s="1"/>
  <c r="J29" i="3" s="1"/>
  <c r="H30" i="3" l="1"/>
  <c r="I30" i="3" s="1"/>
  <c r="J30" i="3" s="1"/>
  <c r="H31" i="3" l="1"/>
  <c r="I31" i="3" s="1"/>
  <c r="J31" i="3" s="1"/>
  <c r="H3" i="6"/>
  <c r="I24" i="6" l="1"/>
  <c r="J24" i="6" s="1"/>
  <c r="K24" i="6" s="1"/>
  <c r="I25" i="6" s="1"/>
  <c r="J25" i="6" s="1"/>
  <c r="K25" i="6" s="1"/>
  <c r="I26" i="6" s="1"/>
  <c r="J26" i="6" s="1"/>
  <c r="K26" i="6" s="1"/>
  <c r="I27" i="6" s="1"/>
  <c r="J27" i="6" s="1"/>
  <c r="K27" i="6" s="1"/>
  <c r="I28" i="6" s="1"/>
  <c r="J28" i="6" s="1"/>
  <c r="K28" i="6" s="1"/>
  <c r="I29" i="6" s="1"/>
  <c r="J29" i="6" s="1"/>
  <c r="K29" i="6" s="1"/>
  <c r="B16" i="6"/>
  <c r="E16" i="6"/>
  <c r="H32" i="3"/>
  <c r="I32" i="3" s="1"/>
  <c r="J32" i="3" s="1"/>
  <c r="I30" i="6"/>
  <c r="J30" i="6" s="1"/>
  <c r="K30" i="6" s="1"/>
  <c r="C21" i="6"/>
  <c r="C16" i="6"/>
  <c r="D16" i="6"/>
  <c r="F16" i="6"/>
  <c r="G16" i="6"/>
  <c r="H16" i="6"/>
  <c r="I16" i="6"/>
  <c r="M16" i="6"/>
  <c r="L16" i="6"/>
  <c r="K16" i="6"/>
  <c r="J16" i="6"/>
  <c r="H33" i="3" l="1"/>
  <c r="I33" i="3" s="1"/>
  <c r="J33" i="3" s="1"/>
  <c r="I31" i="6"/>
  <c r="J31" i="6" s="1"/>
  <c r="K31" i="6" s="1"/>
  <c r="B17" i="6"/>
  <c r="H34" i="3" l="1"/>
  <c r="I34" i="3" s="1"/>
  <c r="J34" i="3" s="1"/>
  <c r="I32" i="6"/>
  <c r="J32" i="6" s="1"/>
  <c r="K32" i="6" s="1"/>
  <c r="H35" i="3" l="1"/>
  <c r="I35" i="3" s="1"/>
  <c r="J35" i="3" s="1"/>
  <c r="I33" i="6"/>
  <c r="J33" i="6" s="1"/>
  <c r="K33" i="6" s="1"/>
  <c r="H36" i="3" l="1"/>
  <c r="I36" i="3" s="1"/>
  <c r="J36" i="3" s="1"/>
  <c r="I34" i="6"/>
  <c r="J34" i="6" s="1"/>
  <c r="K34" i="6" s="1"/>
  <c r="H37" i="3" l="1"/>
  <c r="I37" i="3" s="1"/>
  <c r="J37" i="3" s="1"/>
  <c r="I35" i="6"/>
  <c r="J35" i="6" s="1"/>
  <c r="K35" i="6" s="1"/>
  <c r="H38" i="3" l="1"/>
  <c r="I38" i="3" s="1"/>
  <c r="J38" i="3" s="1"/>
  <c r="H39" i="3" l="1"/>
  <c r="I39" i="3" s="1"/>
  <c r="J39" i="3" s="1"/>
  <c r="H40" i="3" l="1"/>
  <c r="I40" i="3" s="1"/>
  <c r="J40" i="3" s="1"/>
  <c r="H41" i="3" l="1"/>
  <c r="I41" i="3" s="1"/>
  <c r="J41" i="3" s="1"/>
  <c r="H42" i="3" l="1"/>
  <c r="I42" i="3" s="1"/>
  <c r="J42" i="3" s="1"/>
  <c r="H43" i="3" l="1"/>
  <c r="I43" i="3" s="1"/>
  <c r="J43" i="3" s="1"/>
  <c r="H44" i="3" l="1"/>
  <c r="I44" i="3" s="1"/>
  <c r="J44" i="3" s="1"/>
  <c r="H45" i="3" l="1"/>
  <c r="I45" i="3" s="1"/>
  <c r="J45" i="3" s="1"/>
  <c r="H46" i="3" l="1"/>
  <c r="I46" i="3" s="1"/>
  <c r="J46" i="3" s="1"/>
  <c r="H47" i="3" l="1"/>
  <c r="I47" i="3" s="1"/>
  <c r="J47" i="3" s="1"/>
  <c r="H48" i="3" l="1"/>
  <c r="I48" i="3" s="1"/>
  <c r="J48" i="3" s="1"/>
</calcChain>
</file>

<file path=xl/sharedStrings.xml><?xml version="1.0" encoding="utf-8"?>
<sst xmlns="http://schemas.openxmlformats.org/spreadsheetml/2006/main" count="68" uniqueCount="34">
  <si>
    <t>meses</t>
  </si>
  <si>
    <t>A</t>
  </si>
  <si>
    <t>i</t>
  </si>
  <si>
    <t>mensual</t>
  </si>
  <si>
    <t>n</t>
  </si>
  <si>
    <t>Función</t>
  </si>
  <si>
    <t>la entidad paga una tasa del 3% mensual.</t>
  </si>
  <si>
    <t>a</t>
  </si>
  <si>
    <t>b</t>
  </si>
  <si>
    <t>Calcular con formula</t>
  </si>
  <si>
    <t>Calcular con la función Vf</t>
  </si>
  <si>
    <t>F=?</t>
  </si>
  <si>
    <t>Vf</t>
  </si>
  <si>
    <t>Juan deposita $120.000 cada fin de mes, durante un año, en una entidad financiera</t>
  </si>
  <si>
    <t>¿Cuánto dinero tendrá acumulado al final de este tiempo?</t>
  </si>
  <si>
    <t>¿Cuánto se debe depositar al final de cada mes, durante dos años</t>
  </si>
  <si>
    <t>para reunir la suma de $8.500.000</t>
  </si>
  <si>
    <t xml:space="preserve">en una cuenta de ahorros que reconoce una tasa del 2,50% mensual </t>
  </si>
  <si>
    <t>…</t>
  </si>
  <si>
    <t>Vf=$8.500.000</t>
  </si>
  <si>
    <t>No</t>
  </si>
  <si>
    <t>Calcular con la función Pago</t>
  </si>
  <si>
    <t>Formula</t>
  </si>
  <si>
    <t>Tabla</t>
  </si>
  <si>
    <t>Ecuación valor</t>
  </si>
  <si>
    <t>x=</t>
  </si>
  <si>
    <t>cuota</t>
  </si>
  <si>
    <t>interes</t>
  </si>
  <si>
    <t>saldo</t>
  </si>
  <si>
    <t>deposito</t>
  </si>
  <si>
    <t>vf</t>
  </si>
  <si>
    <t>Vf=</t>
  </si>
  <si>
    <t xml:space="preserve">meses 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</si>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</sst>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8" formatCode="_(&quot;$&quot;\ * #,##0.00_);_(&quot;$&quot;\ * \(#,##0.00\);_(&quot;$&quot;\ * &quot;-&quot;??_);_(@_)"/>
    <numFmt numFmtId="169" formatCode="_(* #,##0.00_);_(* \(#,##0.00\);_(* &quot;-&quot;??_);_(@_)"/>
    <numFmt numFmtId="170" formatCode="_(* #,##0_);_(* \(#,##0\);_(* &quot;-&quot;??_);_(@_)"/>
    <numFmt numFmtId="171" formatCode="0.0%"/>
    <numFmt numFmtId="174" formatCode="&quot;$&quot;#,##0"/>
    <numFmt numFmtId="177" formatCode="_-[$$-240A]\ * #,##0.00_-;\-[$$-240A]\ * #,##0.00_-;_-[$$-240A]\ * &quot;-&quot;??_-;_-@_-"/>
    <numFmt numFmtId="181" formatCode="_-&quot;$&quot;* #,##0.00_-;\-&quot;$&quot;* #,##0.00_-;_-&quot;$&quot;* &quot;-&quot;_-;_-@_-"/>
    <numFmt numFmtId="182" formatCode="_-&quot;$&quot;* #,##0.0_-;\-&quot;$&quot;* #,##0.0_-;_-&quot;$&quot;* &quot;-&quot;?_-;_-@_-"/>
    <numFmt numFmtId="183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168" fontId="0" fillId="0" borderId="0" xfId="2" applyFont="1" applyFill="1" applyBorder="1"/>
    <xf numFmtId="0" fontId="0" fillId="0" borderId="0" xfId="0" applyAlignment="1">
      <alignment horizontal="right" indent="1"/>
    </xf>
    <xf numFmtId="168" fontId="0" fillId="0" borderId="0" xfId="2" applyFont="1" applyFill="1" applyBorder="1" applyAlignment="1">
      <alignment horizontal="right"/>
    </xf>
    <xf numFmtId="174" fontId="0" fillId="0" borderId="0" xfId="0" applyNumberFormat="1"/>
    <xf numFmtId="174" fontId="3" fillId="0" borderId="0" xfId="0" applyNumberFormat="1" applyFont="1"/>
    <xf numFmtId="0" fontId="3" fillId="0" borderId="0" xfId="0" applyFont="1"/>
    <xf numFmtId="170" fontId="3" fillId="0" borderId="0" xfId="1" applyNumberFormat="1" applyFont="1" applyFill="1" applyBorder="1" applyAlignment="1">
      <alignment horizontal="right"/>
    </xf>
    <xf numFmtId="174" fontId="3" fillId="0" borderId="0" xfId="0" applyNumberFormat="1" applyFont="1" applyAlignment="1">
      <alignment horizontal="right"/>
    </xf>
    <xf numFmtId="170" fontId="3" fillId="0" borderId="0" xfId="1" applyNumberFormat="1" applyFont="1" applyFill="1" applyBorder="1" applyAlignment="1"/>
    <xf numFmtId="0" fontId="0" fillId="0" borderId="7" xfId="0" applyBorder="1"/>
    <xf numFmtId="164" fontId="0" fillId="2" borderId="7" xfId="0" applyNumberFormat="1" applyFill="1" applyBorder="1"/>
    <xf numFmtId="168" fontId="0" fillId="0" borderId="7" xfId="2" applyFont="1" applyBorder="1"/>
    <xf numFmtId="165" fontId="0" fillId="0" borderId="7" xfId="0" applyNumberFormat="1" applyBorder="1"/>
    <xf numFmtId="168" fontId="0" fillId="2" borderId="7" xfId="2" applyFont="1" applyFill="1" applyBorder="1"/>
    <xf numFmtId="0" fontId="0" fillId="0" borderId="7" xfId="0" applyBorder="1" applyAlignment="1">
      <alignment horizontal="right" vertical="center"/>
    </xf>
    <xf numFmtId="165" fontId="0" fillId="2" borderId="7" xfId="0" applyNumberFormat="1" applyFill="1" applyBorder="1"/>
    <xf numFmtId="168" fontId="0" fillId="0" borderId="7" xfId="0" applyNumberFormat="1" applyBorder="1"/>
    <xf numFmtId="0" fontId="0" fillId="0" borderId="10" xfId="0" applyBorder="1"/>
    <xf numFmtId="168" fontId="0" fillId="0" borderId="7" xfId="2" applyFont="1" applyFill="1" applyBorder="1"/>
    <xf numFmtId="177" fontId="0" fillId="0" borderId="0" xfId="0" applyNumberFormat="1"/>
    <xf numFmtId="1" fontId="0" fillId="2" borderId="7" xfId="0" applyNumberFormat="1" applyFill="1" applyBorder="1"/>
    <xf numFmtId="0" fontId="2" fillId="0" borderId="7" xfId="0" applyFont="1" applyBorder="1" applyAlignment="1">
      <alignment vertical="center" wrapText="1"/>
    </xf>
    <xf numFmtId="0" fontId="0" fillId="2" borderId="7" xfId="0" applyFill="1" applyBorder="1"/>
    <xf numFmtId="171" fontId="0" fillId="0" borderId="7" xfId="3" applyNumberFormat="1" applyFont="1" applyBorder="1"/>
    <xf numFmtId="164" fontId="4" fillId="2" borderId="7" xfId="0" applyNumberFormat="1" applyFont="1" applyFill="1" applyBorder="1"/>
    <xf numFmtId="168" fontId="4" fillId="2" borderId="7" xfId="2" applyFont="1" applyFill="1" applyBorder="1"/>
    <xf numFmtId="9" fontId="0" fillId="0" borderId="7" xfId="3" applyFont="1" applyBorder="1"/>
    <xf numFmtId="164" fontId="0" fillId="2" borderId="7" xfId="0" applyNumberForma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7" xfId="0" applyFill="1" applyBorder="1"/>
    <xf numFmtId="183" fontId="0" fillId="2" borderId="7" xfId="0" applyNumberFormat="1" applyFill="1" applyBorder="1"/>
    <xf numFmtId="42" fontId="0" fillId="0" borderId="7" xfId="4" applyFont="1" applyBorder="1"/>
    <xf numFmtId="181" fontId="0" fillId="0" borderId="7" xfId="0" applyNumberFormat="1" applyBorder="1"/>
    <xf numFmtId="182" fontId="0" fillId="0" borderId="7" xfId="0" applyNumberFormat="1" applyBorder="1"/>
    <xf numFmtId="44" fontId="0" fillId="0" borderId="7" xfId="0" applyNumberFormat="1" applyBorder="1"/>
    <xf numFmtId="181" fontId="0" fillId="0" borderId="7" xfId="4" applyNumberFormat="1" applyFont="1" applyBorder="1"/>
    <xf numFmtId="0" fontId="0" fillId="0" borderId="7" xfId="0" applyFill="1" applyBorder="1"/>
  </cellXfs>
  <cellStyles count="5">
    <cellStyle name="Millares" xfId="1" builtinId="3"/>
    <cellStyle name="Moneda" xfId="2" builtinId="4"/>
    <cellStyle name="Moneda [0]" xfId="4" builtinId="7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9</xdr:row>
      <xdr:rowOff>180975</xdr:rowOff>
    </xdr:from>
    <xdr:to>
      <xdr:col>1</xdr:col>
      <xdr:colOff>704851</xdr:colOff>
      <xdr:row>12</xdr:row>
      <xdr:rowOff>28575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>
          <a:off x="1743075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180975</xdr:rowOff>
    </xdr:from>
    <xdr:to>
      <xdr:col>3</xdr:col>
      <xdr:colOff>9526</xdr:colOff>
      <xdr:row>12</xdr:row>
      <xdr:rowOff>28575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2476500" y="1704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</xdr:rowOff>
    </xdr:from>
    <xdr:to>
      <xdr:col>7</xdr:col>
      <xdr:colOff>1</xdr:colOff>
      <xdr:row>12</xdr:row>
      <xdr:rowOff>47625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324475" y="1724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704850</xdr:colOff>
      <xdr:row>7</xdr:row>
      <xdr:rowOff>133350</xdr:rowOff>
    </xdr:from>
    <xdr:to>
      <xdr:col>6</xdr:col>
      <xdr:colOff>704852</xdr:colOff>
      <xdr:row>9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5314950" y="127635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</xdr:row>
      <xdr:rowOff>47625</xdr:rowOff>
    </xdr:from>
    <xdr:to>
      <xdr:col>17</xdr:col>
      <xdr:colOff>638507</xdr:colOff>
      <xdr:row>7</xdr:row>
      <xdr:rowOff>95363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619125"/>
          <a:ext cx="2381582" cy="809738"/>
        </a:xfrm>
        <a:prstGeom prst="rect">
          <a:avLst/>
        </a:prstGeom>
      </xdr:spPr>
    </xdr:pic>
    <xdr:clientData/>
  </xdr:twoCellAnchor>
  <xdr:twoCellAnchor>
    <xdr:from>
      <xdr:col>10</xdr:col>
      <xdr:colOff>12700</xdr:colOff>
      <xdr:row>2</xdr:row>
      <xdr:rowOff>12700</xdr:rowOff>
    </xdr:from>
    <xdr:to>
      <xdr:col>12</xdr:col>
      <xdr:colOff>63500</xdr:colOff>
      <xdr:row>8</xdr:row>
      <xdr:rowOff>158750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3595C36-CDEA-1719-608E-3586867E0D3D}"/>
            </a:ext>
          </a:extLst>
        </xdr:cNvPr>
        <xdr:cNvSpPr txBox="1"/>
      </xdr:nvSpPr>
      <xdr:spPr>
        <a:xfrm>
          <a:off x="11569700" y="393700"/>
          <a:ext cx="2374900" cy="1289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Conclusion:</a:t>
          </a:r>
          <a:r>
            <a:rPr lang="es-CO" sz="1100" baseline="0"/>
            <a:t> El  acumulado que tedra Juan despues de 12 meses  de estar depositando $120.000 cada fin de mes y con una tasa de interes del 3% que paga la entidad financiera es de </a:t>
          </a:r>
          <a:r>
            <a:rPr lang="es-CO" sz="1100" baseline="0">
              <a:solidFill>
                <a:srgbClr val="FF0000"/>
              </a:solidFill>
            </a:rPr>
            <a:t>$1.703.043,55</a:t>
          </a:r>
          <a:endParaRPr lang="es-CO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857251</xdr:colOff>
      <xdr:row>21</xdr:row>
      <xdr:rowOff>22679</xdr:rowOff>
    </xdr:from>
    <xdr:to>
      <xdr:col>2</xdr:col>
      <xdr:colOff>63501</xdr:colOff>
      <xdr:row>23</xdr:row>
      <xdr:rowOff>152846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DA37DF-D541-B4CA-C06C-CBB1DA612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3927929"/>
          <a:ext cx="1428750" cy="5020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180975</xdr:rowOff>
    </xdr:from>
    <xdr:to>
      <xdr:col>2</xdr:col>
      <xdr:colOff>1</xdr:colOff>
      <xdr:row>13</xdr:row>
      <xdr:rowOff>28575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H="1">
          <a:off x="1524000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0</xdr:rowOff>
    </xdr:from>
    <xdr:to>
      <xdr:col>3</xdr:col>
      <xdr:colOff>752476</xdr:colOff>
      <xdr:row>13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3038475" y="209550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</xdr:row>
      <xdr:rowOff>9525</xdr:rowOff>
    </xdr:from>
    <xdr:to>
      <xdr:col>7</xdr:col>
      <xdr:colOff>9526</xdr:colOff>
      <xdr:row>13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343525" y="21050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152400</xdr:rowOff>
    </xdr:from>
    <xdr:to>
      <xdr:col>7</xdr:col>
      <xdr:colOff>9527</xdr:colOff>
      <xdr:row>11</xdr:row>
      <xdr:rowOff>9525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5343525" y="1676400"/>
          <a:ext cx="2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10</xdr:row>
      <xdr:rowOff>180975</xdr:rowOff>
    </xdr:from>
    <xdr:to>
      <xdr:col>2</xdr:col>
      <xdr:colOff>752476</xdr:colOff>
      <xdr:row>13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276475" y="20859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24</xdr:row>
      <xdr:rowOff>9526</xdr:rowOff>
    </xdr:from>
    <xdr:to>
      <xdr:col>1</xdr:col>
      <xdr:colOff>1057275</xdr:colOff>
      <xdr:row>25</xdr:row>
      <xdr:rowOff>174049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153026"/>
          <a:ext cx="1047750" cy="355023"/>
        </a:xfrm>
        <a:prstGeom prst="rect">
          <a:avLst/>
        </a:prstGeom>
      </xdr:spPr>
    </xdr:pic>
    <xdr:clientData/>
  </xdr:twoCellAnchor>
  <xdr:twoCellAnchor>
    <xdr:from>
      <xdr:col>8</xdr:col>
      <xdr:colOff>101600</xdr:colOff>
      <xdr:row>7</xdr:row>
      <xdr:rowOff>69850</xdr:rowOff>
    </xdr:from>
    <xdr:to>
      <xdr:col>10</xdr:col>
      <xdr:colOff>673100</xdr:colOff>
      <xdr:row>13</xdr:row>
      <xdr:rowOff>44450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8D963FC-EDAC-D956-5DCB-76F2739B7A32}"/>
            </a:ext>
          </a:extLst>
        </xdr:cNvPr>
        <xdr:cNvSpPr txBox="1"/>
      </xdr:nvSpPr>
      <xdr:spPr>
        <a:xfrm>
          <a:off x="6832600" y="1358900"/>
          <a:ext cx="271780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Conclusion: Para reunir la suma</a:t>
          </a:r>
          <a:r>
            <a:rPr lang="es-CO" sz="1100" baseline="0"/>
            <a:t> de $8.500.000 en una cuenta de ahorro que reconoce una tasa de interes del 2,50% mensual durante 24 meses se debe depositar </a:t>
          </a:r>
          <a:r>
            <a:rPr lang="es-CO" sz="1100" baseline="0">
              <a:solidFill>
                <a:srgbClr val="FF0000"/>
              </a:solidFill>
            </a:rPr>
            <a:t>$262.758,97 </a:t>
          </a:r>
          <a:r>
            <a:rPr lang="es-CO" sz="1100" baseline="0"/>
            <a:t>al final de cada mes</a:t>
          </a:r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723900</xdr:colOff>
      <xdr:row>0</xdr:row>
      <xdr:rowOff>0</xdr:rowOff>
    </xdr:from>
    <xdr:to>
      <xdr:col>19</xdr:col>
      <xdr:colOff>800100</xdr:colOff>
      <xdr:row>8</xdr:row>
      <xdr:rowOff>165100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12D6E3-4488-752A-D26B-4F3FB777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0"/>
          <a:ext cx="7505700" cy="168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5"/>
  <sheetViews>
    <sheetView zoomScaleNormal="100" workbookViewId="0">
      <selection activeCell="N8" sqref="N8"/>
    </sheetView>
  </sheetViews>
  <sheetFormatPr baseColWidth="10" defaultRowHeight="15" x14ac:dyDescent="0.2"/>
  <cols>
    <col min="1" max="1" width="15.5" bestFit="1" customWidth="1"/>
    <col min="2" max="3" width="16.33203125" customWidth="1"/>
    <col min="4" max="4" width="14" customWidth="1"/>
    <col min="5" max="5" width="16" customWidth="1"/>
    <col min="6" max="7" width="13.33203125" customWidth="1"/>
    <col min="8" max="8" width="16.5" customWidth="1"/>
    <col min="9" max="9" width="14.5" bestFit="1" customWidth="1"/>
    <col min="10" max="10" width="15.83203125" customWidth="1"/>
    <col min="11" max="11" width="16.5" customWidth="1"/>
    <col min="12" max="12" width="14" customWidth="1"/>
    <col min="13" max="13" width="14.5" customWidth="1"/>
    <col min="14" max="14" width="13.1640625" customWidth="1"/>
    <col min="15" max="15" width="13" customWidth="1"/>
    <col min="16" max="16" width="14.6640625" customWidth="1"/>
  </cols>
  <sheetData>
    <row r="2" spans="1:13" x14ac:dyDescent="0.2">
      <c r="B2" s="5" t="s">
        <v>13</v>
      </c>
      <c r="C2" s="4"/>
      <c r="D2" s="4"/>
      <c r="E2" s="4"/>
      <c r="F2" s="4"/>
      <c r="G2" s="28" t="s">
        <v>1</v>
      </c>
      <c r="H2" s="18">
        <v>120000</v>
      </c>
      <c r="I2" s="16"/>
    </row>
    <row r="3" spans="1:13" x14ac:dyDescent="0.2">
      <c r="B3" s="5" t="s">
        <v>6</v>
      </c>
      <c r="C3" s="4"/>
      <c r="D3" s="4"/>
      <c r="E3" s="4"/>
      <c r="F3" s="4"/>
      <c r="G3" s="28" t="s">
        <v>2</v>
      </c>
      <c r="H3" s="33">
        <f>3/100</f>
        <v>0.03</v>
      </c>
      <c r="I3" s="16" t="s">
        <v>3</v>
      </c>
    </row>
    <row r="4" spans="1:13" x14ac:dyDescent="0.2">
      <c r="B4" s="5" t="s">
        <v>14</v>
      </c>
      <c r="C4" s="4"/>
      <c r="D4" s="4"/>
      <c r="E4" s="4"/>
      <c r="F4" s="4"/>
      <c r="G4" s="28" t="s">
        <v>4</v>
      </c>
      <c r="H4" s="16">
        <v>12</v>
      </c>
      <c r="I4" s="16" t="s">
        <v>0</v>
      </c>
    </row>
    <row r="5" spans="1:13" x14ac:dyDescent="0.2">
      <c r="B5" s="5"/>
      <c r="C5" s="4"/>
      <c r="D5" s="4"/>
      <c r="E5" s="4"/>
      <c r="F5" s="4"/>
      <c r="G5" s="16" t="s">
        <v>12</v>
      </c>
      <c r="H5" s="34">
        <f>E23</f>
        <v>1703043.5473847145</v>
      </c>
      <c r="I5" s="16"/>
    </row>
    <row r="6" spans="1:13" x14ac:dyDescent="0.2">
      <c r="A6" s="8" t="s">
        <v>7</v>
      </c>
      <c r="B6" s="5" t="s">
        <v>9</v>
      </c>
    </row>
    <row r="7" spans="1:13" x14ac:dyDescent="0.2">
      <c r="A7" s="8" t="s">
        <v>8</v>
      </c>
      <c r="B7" s="5" t="s">
        <v>10</v>
      </c>
    </row>
    <row r="8" spans="1:13" x14ac:dyDescent="0.2">
      <c r="A8" s="9"/>
      <c r="C8" s="1"/>
      <c r="D8" s="1"/>
      <c r="F8" s="1"/>
      <c r="G8" s="13" t="s">
        <v>11</v>
      </c>
    </row>
    <row r="9" spans="1:13" x14ac:dyDescent="0.2">
      <c r="B9" s="6"/>
      <c r="C9" s="6"/>
      <c r="D9" s="3"/>
      <c r="E9" s="3"/>
      <c r="F9" s="3"/>
      <c r="H9" s="6"/>
    </row>
    <row r="10" spans="1:13" x14ac:dyDescent="0.2">
      <c r="A10">
        <v>0</v>
      </c>
      <c r="B10" s="2">
        <v>1</v>
      </c>
      <c r="C10" s="2">
        <v>2</v>
      </c>
      <c r="D10" s="2">
        <v>3</v>
      </c>
      <c r="E10" s="2"/>
      <c r="F10" s="2" t="s">
        <v>18</v>
      </c>
      <c r="G10" s="2">
        <v>12</v>
      </c>
    </row>
    <row r="12" spans="1:13" x14ac:dyDescent="0.2">
      <c r="A12" s="7"/>
      <c r="D12" s="3"/>
      <c r="E12" s="3"/>
      <c r="F12" s="3"/>
      <c r="G12" s="6"/>
    </row>
    <row r="13" spans="1:13" x14ac:dyDescent="0.2">
      <c r="B13" s="11">
        <v>120000</v>
      </c>
      <c r="C13" s="11">
        <v>120000</v>
      </c>
      <c r="D13" s="12"/>
      <c r="E13" s="12"/>
      <c r="F13" s="12"/>
      <c r="G13" s="11">
        <v>120000</v>
      </c>
    </row>
    <row r="14" spans="1:13" x14ac:dyDescent="0.2">
      <c r="A14" s="16">
        <v>0</v>
      </c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>
        <v>8</v>
      </c>
      <c r="J14" s="16">
        <v>9</v>
      </c>
      <c r="K14" s="16">
        <v>10</v>
      </c>
      <c r="L14" s="16">
        <v>11</v>
      </c>
      <c r="M14" s="16">
        <v>12</v>
      </c>
    </row>
    <row r="15" spans="1:13" x14ac:dyDescent="0.2">
      <c r="A15" s="16"/>
      <c r="B15" s="23">
        <f t="shared" ref="B15:M15" si="0">$H$2</f>
        <v>120000</v>
      </c>
      <c r="C15" s="23">
        <f t="shared" si="0"/>
        <v>120000</v>
      </c>
      <c r="D15" s="23">
        <f t="shared" si="0"/>
        <v>120000</v>
      </c>
      <c r="E15" s="23">
        <f t="shared" si="0"/>
        <v>120000</v>
      </c>
      <c r="F15" s="23">
        <f t="shared" si="0"/>
        <v>120000</v>
      </c>
      <c r="G15" s="23">
        <f t="shared" si="0"/>
        <v>120000</v>
      </c>
      <c r="H15" s="23">
        <f t="shared" si="0"/>
        <v>120000</v>
      </c>
      <c r="I15" s="23">
        <f t="shared" si="0"/>
        <v>120000</v>
      </c>
      <c r="J15" s="23">
        <f t="shared" si="0"/>
        <v>120000</v>
      </c>
      <c r="K15" s="23">
        <f t="shared" si="0"/>
        <v>120000</v>
      </c>
      <c r="L15" s="23">
        <f t="shared" si="0"/>
        <v>120000</v>
      </c>
      <c r="M15" s="23">
        <f t="shared" si="0"/>
        <v>120000</v>
      </c>
    </row>
    <row r="16" spans="1:13" x14ac:dyDescent="0.2">
      <c r="A16" s="47" t="s">
        <v>24</v>
      </c>
      <c r="B16" s="16">
        <f t="shared" ref="B16:M16" si="1">B15*(1+$H$3)^($M$14-B14)</f>
        <v>166108.06448693346</v>
      </c>
      <c r="C16" s="24">
        <f t="shared" si="1"/>
        <v>161269.96552129462</v>
      </c>
      <c r="D16" s="16">
        <f t="shared" si="1"/>
        <v>156572.78205950934</v>
      </c>
      <c r="E16" s="16">
        <f t="shared" si="1"/>
        <v>152012.40976651391</v>
      </c>
      <c r="F16" s="16">
        <f t="shared" si="1"/>
        <v>147584.8638509844</v>
      </c>
      <c r="G16" s="16">
        <f t="shared" si="1"/>
        <v>143286.27558347999</v>
      </c>
      <c r="H16" s="16">
        <f t="shared" si="1"/>
        <v>139112.88891599997</v>
      </c>
      <c r="I16" s="16">
        <f t="shared" si="1"/>
        <v>135061.05719999998</v>
      </c>
      <c r="J16" s="16">
        <f t="shared" si="1"/>
        <v>131127.24</v>
      </c>
      <c r="K16" s="16">
        <f t="shared" si="1"/>
        <v>127308</v>
      </c>
      <c r="L16" s="16">
        <f t="shared" si="1"/>
        <v>123600</v>
      </c>
      <c r="M16" s="16">
        <f t="shared" si="1"/>
        <v>120000</v>
      </c>
    </row>
    <row r="17" spans="1:17" x14ac:dyDescent="0.2">
      <c r="A17" s="21" t="s">
        <v>25</v>
      </c>
      <c r="B17" s="32">
        <f>SUM(B16:M16)</f>
        <v>1703043.5473847156</v>
      </c>
    </row>
    <row r="18" spans="1:17" x14ac:dyDescent="0.2">
      <c r="J18" s="1"/>
    </row>
    <row r="20" spans="1:17" x14ac:dyDescent="0.2">
      <c r="Q20" s="1"/>
    </row>
    <row r="21" spans="1:17" x14ac:dyDescent="0.2">
      <c r="A21" s="47" t="s">
        <v>22</v>
      </c>
      <c r="B21" s="21" t="s">
        <v>31</v>
      </c>
      <c r="C21" s="32">
        <f>H2*(((1+$H$3)^H4-1)/(H3))</f>
        <v>1703043.5473847145</v>
      </c>
      <c r="E21" s="47" t="s">
        <v>5</v>
      </c>
      <c r="G21" s="44" t="s">
        <v>23</v>
      </c>
      <c r="H21" s="45"/>
      <c r="I21" s="45"/>
      <c r="J21" s="45"/>
      <c r="K21" s="46"/>
    </row>
    <row r="22" spans="1:17" x14ac:dyDescent="0.2">
      <c r="A22" s="35"/>
      <c r="B22" s="36"/>
      <c r="C22" s="37"/>
      <c r="E22" s="16"/>
      <c r="G22" s="16" t="s">
        <v>20</v>
      </c>
      <c r="H22" s="16" t="s">
        <v>26</v>
      </c>
      <c r="I22" s="16" t="s">
        <v>27</v>
      </c>
      <c r="J22" s="16" t="s">
        <v>29</v>
      </c>
      <c r="K22" s="16" t="s">
        <v>28</v>
      </c>
    </row>
    <row r="23" spans="1:17" x14ac:dyDescent="0.2">
      <c r="A23" s="38"/>
      <c r="B23" s="39"/>
      <c r="C23" s="40"/>
      <c r="E23" s="31">
        <f>-FV(0.03,12,120000,0,0)</f>
        <v>1703043.5473847145</v>
      </c>
      <c r="G23" s="16">
        <v>0</v>
      </c>
      <c r="H23" s="23"/>
      <c r="I23" s="19"/>
      <c r="J23" s="19"/>
      <c r="K23" s="25">
        <v>0</v>
      </c>
    </row>
    <row r="24" spans="1:17" x14ac:dyDescent="0.2">
      <c r="A24" s="41"/>
      <c r="B24" s="42"/>
      <c r="C24" s="43"/>
      <c r="G24" s="16">
        <v>1</v>
      </c>
      <c r="H24" s="23">
        <f t="shared" ref="H24:H35" si="2">$H$2</f>
        <v>120000</v>
      </c>
      <c r="I24" s="19">
        <f t="shared" ref="I24:I35" si="3">K23*$H$3</f>
        <v>0</v>
      </c>
      <c r="J24" s="19">
        <f>H24+I24</f>
        <v>120000</v>
      </c>
      <c r="K24" s="19">
        <f>K23+J24</f>
        <v>120000</v>
      </c>
    </row>
    <row r="25" spans="1:17" x14ac:dyDescent="0.2">
      <c r="G25" s="16">
        <v>2</v>
      </c>
      <c r="H25" s="23">
        <f t="shared" si="2"/>
        <v>120000</v>
      </c>
      <c r="I25" s="19">
        <f t="shared" si="3"/>
        <v>3600</v>
      </c>
      <c r="J25" s="19">
        <f t="shared" ref="J25:J35" si="4">H25+I25</f>
        <v>123600</v>
      </c>
      <c r="K25" s="19">
        <f t="shared" ref="K25:K35" si="5">K24+J25</f>
        <v>243600</v>
      </c>
    </row>
    <row r="26" spans="1:17" x14ac:dyDescent="0.2">
      <c r="G26" s="16">
        <v>3</v>
      </c>
      <c r="H26" s="23">
        <f t="shared" si="2"/>
        <v>120000</v>
      </c>
      <c r="I26" s="19">
        <f t="shared" si="3"/>
        <v>7308</v>
      </c>
      <c r="J26" s="19">
        <f t="shared" si="4"/>
        <v>127308</v>
      </c>
      <c r="K26" s="19">
        <f t="shared" si="5"/>
        <v>370908</v>
      </c>
    </row>
    <row r="27" spans="1:17" x14ac:dyDescent="0.2">
      <c r="G27" s="16">
        <v>4</v>
      </c>
      <c r="H27" s="23">
        <f t="shared" si="2"/>
        <v>120000</v>
      </c>
      <c r="I27" s="19">
        <f t="shared" si="3"/>
        <v>11127.24</v>
      </c>
      <c r="J27" s="19">
        <f t="shared" si="4"/>
        <v>131127.24</v>
      </c>
      <c r="K27" s="19">
        <f t="shared" si="5"/>
        <v>502035.24</v>
      </c>
    </row>
    <row r="28" spans="1:17" x14ac:dyDescent="0.2">
      <c r="G28" s="16">
        <v>5</v>
      </c>
      <c r="H28" s="23">
        <f t="shared" si="2"/>
        <v>120000</v>
      </c>
      <c r="I28" s="19">
        <f t="shared" si="3"/>
        <v>15061.057199999999</v>
      </c>
      <c r="J28" s="19">
        <f t="shared" si="4"/>
        <v>135061.05720000001</v>
      </c>
      <c r="K28" s="19">
        <f t="shared" si="5"/>
        <v>637096.29720000003</v>
      </c>
    </row>
    <row r="29" spans="1:17" x14ac:dyDescent="0.2">
      <c r="G29" s="16">
        <v>6</v>
      </c>
      <c r="H29" s="23">
        <f t="shared" si="2"/>
        <v>120000</v>
      </c>
      <c r="I29" s="19">
        <f t="shared" si="3"/>
        <v>19112.888916</v>
      </c>
      <c r="J29" s="19">
        <f t="shared" si="4"/>
        <v>139112.888916</v>
      </c>
      <c r="K29" s="19">
        <f t="shared" si="5"/>
        <v>776209.18611600006</v>
      </c>
    </row>
    <row r="30" spans="1:17" x14ac:dyDescent="0.2">
      <c r="G30" s="16">
        <v>7</v>
      </c>
      <c r="H30" s="23">
        <f t="shared" si="2"/>
        <v>120000</v>
      </c>
      <c r="I30" s="19">
        <f t="shared" si="3"/>
        <v>23286.275583480001</v>
      </c>
      <c r="J30" s="19">
        <f t="shared" si="4"/>
        <v>143286.27558347999</v>
      </c>
      <c r="K30" s="19">
        <f t="shared" si="5"/>
        <v>919495.46169948007</v>
      </c>
    </row>
    <row r="31" spans="1:17" x14ac:dyDescent="0.2">
      <c r="G31" s="16">
        <v>8</v>
      </c>
      <c r="H31" s="23">
        <f t="shared" si="2"/>
        <v>120000</v>
      </c>
      <c r="I31" s="19">
        <f t="shared" si="3"/>
        <v>27584.863850984402</v>
      </c>
      <c r="J31" s="19">
        <f t="shared" si="4"/>
        <v>147584.8638509844</v>
      </c>
      <c r="K31" s="19">
        <f t="shared" si="5"/>
        <v>1067080.3255504644</v>
      </c>
    </row>
    <row r="32" spans="1:17" x14ac:dyDescent="0.2">
      <c r="G32" s="16">
        <v>9</v>
      </c>
      <c r="H32" s="23">
        <f t="shared" si="2"/>
        <v>120000</v>
      </c>
      <c r="I32" s="19">
        <f t="shared" si="3"/>
        <v>32012.409766513931</v>
      </c>
      <c r="J32" s="19">
        <f t="shared" si="4"/>
        <v>152012.40976651394</v>
      </c>
      <c r="K32" s="19">
        <f t="shared" si="5"/>
        <v>1219092.7353169783</v>
      </c>
    </row>
    <row r="33" spans="7:11" x14ac:dyDescent="0.2">
      <c r="G33" s="16">
        <v>10</v>
      </c>
      <c r="H33" s="23">
        <f t="shared" si="2"/>
        <v>120000</v>
      </c>
      <c r="I33" s="19">
        <f t="shared" si="3"/>
        <v>36572.782059509351</v>
      </c>
      <c r="J33" s="19">
        <f t="shared" si="4"/>
        <v>156572.78205950937</v>
      </c>
      <c r="K33" s="19">
        <f t="shared" si="5"/>
        <v>1375665.5173764876</v>
      </c>
    </row>
    <row r="34" spans="7:11" x14ac:dyDescent="0.2">
      <c r="G34" s="16">
        <v>11</v>
      </c>
      <c r="H34" s="23">
        <f t="shared" si="2"/>
        <v>120000</v>
      </c>
      <c r="I34" s="19">
        <f t="shared" si="3"/>
        <v>41269.965521294624</v>
      </c>
      <c r="J34" s="19">
        <f t="shared" si="4"/>
        <v>161269.96552129462</v>
      </c>
      <c r="K34" s="19">
        <f t="shared" si="5"/>
        <v>1536935.4828977822</v>
      </c>
    </row>
    <row r="35" spans="7:11" x14ac:dyDescent="0.2">
      <c r="G35" s="16">
        <v>12</v>
      </c>
      <c r="H35" s="23">
        <f t="shared" si="2"/>
        <v>120000</v>
      </c>
      <c r="I35" s="19">
        <f t="shared" si="3"/>
        <v>46108.064486933465</v>
      </c>
      <c r="J35" s="19">
        <f t="shared" si="4"/>
        <v>166108.06448693346</v>
      </c>
      <c r="K35" s="22">
        <f t="shared" si="5"/>
        <v>1703043.5473847156</v>
      </c>
    </row>
  </sheetData>
  <mergeCells count="2">
    <mergeCell ref="G21:K21"/>
    <mergeCell ref="A22:C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48"/>
  <sheetViews>
    <sheetView workbookViewId="0">
      <selection activeCell="F22" sqref="F22:J22"/>
    </sheetView>
  </sheetViews>
  <sheetFormatPr baseColWidth="10" defaultRowHeight="15" x14ac:dyDescent="0.2"/>
  <cols>
    <col min="1" max="1" width="13.5" customWidth="1"/>
    <col min="2" max="2" width="16" customWidth="1"/>
    <col min="4" max="4" width="12.1640625" customWidth="1"/>
    <col min="5" max="5" width="12.33203125" bestFit="1" customWidth="1"/>
    <col min="7" max="7" width="13.1640625" customWidth="1"/>
    <col min="8" max="8" width="13" customWidth="1"/>
    <col min="9" max="9" width="18.5" customWidth="1"/>
    <col min="10" max="10" width="15.1640625" customWidth="1"/>
    <col min="11" max="12" width="17.83203125" customWidth="1"/>
  </cols>
  <sheetData>
    <row r="2" spans="1:25" x14ac:dyDescent="0.2">
      <c r="B2" t="s">
        <v>15</v>
      </c>
      <c r="H2" s="16" t="s">
        <v>30</v>
      </c>
      <c r="I2" s="18">
        <v>8500000</v>
      </c>
      <c r="J2" s="16"/>
    </row>
    <row r="3" spans="1:25" x14ac:dyDescent="0.2">
      <c r="B3" t="s">
        <v>17</v>
      </c>
      <c r="H3" s="16" t="s">
        <v>4</v>
      </c>
      <c r="I3" s="16">
        <v>24</v>
      </c>
      <c r="J3" s="16" t="s">
        <v>32</v>
      </c>
    </row>
    <row r="4" spans="1:25" x14ac:dyDescent="0.2">
      <c r="B4" t="s">
        <v>16</v>
      </c>
      <c r="H4" s="16" t="s">
        <v>2</v>
      </c>
      <c r="I4" s="30">
        <v>2.5000000000000001E-2</v>
      </c>
      <c r="J4" s="16" t="s">
        <v>3</v>
      </c>
    </row>
    <row r="5" spans="1:25" x14ac:dyDescent="0.2">
      <c r="H5" s="16" t="s">
        <v>1</v>
      </c>
      <c r="I5" s="17">
        <f>D24</f>
        <v>262758.97306087177</v>
      </c>
      <c r="J5" s="16"/>
    </row>
    <row r="6" spans="1:25" x14ac:dyDescent="0.2">
      <c r="A6" s="8" t="s">
        <v>7</v>
      </c>
      <c r="B6" s="5" t="s">
        <v>9</v>
      </c>
    </row>
    <row r="7" spans="1:25" x14ac:dyDescent="0.2">
      <c r="A7" s="8" t="s">
        <v>8</v>
      </c>
      <c r="B7" s="5" t="s">
        <v>21</v>
      </c>
    </row>
    <row r="9" spans="1:25" x14ac:dyDescent="0.2">
      <c r="A9" s="9"/>
      <c r="C9" s="1"/>
      <c r="D9" s="1"/>
      <c r="F9" s="1"/>
      <c r="G9" s="15" t="s">
        <v>19</v>
      </c>
    </row>
    <row r="10" spans="1:25" x14ac:dyDescent="0.2">
      <c r="B10" s="6"/>
      <c r="C10" s="6"/>
      <c r="D10" s="3"/>
      <c r="E10" s="3"/>
      <c r="F10" s="3"/>
      <c r="H10" s="6"/>
    </row>
    <row r="11" spans="1:25" x14ac:dyDescent="0.2">
      <c r="A11">
        <v>0</v>
      </c>
      <c r="B11" s="2">
        <v>1</v>
      </c>
      <c r="C11" s="2">
        <v>2</v>
      </c>
      <c r="D11" s="2">
        <v>3</v>
      </c>
      <c r="E11" s="2"/>
      <c r="F11" s="2" t="s">
        <v>18</v>
      </c>
      <c r="G11" s="2">
        <v>24</v>
      </c>
    </row>
    <row r="13" spans="1:25" x14ac:dyDescent="0.2">
      <c r="A13" s="7"/>
      <c r="D13" s="3"/>
      <c r="E13" s="3"/>
      <c r="F13" s="3"/>
      <c r="G13" s="6"/>
    </row>
    <row r="14" spans="1:25" x14ac:dyDescent="0.2">
      <c r="B14" s="14" t="s">
        <v>1</v>
      </c>
      <c r="C14" s="14" t="s">
        <v>1</v>
      </c>
      <c r="D14" s="14" t="s">
        <v>1</v>
      </c>
      <c r="E14" s="12"/>
      <c r="F14" s="12"/>
      <c r="G14" s="14" t="s">
        <v>1</v>
      </c>
    </row>
    <row r="15" spans="1:25" x14ac:dyDescent="0.2">
      <c r="B15" s="10"/>
      <c r="C15" s="10"/>
      <c r="G15" s="10"/>
    </row>
    <row r="16" spans="1:25" x14ac:dyDescent="0.2">
      <c r="A16" s="16">
        <v>0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16">
        <v>9</v>
      </c>
      <c r="K16" s="16">
        <v>10</v>
      </c>
      <c r="L16" s="16">
        <v>11</v>
      </c>
      <c r="M16" s="16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16">
        <v>19</v>
      </c>
      <c r="U16" s="16">
        <v>20</v>
      </c>
      <c r="V16" s="16">
        <v>21</v>
      </c>
      <c r="W16" s="16">
        <v>22</v>
      </c>
      <c r="X16" s="16">
        <v>23</v>
      </c>
      <c r="Y16" s="16">
        <v>24</v>
      </c>
    </row>
    <row r="17" spans="1:25" x14ac:dyDescent="0.2">
      <c r="B17" s="26">
        <v>1</v>
      </c>
      <c r="C17" s="26">
        <v>1</v>
      </c>
      <c r="D17" s="26">
        <v>1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6">
        <v>1</v>
      </c>
      <c r="Q17" s="26">
        <v>1</v>
      </c>
      <c r="R17" s="26">
        <v>1</v>
      </c>
      <c r="S17" s="26">
        <v>1</v>
      </c>
      <c r="T17" s="26">
        <v>1</v>
      </c>
      <c r="U17" s="26">
        <v>1</v>
      </c>
      <c r="V17" s="26">
        <v>1</v>
      </c>
      <c r="W17" s="26">
        <v>1</v>
      </c>
      <c r="X17" s="26">
        <v>1</v>
      </c>
      <c r="Y17" s="26">
        <v>1</v>
      </c>
    </row>
    <row r="18" spans="1:25" x14ac:dyDescent="0.2">
      <c r="A18" s="47" t="s">
        <v>24</v>
      </c>
      <c r="B18" s="16">
        <f t="shared" ref="B18:Y18" si="0">1*(1+$I$4)^($Y$16-B16)</f>
        <v>1.7646106825195991</v>
      </c>
      <c r="C18" s="16">
        <f t="shared" si="0"/>
        <v>1.7215713975800966</v>
      </c>
      <c r="D18" s="16">
        <f t="shared" si="0"/>
        <v>1.6795818512976552</v>
      </c>
      <c r="E18" s="16">
        <f t="shared" si="0"/>
        <v>1.6386164402903955</v>
      </c>
      <c r="F18" s="16">
        <f t="shared" si="0"/>
        <v>1.5986501856491666</v>
      </c>
      <c r="G18" s="16">
        <f t="shared" si="0"/>
        <v>1.559658717706504</v>
      </c>
      <c r="H18" s="16">
        <f t="shared" si="0"/>
        <v>1.521618261177077</v>
      </c>
      <c r="I18" s="16">
        <f t="shared" si="0"/>
        <v>1.4845056206605631</v>
      </c>
      <c r="J18" s="16">
        <f t="shared" si="0"/>
        <v>1.4482981664981105</v>
      </c>
      <c r="K18" s="16">
        <f t="shared" si="0"/>
        <v>1.4129738209737661</v>
      </c>
      <c r="L18" s="16">
        <f t="shared" si="0"/>
        <v>1.3785110448524549</v>
      </c>
      <c r="M18" s="16">
        <f t="shared" si="0"/>
        <v>1.3448888242462975</v>
      </c>
      <c r="N18" s="16">
        <f t="shared" si="0"/>
        <v>1.312086657801266</v>
      </c>
      <c r="O18" s="16">
        <f t="shared" si="0"/>
        <v>1.2800845441963571</v>
      </c>
      <c r="P18" s="16">
        <f t="shared" si="0"/>
        <v>1.2488629699476654</v>
      </c>
      <c r="Q18" s="16">
        <f t="shared" si="0"/>
        <v>1.2184028975099177</v>
      </c>
      <c r="R18" s="16">
        <f t="shared" si="0"/>
        <v>1.1886857536682125</v>
      </c>
      <c r="S18" s="16">
        <f t="shared" si="0"/>
        <v>1.1596934182128902</v>
      </c>
      <c r="T18" s="16">
        <f t="shared" si="0"/>
        <v>1.1314082128906247</v>
      </c>
      <c r="U18" s="16">
        <f t="shared" si="0"/>
        <v>1.1038128906249998</v>
      </c>
      <c r="V18" s="16">
        <f t="shared" si="0"/>
        <v>1.0768906249999999</v>
      </c>
      <c r="W18" s="16">
        <f t="shared" si="0"/>
        <v>1.0506249999999999</v>
      </c>
      <c r="X18" s="16">
        <f t="shared" si="0"/>
        <v>1.0249999999999999</v>
      </c>
      <c r="Y18" s="16">
        <f t="shared" si="0"/>
        <v>1</v>
      </c>
    </row>
    <row r="19" spans="1:25" x14ac:dyDescent="0.2">
      <c r="A19" s="21" t="s">
        <v>25</v>
      </c>
      <c r="B19" s="22">
        <f>I2/SUM(B18:Y18)</f>
        <v>262758.973060872</v>
      </c>
    </row>
    <row r="22" spans="1:25" x14ac:dyDescent="0.2">
      <c r="B22" s="47" t="s">
        <v>22</v>
      </c>
      <c r="D22" s="47" t="s">
        <v>5</v>
      </c>
      <c r="F22" s="44" t="s">
        <v>23</v>
      </c>
      <c r="G22" s="45"/>
      <c r="H22" s="45"/>
      <c r="I22" s="45"/>
      <c r="J22" s="46"/>
    </row>
    <row r="23" spans="1:25" x14ac:dyDescent="0.2">
      <c r="B23" s="16"/>
      <c r="D23" s="16"/>
      <c r="F23" s="16" t="s">
        <v>20</v>
      </c>
      <c r="G23" s="16" t="s">
        <v>26</v>
      </c>
      <c r="H23" s="16" t="s">
        <v>27</v>
      </c>
      <c r="I23" s="16" t="s">
        <v>29</v>
      </c>
      <c r="J23" s="16" t="s">
        <v>28</v>
      </c>
    </row>
    <row r="24" spans="1:25" x14ac:dyDescent="0.2">
      <c r="B24" s="17">
        <f>I2/(((1+$I$4)^I3-1)/($I$4))</f>
        <v>262758.97306087252</v>
      </c>
      <c r="D24" s="17">
        <f>-PMT(I4,I3,0,I2,0)</f>
        <v>262758.97306087177</v>
      </c>
      <c r="F24" s="16">
        <v>0</v>
      </c>
      <c r="G24" s="18">
        <v>0</v>
      </c>
      <c r="H24" s="16"/>
      <c r="I24" s="16"/>
      <c r="J24" s="18">
        <v>0</v>
      </c>
    </row>
    <row r="25" spans="1:25" x14ac:dyDescent="0.2">
      <c r="B25" s="16"/>
      <c r="F25" s="16">
        <v>1</v>
      </c>
      <c r="G25" s="20">
        <v>262758.97306087182</v>
      </c>
      <c r="H25" s="19">
        <f>J24*$I$4</f>
        <v>0</v>
      </c>
      <c r="I25" s="19">
        <f>G25+H25</f>
        <v>262758.97306087182</v>
      </c>
      <c r="J25" s="19">
        <f>J24+I25</f>
        <v>262758.97306087182</v>
      </c>
    </row>
    <row r="26" spans="1:25" x14ac:dyDescent="0.2">
      <c r="B26" s="16"/>
      <c r="F26" s="16">
        <v>2</v>
      </c>
      <c r="G26" s="20">
        <f>G25</f>
        <v>262758.97306087182</v>
      </c>
      <c r="H26" s="19">
        <f t="shared" ref="H26:H48" si="1">J25*$I$4</f>
        <v>6568.9743265217958</v>
      </c>
      <c r="I26" s="19">
        <f t="shared" ref="I26:I48" si="2">G26+H26</f>
        <v>269327.94738739362</v>
      </c>
      <c r="J26" s="19">
        <f t="shared" ref="J26:J48" si="3">J25+I26</f>
        <v>532086.9204482655</v>
      </c>
    </row>
    <row r="27" spans="1:25" x14ac:dyDescent="0.2">
      <c r="F27" s="16">
        <v>3</v>
      </c>
      <c r="G27" s="20">
        <f t="shared" ref="G27:G48" si="4">G26</f>
        <v>262758.97306087182</v>
      </c>
      <c r="H27" s="19">
        <f t="shared" si="1"/>
        <v>13302.173011206638</v>
      </c>
      <c r="I27" s="19">
        <f t="shared" si="2"/>
        <v>276061.14607207844</v>
      </c>
      <c r="J27" s="19">
        <f t="shared" si="3"/>
        <v>808148.066520344</v>
      </c>
    </row>
    <row r="28" spans="1:25" x14ac:dyDescent="0.2">
      <c r="F28" s="16">
        <v>4</v>
      </c>
      <c r="G28" s="20">
        <f t="shared" si="4"/>
        <v>262758.97306087182</v>
      </c>
      <c r="H28" s="19">
        <f t="shared" si="1"/>
        <v>20203.7016630086</v>
      </c>
      <c r="I28" s="19">
        <f t="shared" si="2"/>
        <v>282962.67472388042</v>
      </c>
      <c r="J28" s="19">
        <f t="shared" si="3"/>
        <v>1091110.7412442244</v>
      </c>
    </row>
    <row r="29" spans="1:25" x14ac:dyDescent="0.2">
      <c r="F29" s="16">
        <v>5</v>
      </c>
      <c r="G29" s="20">
        <f t="shared" si="4"/>
        <v>262758.97306087182</v>
      </c>
      <c r="H29" s="19">
        <f t="shared" si="1"/>
        <v>27277.768531105612</v>
      </c>
      <c r="I29" s="19">
        <f t="shared" si="2"/>
        <v>290036.74159197742</v>
      </c>
      <c r="J29" s="19">
        <f t="shared" si="3"/>
        <v>1381147.4828362018</v>
      </c>
    </row>
    <row r="30" spans="1:25" x14ac:dyDescent="0.2">
      <c r="F30" s="16">
        <v>6</v>
      </c>
      <c r="G30" s="20">
        <f t="shared" si="4"/>
        <v>262758.97306087182</v>
      </c>
      <c r="H30" s="19">
        <f t="shared" si="1"/>
        <v>34528.687070905049</v>
      </c>
      <c r="I30" s="19">
        <f t="shared" si="2"/>
        <v>297287.66013177688</v>
      </c>
      <c r="J30" s="19">
        <f t="shared" si="3"/>
        <v>1678435.1429679787</v>
      </c>
    </row>
    <row r="31" spans="1:25" x14ac:dyDescent="0.2">
      <c r="F31" s="16">
        <v>7</v>
      </c>
      <c r="G31" s="20">
        <f t="shared" si="4"/>
        <v>262758.97306087182</v>
      </c>
      <c r="H31" s="19">
        <f t="shared" si="1"/>
        <v>41960.878574199472</v>
      </c>
      <c r="I31" s="19">
        <f t="shared" si="2"/>
        <v>304719.85163507127</v>
      </c>
      <c r="J31" s="19">
        <f t="shared" si="3"/>
        <v>1983154.9946030499</v>
      </c>
    </row>
    <row r="32" spans="1:25" x14ac:dyDescent="0.2">
      <c r="F32" s="16">
        <v>8</v>
      </c>
      <c r="G32" s="20">
        <f t="shared" si="4"/>
        <v>262758.97306087182</v>
      </c>
      <c r="H32" s="19">
        <f t="shared" si="1"/>
        <v>49578.87486507625</v>
      </c>
      <c r="I32" s="19">
        <f t="shared" si="2"/>
        <v>312337.8479259481</v>
      </c>
      <c r="J32" s="19">
        <f t="shared" si="3"/>
        <v>2295492.8425289979</v>
      </c>
    </row>
    <row r="33" spans="6:10" x14ac:dyDescent="0.2">
      <c r="F33" s="16">
        <v>9</v>
      </c>
      <c r="G33" s="20">
        <f t="shared" si="4"/>
        <v>262758.97306087182</v>
      </c>
      <c r="H33" s="19">
        <f t="shared" si="1"/>
        <v>57387.321063224954</v>
      </c>
      <c r="I33" s="19">
        <f t="shared" si="2"/>
        <v>320146.29412409675</v>
      </c>
      <c r="J33" s="19">
        <f t="shared" si="3"/>
        <v>2615639.1366530946</v>
      </c>
    </row>
    <row r="34" spans="6:10" x14ac:dyDescent="0.2">
      <c r="F34" s="16">
        <v>10</v>
      </c>
      <c r="G34" s="20">
        <f t="shared" si="4"/>
        <v>262758.97306087182</v>
      </c>
      <c r="H34" s="19">
        <f t="shared" si="1"/>
        <v>65390.978416327365</v>
      </c>
      <c r="I34" s="19">
        <f t="shared" si="2"/>
        <v>328149.95147719921</v>
      </c>
      <c r="J34" s="19">
        <f t="shared" si="3"/>
        <v>2943789.0881302939</v>
      </c>
    </row>
    <row r="35" spans="6:10" x14ac:dyDescent="0.2">
      <c r="F35" s="16">
        <v>11</v>
      </c>
      <c r="G35" s="20">
        <f t="shared" si="4"/>
        <v>262758.97306087182</v>
      </c>
      <c r="H35" s="19">
        <f t="shared" si="1"/>
        <v>73594.727203257353</v>
      </c>
      <c r="I35" s="19">
        <f t="shared" si="2"/>
        <v>336353.70026412921</v>
      </c>
      <c r="J35" s="19">
        <f t="shared" si="3"/>
        <v>3280142.7883944232</v>
      </c>
    </row>
    <row r="36" spans="6:10" x14ac:dyDescent="0.2">
      <c r="F36" s="16">
        <v>12</v>
      </c>
      <c r="G36" s="20">
        <f t="shared" si="4"/>
        <v>262758.97306087182</v>
      </c>
      <c r="H36" s="19">
        <f t="shared" si="1"/>
        <v>82003.569709860589</v>
      </c>
      <c r="I36" s="19">
        <f t="shared" si="2"/>
        <v>344762.54277073243</v>
      </c>
      <c r="J36" s="19">
        <f t="shared" si="3"/>
        <v>3624905.3311651554</v>
      </c>
    </row>
    <row r="37" spans="6:10" x14ac:dyDescent="0.2">
      <c r="F37" s="16">
        <v>13</v>
      </c>
      <c r="G37" s="20">
        <f t="shared" si="4"/>
        <v>262758.97306087182</v>
      </c>
      <c r="H37" s="19">
        <f t="shared" si="1"/>
        <v>90622.633279128888</v>
      </c>
      <c r="I37" s="19">
        <f t="shared" si="2"/>
        <v>353381.6063400007</v>
      </c>
      <c r="J37" s="19">
        <f t="shared" si="3"/>
        <v>3978286.9375051563</v>
      </c>
    </row>
    <row r="38" spans="6:10" x14ac:dyDescent="0.2">
      <c r="F38" s="16">
        <v>14</v>
      </c>
      <c r="G38" s="20">
        <f t="shared" si="4"/>
        <v>262758.97306087182</v>
      </c>
      <c r="H38" s="19">
        <f t="shared" si="1"/>
        <v>99457.17343762891</v>
      </c>
      <c r="I38" s="19">
        <f t="shared" si="2"/>
        <v>362216.14649850072</v>
      </c>
      <c r="J38" s="19">
        <f t="shared" si="3"/>
        <v>4340503.0840036571</v>
      </c>
    </row>
    <row r="39" spans="6:10" x14ac:dyDescent="0.2">
      <c r="F39" s="16">
        <v>15</v>
      </c>
      <c r="G39" s="20">
        <f t="shared" si="4"/>
        <v>262758.97306087182</v>
      </c>
      <c r="H39" s="19">
        <f t="shared" si="1"/>
        <v>108512.57710009144</v>
      </c>
      <c r="I39" s="19">
        <f t="shared" si="2"/>
        <v>371271.55016096326</v>
      </c>
      <c r="J39" s="19">
        <f t="shared" si="3"/>
        <v>4711774.6341646202</v>
      </c>
    </row>
    <row r="40" spans="6:10" x14ac:dyDescent="0.2">
      <c r="F40" s="16">
        <v>16</v>
      </c>
      <c r="G40" s="20">
        <f t="shared" si="4"/>
        <v>262758.97306087182</v>
      </c>
      <c r="H40" s="19">
        <f t="shared" si="1"/>
        <v>117794.36585411552</v>
      </c>
      <c r="I40" s="19">
        <f t="shared" si="2"/>
        <v>380553.33891498734</v>
      </c>
      <c r="J40" s="19">
        <f t="shared" si="3"/>
        <v>5092327.9730796078</v>
      </c>
    </row>
    <row r="41" spans="6:10" x14ac:dyDescent="0.2">
      <c r="F41" s="16">
        <v>17</v>
      </c>
      <c r="G41" s="20">
        <f t="shared" si="4"/>
        <v>262758.97306087182</v>
      </c>
      <c r="H41" s="19">
        <f t="shared" si="1"/>
        <v>127308.1993269902</v>
      </c>
      <c r="I41" s="19">
        <f t="shared" si="2"/>
        <v>390067.172387862</v>
      </c>
      <c r="J41" s="19">
        <f t="shared" si="3"/>
        <v>5482395.1454674695</v>
      </c>
    </row>
    <row r="42" spans="6:10" x14ac:dyDescent="0.2">
      <c r="F42" s="16">
        <v>18</v>
      </c>
      <c r="G42" s="20">
        <f t="shared" si="4"/>
        <v>262758.97306087182</v>
      </c>
      <c r="H42" s="19">
        <f t="shared" si="1"/>
        <v>137059.87863668674</v>
      </c>
      <c r="I42" s="19">
        <f t="shared" si="2"/>
        <v>399818.85169755854</v>
      </c>
      <c r="J42" s="19">
        <f t="shared" si="3"/>
        <v>5882213.997165028</v>
      </c>
    </row>
    <row r="43" spans="6:10" x14ac:dyDescent="0.2">
      <c r="F43" s="16">
        <v>19</v>
      </c>
      <c r="G43" s="20">
        <f t="shared" si="4"/>
        <v>262758.97306087182</v>
      </c>
      <c r="H43" s="19">
        <f t="shared" si="1"/>
        <v>147055.34992912572</v>
      </c>
      <c r="I43" s="19">
        <f t="shared" si="2"/>
        <v>409814.32298999757</v>
      </c>
      <c r="J43" s="19">
        <f t="shared" si="3"/>
        <v>6292028.3201550255</v>
      </c>
    </row>
    <row r="44" spans="6:10" x14ac:dyDescent="0.2">
      <c r="F44" s="16">
        <v>20</v>
      </c>
      <c r="G44" s="20">
        <f t="shared" si="4"/>
        <v>262758.97306087182</v>
      </c>
      <c r="H44" s="19">
        <f t="shared" si="1"/>
        <v>157300.70800387565</v>
      </c>
      <c r="I44" s="19">
        <f t="shared" si="2"/>
        <v>420059.68106474751</v>
      </c>
      <c r="J44" s="19">
        <f t="shared" si="3"/>
        <v>6712088.0012197727</v>
      </c>
    </row>
    <row r="45" spans="6:10" x14ac:dyDescent="0.2">
      <c r="F45" s="16">
        <v>21</v>
      </c>
      <c r="G45" s="20">
        <f t="shared" si="4"/>
        <v>262758.97306087182</v>
      </c>
      <c r="H45" s="19">
        <f t="shared" si="1"/>
        <v>167802.20003049434</v>
      </c>
      <c r="I45" s="19">
        <f t="shared" si="2"/>
        <v>430561.17309136619</v>
      </c>
      <c r="J45" s="19">
        <f t="shared" si="3"/>
        <v>7142649.1743111387</v>
      </c>
    </row>
    <row r="46" spans="6:10" x14ac:dyDescent="0.2">
      <c r="F46" s="16">
        <v>22</v>
      </c>
      <c r="G46" s="20">
        <f t="shared" si="4"/>
        <v>262758.97306087182</v>
      </c>
      <c r="H46" s="19">
        <f t="shared" si="1"/>
        <v>178566.22935777847</v>
      </c>
      <c r="I46" s="19">
        <f t="shared" si="2"/>
        <v>441325.20241865027</v>
      </c>
      <c r="J46" s="19">
        <f t="shared" si="3"/>
        <v>7583974.3767297892</v>
      </c>
    </row>
    <row r="47" spans="6:10" x14ac:dyDescent="0.2">
      <c r="F47" s="16">
        <v>23</v>
      </c>
      <c r="G47" s="20">
        <f t="shared" si="4"/>
        <v>262758.97306087182</v>
      </c>
      <c r="H47" s="19">
        <f t="shared" si="1"/>
        <v>189599.35941824474</v>
      </c>
      <c r="I47" s="19">
        <f t="shared" si="2"/>
        <v>452358.33247911657</v>
      </c>
      <c r="J47" s="19">
        <f t="shared" si="3"/>
        <v>8036332.7092089057</v>
      </c>
    </row>
    <row r="48" spans="6:10" x14ac:dyDescent="0.2">
      <c r="F48" s="16">
        <v>24</v>
      </c>
      <c r="G48" s="20">
        <f t="shared" si="4"/>
        <v>262758.97306087182</v>
      </c>
      <c r="H48" s="19">
        <f t="shared" si="1"/>
        <v>200908.31773022265</v>
      </c>
      <c r="I48" s="19">
        <f t="shared" si="2"/>
        <v>463667.29079109448</v>
      </c>
      <c r="J48" s="19">
        <f t="shared" si="3"/>
        <v>8500000</v>
      </c>
    </row>
  </sheetData>
  <mergeCells count="1">
    <mergeCell ref="F22:J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4E2-C267-0941-AB2B-9E8FE062730D}">
  <dimension ref="A1:I13"/>
  <sheetViews>
    <sheetView tabSelected="1" workbookViewId="0">
      <selection activeCell="K3" sqref="K3"/>
    </sheetView>
  </sheetViews>
  <sheetFormatPr baseColWidth="10" defaultRowHeight="15" x14ac:dyDescent="0.2"/>
  <cols>
    <col min="2" max="2" width="13.6640625" bestFit="1" customWidth="1"/>
    <col min="6" max="6" width="12.1640625" bestFit="1" customWidth="1"/>
    <col min="8" max="8" width="12.1640625" bestFit="1" customWidth="1"/>
    <col min="9" max="9" width="13.6640625" bestFit="1" customWidth="1"/>
  </cols>
  <sheetData>
    <row r="1" spans="1:9" x14ac:dyDescent="0.2">
      <c r="A1" s="16" t="s">
        <v>33</v>
      </c>
    </row>
    <row r="2" spans="1:9" x14ac:dyDescent="0.2">
      <c r="A2" s="16" t="s">
        <v>12</v>
      </c>
      <c r="B2" s="53">
        <v>1927333.33</v>
      </c>
    </row>
    <row r="3" spans="1:9" x14ac:dyDescent="0.2">
      <c r="A3" s="16" t="s">
        <v>1</v>
      </c>
      <c r="B3" s="53">
        <v>471126.58</v>
      </c>
    </row>
    <row r="4" spans="1:9" x14ac:dyDescent="0.2">
      <c r="A4" s="16" t="s">
        <v>2</v>
      </c>
      <c r="B4" s="30">
        <v>1.4999999999999999E-2</v>
      </c>
    </row>
    <row r="5" spans="1:9" x14ac:dyDescent="0.2">
      <c r="A5" s="54" t="s">
        <v>4</v>
      </c>
      <c r="B5" s="27">
        <f>A8</f>
        <v>4.0000000278564665</v>
      </c>
    </row>
    <row r="7" spans="1:9" x14ac:dyDescent="0.2">
      <c r="A7" s="47" t="s">
        <v>22</v>
      </c>
      <c r="C7" s="47" t="s">
        <v>5</v>
      </c>
      <c r="E7" s="44" t="s">
        <v>23</v>
      </c>
      <c r="F7" s="45"/>
      <c r="G7" s="45"/>
      <c r="H7" s="45"/>
      <c r="I7" s="46"/>
    </row>
    <row r="8" spans="1:9" x14ac:dyDescent="0.2">
      <c r="A8" s="27">
        <f>(LOG(B2*B4+B3)-LOG(B3))/(LOG(1+B4))</f>
        <v>4.0000000278564665</v>
      </c>
      <c r="C8" s="48">
        <f>NPER(B4,-B3,0,B2,0)</f>
        <v>4.0000000278564434</v>
      </c>
      <c r="E8" s="16" t="s">
        <v>20</v>
      </c>
      <c r="F8" s="16" t="s">
        <v>26</v>
      </c>
      <c r="G8" s="18" t="s">
        <v>27</v>
      </c>
      <c r="H8" s="16" t="s">
        <v>29</v>
      </c>
      <c r="I8" s="16" t="s">
        <v>28</v>
      </c>
    </row>
    <row r="9" spans="1:9" x14ac:dyDescent="0.2">
      <c r="E9" s="16">
        <v>0</v>
      </c>
      <c r="F9" s="16"/>
      <c r="G9" s="16"/>
      <c r="H9" s="16"/>
      <c r="I9" s="49">
        <v>0</v>
      </c>
    </row>
    <row r="10" spans="1:9" x14ac:dyDescent="0.2">
      <c r="E10" s="16">
        <v>1</v>
      </c>
      <c r="F10" s="50">
        <f>$B$3</f>
        <v>471126.58</v>
      </c>
      <c r="G10" s="51">
        <f>I9*$B$4</f>
        <v>0</v>
      </c>
      <c r="H10" s="52">
        <f>F10+G10</f>
        <v>471126.58</v>
      </c>
      <c r="I10" s="52">
        <f>I9+H10</f>
        <v>471126.58</v>
      </c>
    </row>
    <row r="11" spans="1:9" x14ac:dyDescent="0.2">
      <c r="E11" s="16">
        <v>2</v>
      </c>
      <c r="F11" s="50">
        <f t="shared" ref="F11:F13" si="0">$B$3</f>
        <v>471126.58</v>
      </c>
      <c r="G11" s="51">
        <f t="shared" ref="G11:G13" si="1">I10*$B$4</f>
        <v>7066.8986999999997</v>
      </c>
      <c r="H11" s="52">
        <f t="shared" ref="H11:H13" si="2">F11+G11</f>
        <v>478193.47870000004</v>
      </c>
      <c r="I11" s="52">
        <f t="shared" ref="I11:I13" si="3">I10+H11</f>
        <v>949320.05870000005</v>
      </c>
    </row>
    <row r="12" spans="1:9" x14ac:dyDescent="0.2">
      <c r="E12" s="16">
        <v>3</v>
      </c>
      <c r="F12" s="50">
        <f t="shared" si="0"/>
        <v>471126.58</v>
      </c>
      <c r="G12" s="51">
        <f t="shared" si="1"/>
        <v>14239.800880500001</v>
      </c>
      <c r="H12" s="52">
        <f t="shared" si="2"/>
        <v>485366.38088050002</v>
      </c>
      <c r="I12" s="52">
        <f t="shared" si="3"/>
        <v>1434686.4395805001</v>
      </c>
    </row>
    <row r="13" spans="1:9" x14ac:dyDescent="0.2">
      <c r="E13" s="29">
        <v>4</v>
      </c>
      <c r="F13" s="50">
        <f t="shared" si="0"/>
        <v>471126.58</v>
      </c>
      <c r="G13" s="51">
        <f t="shared" si="1"/>
        <v>21520.296593707502</v>
      </c>
      <c r="H13" s="52">
        <f t="shared" si="2"/>
        <v>492646.87659370754</v>
      </c>
      <c r="I13" s="52">
        <f t="shared" si="3"/>
        <v>1927333.3161742077</v>
      </c>
    </row>
  </sheetData>
  <mergeCells count="1">
    <mergeCell ref="E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VF</vt:lpstr>
      <vt:lpstr>A</vt:lpstr>
      <vt:lpstr>n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Kady Alfonso Sierra Hernandez</cp:lastModifiedBy>
  <dcterms:created xsi:type="dcterms:W3CDTF">2014-11-07T18:05:06Z</dcterms:created>
  <dcterms:modified xsi:type="dcterms:W3CDTF">2024-05-27T18:44:11Z</dcterms:modified>
</cp:coreProperties>
</file>