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Secretario\Downloads\"/>
    </mc:Choice>
  </mc:AlternateContent>
  <xr:revisionPtr revIDLastSave="0" documentId="8_{7F3451FD-1AEF-44FC-B1CF-8A311923065B}" xr6:coauthVersionLast="47" xr6:coauthVersionMax="47" xr10:uidLastSave="{00000000-0000-0000-0000-000000000000}"/>
  <bookViews>
    <workbookView xWindow="-23715" yWindow="3735" windowWidth="21600" windowHeight="11385" xr2:uid="{00000000-000D-0000-FFFF-FFFF00000000}"/>
  </bookViews>
  <sheets>
    <sheet name="planificación" sheetId="2" r:id="rId1"/>
    <sheet name="Sheet1" sheetId="1" state="hidden" r:id="rId2"/>
    <sheet name="Hoja2" sheetId="3" state="hidden" r:id="rId3"/>
    <sheet name="datos" sheetId="4" state="hidden" r:id="rId4"/>
    <sheet name="capacidades" sheetId="5" r:id="rId5"/>
    <sheet name="ListaExámenes2020-2021paraCSV" sheetId="6" r:id="rId6"/>
  </sheets>
  <definedNames>
    <definedName name="_xlnm._FilterDatabase" localSheetId="0" hidden="1">planificación!$A$4:$P$69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6" l="1"/>
  <c r="A9" i="6"/>
  <c r="F9" i="6" s="1"/>
  <c r="A10" i="6"/>
  <c r="A11" i="6"/>
  <c r="F11" i="6" s="1"/>
  <c r="A12" i="6"/>
  <c r="A13" i="6"/>
  <c r="F13" i="6" s="1"/>
  <c r="A14" i="6"/>
  <c r="A15" i="6"/>
  <c r="F15" i="6" s="1"/>
  <c r="A16" i="6"/>
  <c r="F16" i="6" s="1"/>
  <c r="A17" i="6"/>
  <c r="A18" i="6"/>
  <c r="F18" i="6" s="1"/>
  <c r="A19" i="6"/>
  <c r="F19" i="6" s="1"/>
  <c r="A20" i="6"/>
  <c r="A21" i="6"/>
  <c r="F21" i="6" s="1"/>
  <c r="A22" i="6"/>
  <c r="F22" i="6" s="1"/>
  <c r="A23" i="6"/>
  <c r="F23" i="6" s="1"/>
  <c r="A24" i="6"/>
  <c r="F24" i="6" s="1"/>
  <c r="A25" i="6"/>
  <c r="F25" i="6" s="1"/>
  <c r="A26" i="6"/>
  <c r="F26" i="6" s="1"/>
  <c r="A27" i="6"/>
  <c r="F27" i="6" s="1"/>
  <c r="A28" i="6"/>
  <c r="A29" i="6"/>
  <c r="F29" i="6" s="1"/>
  <c r="A30" i="6"/>
  <c r="F30" i="6" s="1"/>
  <c r="A31" i="6"/>
  <c r="F31" i="6" s="1"/>
  <c r="A32" i="6"/>
  <c r="F32" i="6" s="1"/>
  <c r="A33" i="6"/>
  <c r="A34" i="6"/>
  <c r="F34" i="6" s="1"/>
  <c r="A35" i="6"/>
  <c r="F35" i="6" s="1"/>
  <c r="A36" i="6"/>
  <c r="A37" i="6"/>
  <c r="F37" i="6" s="1"/>
  <c r="A38" i="6"/>
  <c r="F38" i="6" s="1"/>
  <c r="A39" i="6"/>
  <c r="F39" i="6" s="1"/>
  <c r="A40" i="6"/>
  <c r="F40" i="6" s="1"/>
  <c r="A41" i="6"/>
  <c r="F41" i="6" s="1"/>
  <c r="A42" i="6"/>
  <c r="F42" i="6" s="1"/>
  <c r="A43" i="6"/>
  <c r="F43" i="6" s="1"/>
  <c r="A44" i="6"/>
  <c r="F44" i="6" s="1"/>
  <c r="A45" i="6"/>
  <c r="F45" i="6" s="1"/>
  <c r="A46" i="6"/>
  <c r="F46" i="6" s="1"/>
  <c r="A47" i="6"/>
  <c r="F47" i="6" s="1"/>
  <c r="A48" i="6"/>
  <c r="A49" i="6"/>
  <c r="F49" i="6" s="1"/>
  <c r="A50" i="6"/>
  <c r="F50" i="6" s="1"/>
  <c r="A51" i="6"/>
  <c r="F51" i="6" s="1"/>
  <c r="A52" i="6"/>
  <c r="F52" i="6" s="1"/>
  <c r="A53" i="6"/>
  <c r="F53" i="6" s="1"/>
  <c r="A54" i="6"/>
  <c r="F54" i="6" s="1"/>
  <c r="A55" i="6"/>
  <c r="F55" i="6" s="1"/>
  <c r="A56" i="6"/>
  <c r="A57" i="6"/>
  <c r="F57" i="6" s="1"/>
  <c r="A58" i="6"/>
  <c r="A59" i="6"/>
  <c r="F59" i="6" s="1"/>
  <c r="A60" i="6"/>
  <c r="F60" i="6" s="1"/>
  <c r="A61" i="6"/>
  <c r="F61" i="6" s="1"/>
  <c r="A62" i="6"/>
  <c r="F62" i="6" s="1"/>
  <c r="A63" i="6"/>
  <c r="F63" i="6" s="1"/>
  <c r="A64" i="6"/>
  <c r="F64" i="6" s="1"/>
  <c r="A65" i="6"/>
  <c r="F65" i="6" s="1"/>
  <c r="A66" i="6"/>
  <c r="F66" i="6" s="1"/>
  <c r="F10" i="6"/>
  <c r="F58" i="6"/>
  <c r="A2" i="6"/>
  <c r="F2" i="6" s="1"/>
  <c r="A3" i="6"/>
  <c r="F3" i="6" s="1"/>
  <c r="A4" i="6"/>
  <c r="A5" i="6"/>
  <c r="F5" i="6" s="1"/>
  <c r="A6" i="6"/>
  <c r="F6" i="6" s="1"/>
  <c r="A7" i="6"/>
  <c r="F7" i="6" s="1"/>
  <c r="G66" i="6"/>
  <c r="C66" i="6"/>
  <c r="B66" i="6"/>
  <c r="D66" i="6" s="1"/>
  <c r="G65" i="6"/>
  <c r="C65" i="6"/>
  <c r="B65" i="6"/>
  <c r="D65" i="6" s="1"/>
  <c r="G64" i="6"/>
  <c r="C64" i="6"/>
  <c r="B64" i="6"/>
  <c r="D64" i="6" s="1"/>
  <c r="G63" i="6"/>
  <c r="C63" i="6"/>
  <c r="B63" i="6"/>
  <c r="D63" i="6" s="1"/>
  <c r="G62" i="6"/>
  <c r="C62" i="6"/>
  <c r="B62" i="6"/>
  <c r="D62" i="6" s="1"/>
  <c r="G61" i="6"/>
  <c r="C61" i="6"/>
  <c r="B61" i="6"/>
  <c r="D61" i="6" s="1"/>
  <c r="G60" i="6"/>
  <c r="C60" i="6"/>
  <c r="B60" i="6"/>
  <c r="D60" i="6" s="1"/>
  <c r="G59" i="6"/>
  <c r="C59" i="6"/>
  <c r="B59" i="6"/>
  <c r="D59" i="6" s="1"/>
  <c r="G58" i="6"/>
  <c r="C58" i="6"/>
  <c r="B58" i="6"/>
  <c r="D58" i="6" s="1"/>
  <c r="G57" i="6"/>
  <c r="C57" i="6"/>
  <c r="B57" i="6"/>
  <c r="D57" i="6" s="1"/>
  <c r="G56" i="6"/>
  <c r="F56" i="6"/>
  <c r="C56" i="6"/>
  <c r="B56" i="6"/>
  <c r="D56" i="6" s="1"/>
  <c r="G55" i="6"/>
  <c r="C55" i="6"/>
  <c r="B55" i="6"/>
  <c r="D55" i="6" s="1"/>
  <c r="G54" i="6"/>
  <c r="D54" i="6"/>
  <c r="C54" i="6"/>
  <c r="B54" i="6"/>
  <c r="G53" i="6"/>
  <c r="C53" i="6"/>
  <c r="B53" i="6"/>
  <c r="D53" i="6" s="1"/>
  <c r="G52" i="6"/>
  <c r="C52" i="6"/>
  <c r="B52" i="6"/>
  <c r="D52" i="6" s="1"/>
  <c r="G51" i="6"/>
  <c r="C51" i="6"/>
  <c r="B51" i="6"/>
  <c r="D51" i="6" s="1"/>
  <c r="G50" i="6"/>
  <c r="C50" i="6"/>
  <c r="B50" i="6"/>
  <c r="D50" i="6" s="1"/>
  <c r="G49" i="6"/>
  <c r="C49" i="6"/>
  <c r="B49" i="6"/>
  <c r="D49" i="6" s="1"/>
  <c r="G48" i="6"/>
  <c r="F48" i="6"/>
  <c r="C48" i="6"/>
  <c r="B48" i="6"/>
  <c r="D48" i="6" s="1"/>
  <c r="G47" i="6"/>
  <c r="C47" i="6"/>
  <c r="B47" i="6"/>
  <c r="D47" i="6" s="1"/>
  <c r="G46" i="6"/>
  <c r="C46" i="6"/>
  <c r="B46" i="6"/>
  <c r="D46" i="6" s="1"/>
  <c r="G45" i="6"/>
  <c r="C45" i="6"/>
  <c r="B45" i="6"/>
  <c r="D45" i="6" s="1"/>
  <c r="G44" i="6"/>
  <c r="C44" i="6"/>
  <c r="B44" i="6"/>
  <c r="D44" i="6" s="1"/>
  <c r="G43" i="6"/>
  <c r="C43" i="6"/>
  <c r="B43" i="6"/>
  <c r="D43" i="6" s="1"/>
  <c r="G42" i="6"/>
  <c r="C42" i="6"/>
  <c r="B42" i="6"/>
  <c r="D42" i="6" s="1"/>
  <c r="G41" i="6"/>
  <c r="C41" i="6"/>
  <c r="B41" i="6"/>
  <c r="D41" i="6" s="1"/>
  <c r="G40" i="6"/>
  <c r="C40" i="6"/>
  <c r="B40" i="6"/>
  <c r="D40" i="6" s="1"/>
  <c r="G39" i="6"/>
  <c r="C39" i="6"/>
  <c r="B39" i="6"/>
  <c r="D39" i="6" s="1"/>
  <c r="G38" i="6"/>
  <c r="C38" i="6"/>
  <c r="B38" i="6"/>
  <c r="D38" i="6" s="1"/>
  <c r="G37" i="6"/>
  <c r="C37" i="6"/>
  <c r="B37" i="6"/>
  <c r="D37" i="6" s="1"/>
  <c r="G36" i="6"/>
  <c r="F36" i="6"/>
  <c r="C36" i="6"/>
  <c r="B36" i="6"/>
  <c r="D36" i="6" s="1"/>
  <c r="G35" i="6"/>
  <c r="C35" i="6"/>
  <c r="B35" i="6"/>
  <c r="D35" i="6" s="1"/>
  <c r="G34" i="6"/>
  <c r="C34" i="6"/>
  <c r="B34" i="6"/>
  <c r="D34" i="6" s="1"/>
  <c r="G33" i="6"/>
  <c r="C33" i="6"/>
  <c r="B33" i="6"/>
  <c r="D33" i="6" s="1"/>
  <c r="F33" i="6"/>
  <c r="G32" i="6"/>
  <c r="C32" i="6"/>
  <c r="B32" i="6"/>
  <c r="D32" i="6" s="1"/>
  <c r="G31" i="6"/>
  <c r="C31" i="6"/>
  <c r="B31" i="6"/>
  <c r="D31" i="6" s="1"/>
  <c r="G30" i="6"/>
  <c r="C30" i="6"/>
  <c r="B30" i="6"/>
  <c r="D30" i="6" s="1"/>
  <c r="G29" i="6"/>
  <c r="C29" i="6"/>
  <c r="B29" i="6"/>
  <c r="D29" i="6" s="1"/>
  <c r="G28" i="6"/>
  <c r="F28" i="6"/>
  <c r="C28" i="6"/>
  <c r="B28" i="6"/>
  <c r="D28" i="6" s="1"/>
  <c r="G27" i="6"/>
  <c r="C27" i="6"/>
  <c r="B27" i="6"/>
  <c r="D27" i="6" s="1"/>
  <c r="G26" i="6"/>
  <c r="C26" i="6"/>
  <c r="B26" i="6"/>
  <c r="D26" i="6" s="1"/>
  <c r="G25" i="6"/>
  <c r="C25" i="6"/>
  <c r="B25" i="6"/>
  <c r="D25" i="6" s="1"/>
  <c r="G24" i="6"/>
  <c r="C24" i="6"/>
  <c r="B24" i="6"/>
  <c r="D24" i="6" s="1"/>
  <c r="G23" i="6"/>
  <c r="C23" i="6"/>
  <c r="B23" i="6"/>
  <c r="D23" i="6" s="1"/>
  <c r="G22" i="6"/>
  <c r="C22" i="6"/>
  <c r="B22" i="6"/>
  <c r="D22" i="6" s="1"/>
  <c r="G21" i="6"/>
  <c r="C21" i="6"/>
  <c r="B21" i="6"/>
  <c r="D21" i="6" s="1"/>
  <c r="G20" i="6"/>
  <c r="F20" i="6"/>
  <c r="C20" i="6"/>
  <c r="B20" i="6"/>
  <c r="D20" i="6" s="1"/>
  <c r="G19" i="6"/>
  <c r="C19" i="6"/>
  <c r="B19" i="6"/>
  <c r="D19" i="6" s="1"/>
  <c r="G18" i="6"/>
  <c r="C18" i="6"/>
  <c r="B18" i="6"/>
  <c r="D18" i="6" s="1"/>
  <c r="G17" i="6"/>
  <c r="C17" i="6"/>
  <c r="B17" i="6"/>
  <c r="D17" i="6" s="1"/>
  <c r="F17" i="6"/>
  <c r="G16" i="6"/>
  <c r="C16" i="6"/>
  <c r="B16" i="6"/>
  <c r="D16" i="6" s="1"/>
  <c r="G15" i="6"/>
  <c r="C15" i="6"/>
  <c r="B15" i="6"/>
  <c r="D15" i="6" s="1"/>
  <c r="G14" i="6"/>
  <c r="F14" i="6"/>
  <c r="C14" i="6"/>
  <c r="B14" i="6"/>
  <c r="D14" i="6" s="1"/>
  <c r="G13" i="6"/>
  <c r="C13" i="6"/>
  <c r="B13" i="6"/>
  <c r="D13" i="6" s="1"/>
  <c r="G12" i="6"/>
  <c r="F12" i="6"/>
  <c r="C12" i="6"/>
  <c r="B12" i="6"/>
  <c r="D12" i="6" s="1"/>
  <c r="G11" i="6"/>
  <c r="C11" i="6"/>
  <c r="B11" i="6"/>
  <c r="D11" i="6" s="1"/>
  <c r="G10" i="6"/>
  <c r="C10" i="6"/>
  <c r="B10" i="6"/>
  <c r="D10" i="6" s="1"/>
  <c r="G9" i="6"/>
  <c r="C9" i="6"/>
  <c r="B9" i="6"/>
  <c r="D9" i="6" s="1"/>
  <c r="G8" i="6"/>
  <c r="F8" i="6"/>
  <c r="C8" i="6"/>
  <c r="B8" i="6"/>
  <c r="D8" i="6" s="1"/>
  <c r="G7" i="6"/>
  <c r="C7" i="6"/>
  <c r="B7" i="6"/>
  <c r="D7" i="6" s="1"/>
  <c r="G6" i="6"/>
  <c r="C6" i="6"/>
  <c r="B6" i="6"/>
  <c r="D6" i="6" s="1"/>
  <c r="G5" i="6"/>
  <c r="C5" i="6"/>
  <c r="B5" i="6"/>
  <c r="D5" i="6" s="1"/>
  <c r="G4" i="6"/>
  <c r="F4" i="6"/>
  <c r="C4" i="6"/>
  <c r="B4" i="6"/>
  <c r="D4" i="6" s="1"/>
  <c r="G3" i="6"/>
  <c r="C3" i="6"/>
  <c r="B3" i="6"/>
  <c r="D3" i="6" s="1"/>
  <c r="G2" i="6"/>
  <c r="C2" i="6"/>
  <c r="B2" i="6"/>
  <c r="D2" i="6" s="1"/>
  <c r="N7" i="2" l="1"/>
  <c r="E4" i="6" s="1"/>
  <c r="N69" i="2" l="1"/>
  <c r="E66" i="6" s="1"/>
  <c r="N68" i="2"/>
  <c r="E65" i="6" s="1"/>
  <c r="N66" i="2"/>
  <c r="E63" i="6" s="1"/>
  <c r="N65" i="2"/>
  <c r="E62" i="6" s="1"/>
  <c r="N64" i="2"/>
  <c r="E61" i="6" s="1"/>
  <c r="N63" i="2"/>
  <c r="E60" i="6" s="1"/>
  <c r="N62" i="2"/>
  <c r="E59" i="6" s="1"/>
  <c r="N61" i="2"/>
  <c r="E58" i="6" s="1"/>
  <c r="N60" i="2"/>
  <c r="E57" i="6" s="1"/>
  <c r="N59" i="2"/>
  <c r="E56" i="6" s="1"/>
  <c r="N58" i="2"/>
  <c r="E55" i="6" s="1"/>
  <c r="N57" i="2"/>
  <c r="E54" i="6" s="1"/>
  <c r="N56" i="2"/>
  <c r="E53" i="6" s="1"/>
  <c r="N55" i="2"/>
  <c r="E52" i="6" s="1"/>
  <c r="N54" i="2"/>
  <c r="E51" i="6" s="1"/>
  <c r="N53" i="2"/>
  <c r="E50" i="6" s="1"/>
  <c r="N52" i="2"/>
  <c r="E49" i="6" s="1"/>
  <c r="N51" i="2"/>
  <c r="E48" i="6" s="1"/>
  <c r="N50" i="2"/>
  <c r="E47" i="6" s="1"/>
  <c r="N49" i="2"/>
  <c r="E46" i="6" s="1"/>
  <c r="N48" i="2"/>
  <c r="E45" i="6" s="1"/>
  <c r="N47" i="2"/>
  <c r="E44" i="6" s="1"/>
  <c r="N46" i="2"/>
  <c r="E43" i="6" s="1"/>
  <c r="N45" i="2"/>
  <c r="E42" i="6" s="1"/>
  <c r="N44" i="2"/>
  <c r="E41" i="6" s="1"/>
  <c r="N43" i="2"/>
  <c r="E40" i="6" s="1"/>
  <c r="N42" i="2"/>
  <c r="E39" i="6" s="1"/>
  <c r="N41" i="2"/>
  <c r="E38" i="6" s="1"/>
  <c r="N40" i="2"/>
  <c r="E37" i="6" s="1"/>
  <c r="N39" i="2"/>
  <c r="E36" i="6" s="1"/>
  <c r="N38" i="2"/>
  <c r="E35" i="6" s="1"/>
  <c r="N37" i="2"/>
  <c r="E34" i="6" s="1"/>
  <c r="N36" i="2"/>
  <c r="E33" i="6" s="1"/>
  <c r="N35" i="2"/>
  <c r="E32" i="6" s="1"/>
  <c r="N34" i="2"/>
  <c r="E31" i="6" s="1"/>
  <c r="N33" i="2"/>
  <c r="E30" i="6" s="1"/>
  <c r="N32" i="2"/>
  <c r="E29" i="6" s="1"/>
  <c r="N31" i="2"/>
  <c r="E28" i="6" s="1"/>
  <c r="N30" i="2"/>
  <c r="E27" i="6" s="1"/>
  <c r="N29" i="2"/>
  <c r="E26" i="6" s="1"/>
  <c r="N28" i="2"/>
  <c r="E25" i="6" s="1"/>
  <c r="N27" i="2"/>
  <c r="E24" i="6" s="1"/>
  <c r="N26" i="2"/>
  <c r="E23" i="6" s="1"/>
  <c r="N25" i="2"/>
  <c r="E22" i="6" s="1"/>
  <c r="N24" i="2"/>
  <c r="E21" i="6" s="1"/>
  <c r="N23" i="2"/>
  <c r="E20" i="6" s="1"/>
  <c r="N22" i="2"/>
  <c r="E19" i="6" s="1"/>
  <c r="N21" i="2"/>
  <c r="E18" i="6" s="1"/>
  <c r="N20" i="2"/>
  <c r="E17" i="6" s="1"/>
  <c r="N19" i="2"/>
  <c r="E16" i="6" s="1"/>
  <c r="N18" i="2"/>
  <c r="E15" i="6" s="1"/>
  <c r="N17" i="2"/>
  <c r="E14" i="6" s="1"/>
  <c r="N16" i="2"/>
  <c r="E13" i="6" s="1"/>
  <c r="N15" i="2"/>
  <c r="E12" i="6" s="1"/>
  <c r="N14" i="2"/>
  <c r="E11" i="6" s="1"/>
  <c r="N13" i="2"/>
  <c r="E10" i="6" s="1"/>
  <c r="N12" i="2"/>
  <c r="E9" i="6" s="1"/>
  <c r="N11" i="2"/>
  <c r="E8" i="6" s="1"/>
  <c r="N10" i="2"/>
  <c r="E7" i="6" s="1"/>
  <c r="N9" i="2"/>
  <c r="E6" i="6" s="1"/>
  <c r="N8" i="2"/>
  <c r="E5" i="6" s="1"/>
  <c r="N6" i="2"/>
  <c r="E3" i="6" s="1"/>
  <c r="N5" i="2"/>
  <c r="E2" i="6" s="1"/>
  <c r="N67" i="2"/>
  <c r="E64" i="6" s="1"/>
  <c r="Q68" i="2" l="1"/>
  <c r="L68" i="2"/>
  <c r="L13" i="2" l="1"/>
  <c r="L15" i="2"/>
  <c r="L14" i="2"/>
  <c r="L16" i="2"/>
  <c r="L17" i="2"/>
  <c r="L18" i="2"/>
  <c r="L19" i="2"/>
  <c r="L20" i="2"/>
  <c r="L21" i="2"/>
  <c r="L22" i="2"/>
  <c r="L23" i="2"/>
  <c r="L24" i="2"/>
  <c r="L25" i="2"/>
  <c r="L26" i="2"/>
  <c r="L27" i="2"/>
  <c r="L28" i="2"/>
  <c r="L29" i="2"/>
  <c r="L30" i="2"/>
  <c r="L31" i="2"/>
  <c r="L32" i="2"/>
  <c r="L33" i="2"/>
  <c r="L34" i="2"/>
  <c r="L35" i="2"/>
  <c r="L36" i="2"/>
  <c r="L37" i="2"/>
  <c r="L38" i="2"/>
  <c r="L39" i="2"/>
  <c r="L40" i="2"/>
  <c r="L41" i="2"/>
  <c r="L42" i="2"/>
  <c r="L46" i="2"/>
  <c r="L43" i="2"/>
  <c r="L47" i="2"/>
  <c r="L48" i="2"/>
  <c r="L50" i="2"/>
  <c r="L51" i="2"/>
  <c r="L52" i="2"/>
  <c r="L53" i="2"/>
  <c r="L55" i="2"/>
  <c r="L56" i="2"/>
  <c r="L57" i="2"/>
  <c r="L44" i="2"/>
  <c r="L45" i="2"/>
  <c r="L58" i="2"/>
  <c r="L59" i="2"/>
  <c r="L60" i="2"/>
  <c r="L61" i="2"/>
  <c r="L62" i="2"/>
  <c r="L63" i="2"/>
  <c r="L64" i="2"/>
  <c r="L65" i="2"/>
  <c r="L66" i="2"/>
  <c r="L67" i="2"/>
  <c r="L49" i="2"/>
  <c r="L54" i="2"/>
  <c r="L69" i="2"/>
  <c r="L6" i="2"/>
  <c r="L7" i="2"/>
  <c r="L8" i="2"/>
  <c r="L9" i="2"/>
  <c r="L10" i="2"/>
  <c r="L11" i="2"/>
  <c r="L12" i="2"/>
  <c r="L5" i="2"/>
  <c r="Q6" i="2" l="1"/>
  <c r="Q7" i="2"/>
  <c r="Q8" i="2"/>
  <c r="Q9" i="2"/>
  <c r="Q10" i="2"/>
  <c r="Q11" i="2"/>
  <c r="Q12" i="2"/>
  <c r="Q13" i="2"/>
  <c r="Q15" i="2"/>
  <c r="Q14" i="2"/>
  <c r="Q16" i="2"/>
  <c r="Q17" i="2"/>
  <c r="Q18" i="2"/>
  <c r="Q19" i="2"/>
  <c r="Q20" i="2"/>
  <c r="Q21" i="2"/>
  <c r="Q22" i="2"/>
  <c r="Q23" i="2"/>
  <c r="Q24" i="2"/>
  <c r="Q25" i="2"/>
  <c r="Q26" i="2"/>
  <c r="Q27" i="2"/>
  <c r="Q28" i="2"/>
  <c r="Q29" i="2"/>
  <c r="Q30" i="2"/>
  <c r="Q31" i="2"/>
  <c r="Q32" i="2"/>
  <c r="Q33" i="2"/>
  <c r="Q34" i="2"/>
  <c r="Q35" i="2"/>
  <c r="Q36" i="2"/>
  <c r="Q37" i="2"/>
  <c r="Q38" i="2"/>
  <c r="Q39" i="2"/>
  <c r="Q40" i="2"/>
  <c r="Q41" i="2"/>
  <c r="Q42" i="2"/>
  <c r="Q46" i="2"/>
  <c r="Q43" i="2"/>
  <c r="Q47" i="2"/>
  <c r="Q48" i="2"/>
  <c r="Q50" i="2"/>
  <c r="Q51" i="2"/>
  <c r="Q52" i="2"/>
  <c r="Q53" i="2"/>
  <c r="Q55" i="2"/>
  <c r="Q56" i="2"/>
  <c r="Q45" i="2"/>
  <c r="Q57" i="2"/>
  <c r="Q44" i="2"/>
  <c r="Q58" i="2"/>
  <c r="Q60" i="2"/>
  <c r="Q61" i="2"/>
  <c r="Q62" i="2"/>
  <c r="Q63" i="2"/>
  <c r="Q59" i="2"/>
  <c r="Q64" i="2"/>
  <c r="Q65" i="2"/>
  <c r="Q66" i="2"/>
  <c r="Q67" i="2"/>
  <c r="Q49" i="2"/>
  <c r="Q54" i="2"/>
  <c r="Q69" i="2"/>
  <c r="Q5" i="2"/>
  <c r="L4" i="5" l="1"/>
  <c r="I5" i="5" l="1"/>
  <c r="I6" i="5"/>
  <c r="I7" i="5"/>
  <c r="I8" i="5"/>
  <c r="I9" i="5"/>
  <c r="I10" i="5"/>
  <c r="I4" i="5"/>
  <c r="I20" i="5"/>
  <c r="I21" i="5"/>
  <c r="I22" i="5"/>
  <c r="I23" i="5"/>
  <c r="I24" i="5"/>
  <c r="I25" i="5"/>
  <c r="I19" i="5"/>
  <c r="L5" i="5"/>
  <c r="I29" i="5" l="1"/>
  <c r="I28" i="5"/>
  <c r="I27" i="5"/>
  <c r="I26" i="5"/>
  <c r="I14" i="5"/>
  <c r="I12" i="5"/>
  <c r="I11" i="5"/>
  <c r="I17" i="5" l="1"/>
  <c r="I2" i="5"/>
  <c r="J2" i="5" l="1"/>
  <c r="H17" i="5" s="1"/>
  <c r="B22" i="5" s="1"/>
  <c r="B3" i="5"/>
  <c r="J17" i="5" l="1"/>
  <c r="B21" i="5"/>
  <c r="B24" i="5"/>
  <c r="B6" i="5"/>
  <c r="B8" i="5"/>
  <c r="B18" i="5"/>
  <c r="B16" i="5"/>
  <c r="B17" i="5"/>
  <c r="B4" i="5"/>
  <c r="B7" i="5"/>
  <c r="B15" i="5"/>
  <c r="B5" i="5"/>
  <c r="B12" i="5"/>
  <c r="B26" i="5"/>
  <c r="B11" i="5"/>
  <c r="B13" i="5"/>
  <c r="B23" i="5"/>
  <c r="B10" i="5"/>
  <c r="B14" i="5"/>
  <c r="B25" i="5"/>
  <c r="B9" i="5"/>
  <c r="B19" i="5"/>
  <c r="B3" i="3"/>
  <c r="B4" i="3"/>
  <c r="B5" i="3"/>
  <c r="B6" i="3"/>
  <c r="B7" i="3"/>
  <c r="B8" i="3"/>
  <c r="B9" i="3"/>
  <c r="B10" i="3"/>
  <c r="B11" i="3"/>
  <c r="B12" i="3"/>
  <c r="B13" i="3"/>
  <c r="B14" i="3"/>
  <c r="B15" i="3"/>
  <c r="B2" i="3"/>
  <c r="A3" i="3"/>
  <c r="A4" i="3"/>
  <c r="A5" i="3"/>
  <c r="A6" i="3"/>
  <c r="A7" i="3"/>
  <c r="A8" i="3"/>
  <c r="A9" i="3"/>
  <c r="A10" i="3"/>
  <c r="A11" i="3"/>
  <c r="A12" i="3"/>
  <c r="A13" i="3"/>
  <c r="A14" i="3"/>
  <c r="A15"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4"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<sst xmlns="http://schemas.openxmlformats.org/spreadsheetml/2006/main" count="944" uniqueCount="405">
  <si>
    <t>ID</t>
  </si>
  <si>
    <t>Hora de inicio</t>
  </si>
  <si>
    <t>Hora de finalización</t>
  </si>
  <si>
    <t>Correo electrónico</t>
  </si>
  <si>
    <t>Nombre</t>
  </si>
  <si>
    <t>Asignatura</t>
  </si>
  <si>
    <t>Tipo de examen</t>
  </si>
  <si>
    <t>Especifique las características de presencialidad</t>
  </si>
  <si>
    <t>Número máximo estimado de alumnos convocados</t>
  </si>
  <si>
    <t>Duración máxima estimada del examen</t>
  </si>
  <si>
    <t>¿Es necesario programar un segundo examen de la asignatura en el periodo oficial de exámenes?</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</si>
  <si>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</si>
  <si>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</si>
  <si>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</si>
  <si>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</si>
  <si>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</si>
  <si>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</si>
  <si>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</si>
  <si>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</si>
  <si>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Entrega, por medios electrónicos, de trabajo / proyecto</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</si>
  <si>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</si>
  <si>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</si>
  <si>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</si>
  <si>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</si>
  <si>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</si>
  <si>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</si>
  <si>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</si>
  <si>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</si>
  <si>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</si>
  <si>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</si>
  <si>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</si>
  <si>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</si>
  <si>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</si>
  <si>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</si>
  <si>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Sí, hay un segundo examen</t>
  </si>
  <si>
    <t>Práctico</t>
  </si>
  <si>
    <t>sanchezfernando@uniovi.es</t>
  </si>
  <si>
    <t>FERNANDO SANCHEZ LASHERAS</t>
  </si>
  <si>
    <t>GIISOF01-2-009 Computación Numérica</t>
  </si>
  <si>
    <t>142</t>
  </si>
  <si>
    <t>2.5</t>
  </si>
  <si>
    <t>50</t>
  </si>
  <si>
    <t>2</t>
  </si>
  <si>
    <t>se requiere sala de ordenadores</t>
  </si>
  <si>
    <t>ortin@uniovi.es</t>
  </si>
  <si>
    <t>FRANCISCO ORTIN SOLER</t>
  </si>
  <si>
    <t>GIISOF01-3-009 Diseño de Lenguajes de Programación</t>
  </si>
  <si>
    <t>173</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</si>
  <si>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</si>
  <si>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</si>
  <si>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</si>
  <si>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</si>
  <si>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</si>
  <si>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</si>
  <si>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blopez@uniovi.es</t>
  </si>
  <si>
    <t>MARIA BEGOÑA LOPEZ FERNANDEZ</t>
  </si>
  <si>
    <t>GIISOF01-1-003 Empresa</t>
  </si>
  <si>
    <t>44</t>
  </si>
  <si>
    <t>40</t>
  </si>
  <si>
    <t>En cada convocatoria tienen que hacer entre 1 y 3 exámenes de 40 minutos cada uno.  Un examen es obligatorio, los otros dos opcionales y pocos alumnos los suelen hacer.  Estos tres exámenes son consecutivos, aunque se puede hacer un breve descanso si es necesario entre ellos.</t>
  </si>
  <si>
    <t>madiaz@uniovi.es</t>
  </si>
  <si>
    <t>MARIA EUGENIA DIAZ FERNANDEZ</t>
  </si>
  <si>
    <t>GIISOF01-4-002 Ingeniería de Requisitos</t>
  </si>
  <si>
    <t>90</t>
  </si>
  <si>
    <t>labra@uniovi.es</t>
  </si>
  <si>
    <t>JOSE EMILIO LABRA GAYO</t>
  </si>
  <si>
    <t>GIISOF01-3-008 Arquitectura del Software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</si>
  <si>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en Mayo, preferiríamos que fuese presencial.</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</si>
  <si>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</si>
  <si>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</si>
  <si>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</si>
  <si>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</si>
  <si>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</si>
  <si>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</si>
  <si>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</si>
  <si>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</si>
  <si>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</si>
  <si>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</si>
  <si>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187</t>
  </si>
  <si>
    <t>25</t>
  </si>
  <si>
    <t>mld@uniovi.es</t>
  </si>
  <si>
    <t>MIGUEL LOPEZ DIAZ</t>
  </si>
  <si>
    <t>GIISOF01-1-006 Estadística</t>
  </si>
  <si>
    <t>183</t>
  </si>
  <si>
    <t>acebal@uniovi.es</t>
  </si>
  <si>
    <t>CESAR FERNANDEZ ACEBAL</t>
  </si>
  <si>
    <t>GIISOF01-3-004 Diseño del Software</t>
  </si>
  <si>
    <t>15</t>
  </si>
  <si>
    <t>75</t>
  </si>
  <si>
    <t>He puesto una cifra estimada, cerca en el teórico del máximo de alumnos que aún faltan por superar la asignatura, y estimando un porcentaje del 50 % de aprobados que luego son los que suelen acudir al práctico. No obstante, si sigue la tendencia de los cursos anteriores, lo normal es que el número, en ambos casos, sea muchísimo menor (por alguna razón, a la convocatoria de mayo acude una ínfima parte, y suelen dejarlo la mayoría para la de junio). Pero como, por poder, pueden ir a una u otra, y este curso es tan raro... prefiero pecar de exceso, por si acaso.
El teórico debe ir antes del práctico. Debería haber al menos 8 o 10 días naturales entre ambos para que me dé tiempo a corregir y hacer la revisión del teórico.</t>
  </si>
  <si>
    <t>nunezedward@uniovi.es</t>
  </si>
  <si>
    <t>EDWARD ROLANDO NUÑEZ VALDEZ</t>
  </si>
  <si>
    <t>GIISOF01-3-005 Sistemas Distribuidos e Internet</t>
  </si>
  <si>
    <t>140</t>
  </si>
  <si>
    <t>1.5</t>
  </si>
  <si>
    <t>N/A</t>
  </si>
  <si>
    <t>albizu@uniovi.es</t>
  </si>
  <si>
    <t>MIGUEL RIESCO ALBIZU</t>
  </si>
  <si>
    <t>GIISOF01-2-006 Sistemas Operativos</t>
  </si>
  <si>
    <t>160</t>
  </si>
  <si>
    <t>Dado el número de alumnos y teniendo en cuenta la capacidad recogida en el plan de contigencia, en dos tandas de 2 horas cada uno estimamos que podría realizarse el examen.</t>
  </si>
  <si>
    <t>martin@uniovi.es</t>
  </si>
  <si>
    <t>BERNARDO MARTIN GONZALEZ RODRIGUEZ</t>
  </si>
  <si>
    <t>GIISOF01-1-007 Introducción a la Programación</t>
  </si>
  <si>
    <t>Si bien el número máximo de alumnos (pendientes de aprobar la asignatura), en esta convocatoria suelen presentarse unos 10.</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</si>
  <si>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</si>
  <si>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</si>
  <si>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</si>
  <si>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</si>
  <si>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</si>
  <si>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</si>
  <si>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</si>
  <si>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</si>
  <si>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</si>
  <si>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</si>
  <si>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Para evitar confusiones a los estudiantes lo ideal sería que la fecha de entrega del trabajo y la fecha del examen teórico coincidan en el mismo día.</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</si>
  <si>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</si>
  <si>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</si>
  <si>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</si>
  <si>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</si>
  <si>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</si>
  <si>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</si>
  <si>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</si>
  <si>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</si>
  <si>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</si>
  <si>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</si>
  <si>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</si>
  <si>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</si>
  <si>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</si>
  <si>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 xml:space="preserve">El examen práctico es la defensa del proyecto entregado el día del examen teórico. La idea es reservar una franja horaria y luego internamente asignar slots de tiempo a cada estudiante. </t>
  </si>
  <si>
    <t>jrpp@uniovi.es</t>
  </si>
  <si>
    <t>JUAN RAMON PEREZ PEREZ</t>
  </si>
  <si>
    <t>GIISOF01-2-010 Algoritmia</t>
  </si>
  <si>
    <t>166</t>
  </si>
  <si>
    <t>117</t>
  </si>
  <si>
    <t>Realmente para el examen práctico no van a asistir todos los matriculados porque en la guía docente tenemos establecido el requisito de que si no se aprueba la teoría no se va al examen práctico. Sobre los porcentajes del año pasado podría asistir un 70% del total</t>
  </si>
  <si>
    <t>darioa@uniovi.es</t>
  </si>
  <si>
    <t>DARIO ALVAREZ GUTIERREZ</t>
  </si>
  <si>
    <t>GIISOF01-2-008 Bases de Datos</t>
  </si>
  <si>
    <t>100</t>
  </si>
  <si>
    <t>Realización en 2 tandas, para reducir el número de alumnos con estancia simultánea en los laboratorios del centro.</t>
  </si>
  <si>
    <t>60</t>
  </si>
  <si>
    <t>Al constar de distintos tipos de ejercicios, no obligatorios para todos los alumnos, se haría en dos partes convocando a los alumnos por separado, para reducir el número de alumnos con presencia simultánea. Es probable que las dos aulas grandes de teoría sean suficientes.</t>
  </si>
  <si>
    <t>GIISOF01-4-005 Aspectos Sociales, Legales, Éticos y Profesionales de la Informática</t>
  </si>
  <si>
    <t>candi@uniovi.es</t>
  </si>
  <si>
    <t>MARIA CANDIDA LUENGO DIEZ</t>
  </si>
  <si>
    <t>GIISOF01-1-010 Metodología de la ProgramaciónOpción 5</t>
  </si>
  <si>
    <t>180</t>
  </si>
  <si>
    <t xml:space="preserve">Este examen corresponde a una prueba final que permitirá aprobar la asignatura por evaluación continua  y está estipulado realizarla en dos tandas.  Fecha estimada 17 de mayo a las 9:00 la primera tanda y a a las 12:00 la segunda).
Este examen debe ir antes que el de la convocatoria ordinaria y tener una separación entre ambos de 10 días mínimo.  </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</si>
  <si>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</si>
  <si>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</si>
  <si>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</si>
  <si>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</si>
  <si>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</si>
  <si>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</si>
  <si>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</si>
  <si>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</si>
  <si>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</si>
  <si>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</si>
  <si>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</si>
  <si>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</si>
  <si>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</si>
  <si>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</si>
  <si>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</si>
  <si>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</si>
  <si>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</si>
  <si>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</si>
  <si>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</si>
  <si>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</si>
  <si>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</si>
  <si>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</si>
  <si>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</si>
  <si>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</si>
  <si>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</si>
  <si>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</si>
  <si>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</si>
  <si>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</si>
  <si>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</si>
  <si>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</si>
  <si>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GIISOF01-3-009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</si>
  <si>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</si>
  <si>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</si>
  <si>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</si>
  <si>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</si>
  <si>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</si>
  <si>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</si>
  <si>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</si>
  <si>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</si>
  <si>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</si>
  <si>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</si>
  <si>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</si>
  <si>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</si>
  <si>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</si>
  <si>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</si>
  <si>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</si>
  <si>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</si>
  <si>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</si>
  <si>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</si>
  <si>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</si>
  <si>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</si>
  <si>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</si>
  <si>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</si>
  <si>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</si>
  <si>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</si>
  <si>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</si>
  <si>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</si>
  <si>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</si>
  <si>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</si>
  <si>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</si>
  <si>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</si>
  <si>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</si>
  <si>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Diseño de Lenguajes de Programación</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</si>
  <si>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</si>
  <si>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</si>
  <si>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</si>
  <si>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</si>
  <si>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</si>
  <si>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</si>
  <si>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</si>
  <si>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</si>
  <si>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</si>
  <si>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</si>
  <si>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</si>
  <si>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</si>
  <si>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</si>
  <si>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</si>
  <si>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</si>
  <si>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</si>
  <si>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</si>
  <si>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</si>
  <si>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</si>
  <si>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</si>
  <si>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</si>
  <si>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</si>
  <si>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</si>
  <si>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</si>
  <si>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</si>
  <si>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</si>
  <si>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GIISOF01-1-010 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</si>
  <si>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</si>
  <si>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</si>
  <si>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</si>
  <si>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</si>
  <si>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</si>
  <si>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</si>
  <si>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</si>
  <si>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</si>
  <si>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</si>
  <si>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</si>
  <si>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</si>
  <si>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GIISOF01-1-010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</si>
  <si>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</si>
  <si>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</si>
  <si>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</si>
  <si>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</si>
  <si>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</si>
  <si>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</si>
  <si>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</si>
  <si>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</si>
  <si>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</si>
  <si>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</si>
  <si>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</si>
  <si>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</si>
  <si>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</si>
  <si>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</si>
  <si>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</si>
  <si>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</si>
  <si>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</si>
  <si>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</si>
  <si>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</si>
  <si>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</si>
  <si>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</si>
  <si>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</si>
  <si>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</si>
  <si>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</si>
  <si>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</si>
  <si>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</si>
  <si>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</si>
  <si>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</si>
  <si>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</si>
  <si>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</si>
  <si>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</si>
  <si>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</si>
  <si>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</si>
  <si>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</si>
  <si>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Metodología de la Programación (T1)</t>
  </si>
  <si>
    <t>Metodología de la Programación (T2)</t>
  </si>
  <si>
    <t>Metodología de la Programación (Ti1)</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</si>
  <si>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</si>
  <si>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</si>
  <si>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</si>
  <si>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</si>
  <si>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</si>
  <si>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</si>
  <si>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</si>
  <si>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</si>
  <si>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</si>
  <si>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</si>
  <si>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</si>
  <si>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</si>
  <si>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</si>
  <si>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</si>
  <si>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</si>
  <si>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</si>
  <si>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</si>
  <si>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</si>
  <si>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</si>
  <si>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</si>
  <si>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</si>
  <si>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</si>
  <si>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</si>
  <si>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</si>
  <si>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</si>
  <si>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</si>
  <si>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</si>
  <si>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</si>
  <si>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</si>
  <si>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</si>
  <si>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</si>
  <si>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</si>
  <si>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</si>
  <si>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</si>
  <si>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</si>
  <si>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</si>
  <si>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</si>
  <si>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</si>
  <si>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</si>
  <si>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</si>
  <si>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</si>
  <si>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</si>
  <si>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</si>
  <si>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</si>
  <si>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</si>
  <si>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</si>
  <si>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</si>
  <si>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</si>
  <si>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</si>
  <si>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</si>
  <si>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</si>
  <si>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</si>
  <si>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</si>
  <si>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</si>
  <si>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</si>
  <si>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</si>
  <si>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</si>
  <si>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</si>
  <si>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</si>
  <si>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</si>
  <si>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</si>
  <si>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</si>
  <si>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L-14, L-31, L-32, L-11, L-04, L-13</t>
  </si>
  <si>
    <t>L-01, L-15, L-S-01, L-02, L-05, L-12</t>
  </si>
  <si>
    <t>L-14, L-31, L-32, L-11</t>
  </si>
  <si>
    <t xml:space="preserve">L-14, L-31, L-32, L-13, L-12, </t>
  </si>
  <si>
    <t xml:space="preserve">L-14, L-31, L-32, L-11, L-04, </t>
  </si>
  <si>
    <t xml:space="preserve">L-01, L-15, L-02, L-12, L-13, </t>
  </si>
  <si>
    <t xml:space="preserve">L-14, L-31, L-32, L-11, L-04, L-01, L-15, </t>
  </si>
  <si>
    <t xml:space="preserve">L-16, L-S-01, L-02, L-05, L-12, L-13, L-03, </t>
  </si>
  <si>
    <t xml:space="preserve">L-14, L-31, L-32, </t>
  </si>
  <si>
    <t>L-14, L-31, L-32, L-11, L-12, L-13</t>
  </si>
  <si>
    <t>color</t>
  </si>
  <si>
    <t>fecha</t>
  </si>
  <si>
    <t>Presentación</t>
  </si>
  <si>
    <t>hueco</t>
  </si>
  <si>
    <t>cap. covid</t>
  </si>
  <si>
    <t>compl</t>
  </si>
  <si>
    <t>AL</t>
  </si>
  <si>
    <t>Día</t>
  </si>
  <si>
    <t>Ini</t>
  </si>
  <si>
    <t>Fin</t>
  </si>
  <si>
    <t>A-2-01, A-2-02, A-S-01</t>
  </si>
  <si>
    <t>A-2-01, A-2-02, A-S-01, A-S-02</t>
  </si>
  <si>
    <t>Espacios asignados</t>
  </si>
  <si>
    <t>(Ordinaria Segundo Semestre/Extraordinaria Primer Semestre)</t>
  </si>
  <si>
    <t>Curso 2020 - 2021</t>
  </si>
  <si>
    <t>Pruebas de evaluación final (periodo exámenes mayo)</t>
  </si>
  <si>
    <t>Bases de Datos (tanda 1)</t>
  </si>
  <si>
    <t>Bases de Datos (tanda 2)</t>
  </si>
  <si>
    <t>Subject</t>
  </si>
  <si>
    <t xml:space="preserve"> Start Date</t>
  </si>
  <si>
    <t xml:space="preserve"> Start Time</t>
  </si>
  <si>
    <t xml:space="preserve"> End Date</t>
  </si>
  <si>
    <t xml:space="preserve"> End Time</t>
  </si>
  <si>
    <t>Description</t>
  </si>
  <si>
    <t>Location</t>
  </si>
  <si>
    <t>Algoritmia (tanda 1)</t>
  </si>
  <si>
    <t>Algoritmia (tanda 2)</t>
  </si>
  <si>
    <t>Sistemas Operativos (tanda 1)</t>
  </si>
  <si>
    <t>Sistemas Operativos (tanda 2)</t>
  </si>
  <si>
    <t>Diseño de Lenguajes de Programación (tanda 1)</t>
  </si>
  <si>
    <t>Diseño de Lenguajes de Programación (tanda 2)</t>
  </si>
  <si>
    <t>Seguridad de Sistemas Informáticos (tanda 1)</t>
  </si>
  <si>
    <t>Seguridad de Sistemas Informáticos (tanda 2)</t>
  </si>
  <si>
    <t>A-2-01, A-2-02, A-S-01, A-S-02, A-B-01</t>
  </si>
  <si>
    <t>Protocolo</t>
  </si>
  <si>
    <t>L-14, L-31, L-32, L-11, L-12</t>
  </si>
  <si>
    <t>L-14, L-12, L-13, L-15, L-16, L-11</t>
  </si>
  <si>
    <t>Entregado</t>
  </si>
  <si>
    <t>Cambio</t>
  </si>
  <si>
    <r>
      <t xml:space="preserve">L-14a, L-15, L-S-01, L-05, L-12, L-13, L-03, L-S-02, </t>
    </r>
    <r>
      <rPr>
        <sz val="10"/>
        <color rgb="FFFF0000"/>
        <rFont val="Calibri"/>
        <family val="2"/>
        <scheme val="minor"/>
      </rPr>
      <t>L-04, L-01</t>
    </r>
  </si>
  <si>
    <r>
      <t xml:space="preserve">L-14, L-31, L-32, L-11, </t>
    </r>
    <r>
      <rPr>
        <strike/>
        <sz val="11"/>
        <color rgb="FFFF0000"/>
        <rFont val="Calibri"/>
        <family val="2"/>
        <scheme val="minor"/>
      </rPr>
      <t xml:space="preserve">L-04, L-01, </t>
    </r>
    <r>
      <rPr>
        <sz val="11"/>
        <rFont val="Calibri"/>
        <family val="2"/>
        <scheme val="minor"/>
      </rPr>
      <t xml:space="preserve">L-02, </t>
    </r>
  </si>
  <si>
    <r>
      <t xml:space="preserve">L-14, L-31, </t>
    </r>
    <r>
      <rPr>
        <strike/>
        <sz val="11"/>
        <color rgb="FFFF0000"/>
        <rFont val="Calibri"/>
        <family val="2"/>
        <scheme val="minor"/>
      </rPr>
      <t xml:space="preserve">L-32, </t>
    </r>
    <r>
      <rPr>
        <sz val="11"/>
        <color theme="1"/>
        <rFont val="Calibri"/>
        <family val="2"/>
        <scheme val="minor"/>
      </rPr>
      <t xml:space="preserve">L-11, </t>
    </r>
    <r>
      <rPr>
        <strike/>
        <sz val="11"/>
        <color rgb="FFFF0000"/>
        <rFont val="Calibri"/>
        <family val="2"/>
        <scheme val="minor"/>
      </rPr>
      <t xml:space="preserve">L-04, </t>
    </r>
    <r>
      <rPr>
        <sz val="11"/>
        <color rgb="FFFF0000"/>
        <rFont val="Calibri"/>
        <family val="2"/>
        <scheme val="minor"/>
      </rPr>
      <t>L-15, L-01</t>
    </r>
  </si>
  <si>
    <r>
      <rPr>
        <strike/>
        <sz val="11"/>
        <color rgb="FFFF0000"/>
        <rFont val="Calibri"/>
        <family val="2"/>
        <scheme val="minor"/>
      </rPr>
      <t xml:space="preserve">L-01, L-15, </t>
    </r>
    <r>
      <rPr>
        <sz val="11"/>
        <color theme="1"/>
        <rFont val="Calibri"/>
        <family val="2"/>
        <scheme val="minor"/>
      </rPr>
      <t>L-02, L-12, L-13,</t>
    </r>
    <r>
      <rPr>
        <sz val="11"/>
        <color rgb="FFFF0000"/>
        <rFont val="Calibri"/>
        <family val="2"/>
        <scheme val="minor"/>
      </rPr>
      <t xml:space="preserve"> L-32, L-04</t>
    </r>
  </si>
  <si>
    <t>X</t>
  </si>
  <si>
    <r>
      <t xml:space="preserve">L-14, L-04, L-12, L-13, L-15, </t>
    </r>
    <r>
      <rPr>
        <strike/>
        <sz val="11"/>
        <color theme="1"/>
        <rFont val="Calibri"/>
        <family val="2"/>
        <scheme val="minor"/>
      </rPr>
      <t>L-16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</si>
</sst>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1"/>
      <name val="Calibri"/>
      <family val="2"/>
      <scheme val="minor"/>
    </font>
    <font>
      <sz val="10"/>
      <name val="Calibri"/>
      <family val="2"/>
      <scheme val="minor"/>
    </font>
    <font>
      <strike/>
      <sz val="11"/>
      <color rgb="FFFF0000"/>
      <name val="Calibri"/>
      <family val="2"/>
      <scheme val="minor"/>
    </font>
    <font>
      <sz val="10"/>
      <color rgb="FFFF0000"/>
      <name val="Calibri"/>
      <family val="2"/>
      <scheme val="minor"/>
    </font>
    <font>
      <strike/>
      <sz val="11"/>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s>
  <borders count="3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thin">
        <color indexed="64"/>
      </left>
      <right style="thin">
        <color indexed="64"/>
      </right>
      <top style="thin">
        <color indexed="64"/>
      </top>
      <bottom style="thin">
        <color indexed="64"/>
      </bottom>
      <diagonal/>
    </border>
    <border>
      <left style="dotted">
        <color theme="0" tint="-0.499984740745262"/>
      </left>
      <right style="thin">
        <color theme="4" tint="0.39997558519241921"/>
      </right>
      <top/>
      <bottom style="dotted">
        <color theme="0" tint="-0.499984740745262"/>
      </bottom>
      <diagonal/>
    </border>
    <border>
      <left style="dotted">
        <color theme="0" tint="-0.34998626667073579"/>
      </left>
      <right/>
      <top style="dotted">
        <color theme="0" tint="-0.34998626667073579"/>
      </top>
      <bottom style="dotted">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thin">
        <color indexed="64"/>
      </left>
      <right style="thin">
        <color indexed="64"/>
      </right>
      <top style="thin">
        <color indexed="64"/>
      </top>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dotted">
        <color theme="0" tint="-0.499984740745262"/>
      </left>
      <right style="thin">
        <color theme="4" tint="0.39997558519241921"/>
      </right>
      <top style="dotted">
        <color theme="0" tint="-0.499984740745262"/>
      </top>
      <bottom style="thin">
        <color indexed="64"/>
      </bottom>
      <diagonal/>
    </border>
    <border>
      <left/>
      <right/>
      <top/>
      <bottom style="thin">
        <color indexed="64"/>
      </bottom>
      <diagonal/>
    </border>
    <border>
      <left style="dotted">
        <color theme="0" tint="-0.499984740745262"/>
      </left>
      <right/>
      <top style="thin">
        <color indexed="64"/>
      </top>
      <bottom style="dotted">
        <color theme="0" tint="-0.499984740745262"/>
      </bottom>
      <diagonal/>
    </border>
  </borders>
  <cellStyleXfs count="1">
    <xf numFmtId="0" fontId="0" fillId="0" borderId="0"/>
  </cellStyleXfs>
  <cellXfs count="96">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2" borderId="1" xfId="0" applyNumberFormat="1" applyFont="1" applyFill="1" applyBorder="1"/>
    <xf numFmtId="0" fontId="0" fillId="3" borderId="1" xfId="0" applyNumberFormat="1" applyFont="1" applyFill="1" applyBorder="1"/>
    <xf numFmtId="0" fontId="0" fillId="0" borderId="1" xfId="0" applyNumberFormat="1" applyFont="1" applyBorder="1"/>
    <xf numFmtId="0" fontId="0" fillId="3" borderId="2" xfId="0" applyNumberFormat="1" applyFont="1" applyFill="1" applyBorder="1"/>
    <xf numFmtId="0" fontId="0" fillId="0" borderId="2" xfId="0" applyNumberFormat="1" applyFont="1" applyBorder="1"/>
    <xf numFmtId="0" fontId="2" fillId="0" borderId="0" xfId="0" applyFont="1"/>
    <xf numFmtId="0" fontId="0" fillId="3" borderId="1" xfId="0" quotePrefix="1" applyNumberFormat="1" applyFont="1" applyFill="1" applyBorder="1"/>
    <xf numFmtId="0" fontId="0" fillId="0" borderId="1" xfId="0" quotePrefix="1" applyNumberFormat="1" applyFont="1" applyBorder="1"/>
    <xf numFmtId="20" fontId="0" fillId="0" borderId="3" xfId="0" applyNumberFormat="1" applyBorder="1"/>
    <xf numFmtId="0" fontId="0" fillId="0" borderId="0" xfId="0" applyBorder="1"/>
    <xf numFmtId="0" fontId="0" fillId="0" borderId="4" xfId="0" applyBorder="1"/>
    <xf numFmtId="0" fontId="0" fillId="0" borderId="5" xfId="0" applyBorder="1"/>
    <xf numFmtId="0" fontId="0" fillId="0" borderId="5" xfId="0" applyNumberFormat="1" applyBorder="1"/>
    <xf numFmtId="14" fontId="0" fillId="0" borderId="5" xfId="0" applyNumberFormat="1" applyBorder="1"/>
    <xf numFmtId="20" fontId="0" fillId="0" borderId="5" xfId="0" applyNumberFormat="1" applyBorder="1"/>
    <xf numFmtId="0" fontId="0" fillId="0" borderId="6" xfId="0" applyBorder="1"/>
    <xf numFmtId="0" fontId="0" fillId="0" borderId="7" xfId="0" applyBorder="1"/>
    <xf numFmtId="0" fontId="0" fillId="0" borderId="7" xfId="0" applyNumberFormat="1" applyBorder="1"/>
    <xf numFmtId="14" fontId="0" fillId="0" borderId="7" xfId="0" applyNumberFormat="1" applyBorder="1"/>
    <xf numFmtId="20" fontId="0" fillId="0" borderId="7" xfId="0" applyNumberFormat="1" applyBorder="1"/>
    <xf numFmtId="0" fontId="0" fillId="0" borderId="8" xfId="0" applyBorder="1"/>
    <xf numFmtId="0" fontId="0" fillId="6" borderId="8" xfId="0" applyNumberFormat="1" applyFont="1" applyFill="1" applyBorder="1"/>
    <xf numFmtId="20" fontId="0" fillId="5" borderId="7" xfId="0" applyNumberFormat="1" applyFill="1" applyBorder="1"/>
    <xf numFmtId="0" fontId="0" fillId="0" borderId="9" xfId="0" applyBorder="1"/>
    <xf numFmtId="0" fontId="0" fillId="5" borderId="8" xfId="0" applyNumberFormat="1" applyFont="1" applyFill="1" applyBorder="1"/>
    <xf numFmtId="0" fontId="0" fillId="5" borderId="9" xfId="0" applyNumberFormat="1" applyFont="1" applyFill="1" applyBorder="1"/>
    <xf numFmtId="0" fontId="0" fillId="5" borderId="8" xfId="0" applyFill="1" applyBorder="1"/>
    <xf numFmtId="0" fontId="0" fillId="0" borderId="8" xfId="0" applyNumberFormat="1" applyFont="1" applyBorder="1"/>
    <xf numFmtId="0" fontId="0" fillId="0" borderId="10" xfId="0" applyBorder="1"/>
    <xf numFmtId="0" fontId="0" fillId="0" borderId="11" xfId="0" applyBorder="1"/>
    <xf numFmtId="0" fontId="0" fillId="0" borderId="11" xfId="0" applyNumberFormat="1" applyBorder="1"/>
    <xf numFmtId="14" fontId="0" fillId="5" borderId="7" xfId="0" applyNumberFormat="1" applyFill="1" applyBorder="1"/>
    <xf numFmtId="14" fontId="0" fillId="0" borderId="0" xfId="0" applyNumberFormat="1"/>
    <xf numFmtId="0" fontId="0" fillId="0" borderId="15" xfId="0" applyBorder="1"/>
    <xf numFmtId="0" fontId="0" fillId="5" borderId="9" xfId="0" applyFill="1" applyBorder="1"/>
    <xf numFmtId="0" fontId="0" fillId="0" borderId="0" xfId="0" applyNumberFormat="1" applyBorder="1"/>
    <xf numFmtId="0" fontId="0" fillId="0" borderId="12" xfId="0" applyBorder="1"/>
    <xf numFmtId="14" fontId="0" fillId="5" borderId="11" xfId="0" applyNumberFormat="1" applyFill="1" applyBorder="1"/>
    <xf numFmtId="0" fontId="2" fillId="0" borderId="16" xfId="0" applyFont="1" applyBorder="1"/>
    <xf numFmtId="0" fontId="2" fillId="0" borderId="17" xfId="0" applyFont="1" applyBorder="1"/>
    <xf numFmtId="0" fontId="0" fillId="0" borderId="18" xfId="0" applyBorder="1"/>
    <xf numFmtId="0" fontId="0" fillId="0" borderId="19" xfId="0" applyBorder="1"/>
    <xf numFmtId="0" fontId="0" fillId="4" borderId="20" xfId="0" applyFill="1" applyBorder="1"/>
    <xf numFmtId="0" fontId="0" fillId="4" borderId="21" xfId="0" applyFill="1" applyBorder="1"/>
    <xf numFmtId="20" fontId="0" fillId="0" borderId="11" xfId="0" applyNumberFormat="1" applyBorder="1"/>
    <xf numFmtId="0" fontId="5" fillId="4" borderId="0" xfId="0" applyFont="1" applyFill="1" applyBorder="1"/>
    <xf numFmtId="20" fontId="0" fillId="0" borderId="0" xfId="0" applyNumberFormat="1" applyBorder="1"/>
    <xf numFmtId="20" fontId="0" fillId="0" borderId="0" xfId="0" applyNumberFormat="1"/>
    <xf numFmtId="0" fontId="6" fillId="0" borderId="13" xfId="0" applyFont="1" applyBorder="1"/>
    <xf numFmtId="0" fontId="7" fillId="0" borderId="0" xfId="0" applyFont="1"/>
    <xf numFmtId="0" fontId="5" fillId="0" borderId="0" xfId="0" applyFont="1"/>
    <xf numFmtId="0" fontId="8" fillId="0" borderId="7" xfId="0" applyFont="1" applyBorder="1"/>
    <xf numFmtId="0" fontId="8" fillId="0" borderId="11" xfId="0" applyFont="1" applyBorder="1"/>
    <xf numFmtId="0" fontId="8" fillId="0" borderId="7" xfId="0" applyFont="1" applyFill="1" applyBorder="1"/>
    <xf numFmtId="0" fontId="8" fillId="0" borderId="0" xfId="0" applyFont="1" applyFill="1" applyBorder="1"/>
    <xf numFmtId="20" fontId="8" fillId="0" borderId="7" xfId="0" applyNumberFormat="1" applyFont="1" applyBorder="1"/>
    <xf numFmtId="0" fontId="8" fillId="0" borderId="8" xfId="0" applyFont="1" applyBorder="1"/>
    <xf numFmtId="0" fontId="9" fillId="5" borderId="8" xfId="0" applyNumberFormat="1" applyFont="1" applyFill="1" applyBorder="1"/>
    <xf numFmtId="20" fontId="8" fillId="5" borderId="7" xfId="0" applyNumberFormat="1" applyFont="1" applyFill="1" applyBorder="1"/>
    <xf numFmtId="165" fontId="0" fillId="0" borderId="0" xfId="0" applyNumberFormat="1"/>
    <xf numFmtId="21" fontId="0" fillId="0" borderId="0" xfId="0" applyNumberFormat="1"/>
    <xf numFmtId="20" fontId="5" fillId="0" borderId="7" xfId="0" applyNumberFormat="1" applyFont="1" applyBorder="1"/>
    <xf numFmtId="0" fontId="2" fillId="0" borderId="18" xfId="0" applyFont="1" applyFill="1" applyBorder="1" applyAlignment="1"/>
    <xf numFmtId="0" fontId="0" fillId="0" borderId="22" xfId="0" applyBorder="1"/>
    <xf numFmtId="0" fontId="8" fillId="0" borderId="5" xfId="0" applyFont="1" applyBorder="1"/>
    <xf numFmtId="0" fontId="0" fillId="0" borderId="23" xfId="0" applyBorder="1"/>
    <xf numFmtId="0" fontId="0" fillId="0" borderId="24" xfId="0" applyBorder="1"/>
    <xf numFmtId="0" fontId="0" fillId="0" borderId="24" xfId="0" applyNumberFormat="1" applyBorder="1"/>
    <xf numFmtId="20" fontId="0" fillId="0" borderId="24" xfId="0" applyNumberFormat="1" applyBorder="1"/>
    <xf numFmtId="14" fontId="0" fillId="0" borderId="24" xfId="0" applyNumberFormat="1" applyBorder="1"/>
    <xf numFmtId="0" fontId="0" fillId="0" borderId="25" xfId="0" applyBorder="1"/>
    <xf numFmtId="0" fontId="8" fillId="0" borderId="25" xfId="0" applyFont="1" applyBorder="1"/>
    <xf numFmtId="0" fontId="8" fillId="0" borderId="26" xfId="0" applyFont="1" applyBorder="1"/>
    <xf numFmtId="0" fontId="0" fillId="0" borderId="27" xfId="0" applyBorder="1"/>
    <xf numFmtId="0" fontId="0" fillId="0" borderId="27" xfId="0" applyNumberFormat="1" applyBorder="1"/>
    <xf numFmtId="20" fontId="0" fillId="0" borderId="27" xfId="0" applyNumberFormat="1" applyBorder="1"/>
    <xf numFmtId="14" fontId="0" fillId="0" borderId="27" xfId="0" applyNumberFormat="1" applyBorder="1"/>
    <xf numFmtId="0" fontId="0" fillId="0" borderId="28" xfId="0" applyBorder="1"/>
    <xf numFmtId="0" fontId="2" fillId="0" borderId="29" xfId="0" applyFont="1" applyBorder="1"/>
    <xf numFmtId="0" fontId="6" fillId="0" borderId="29" xfId="0" applyFont="1" applyBorder="1"/>
    <xf numFmtId="0" fontId="2" fillId="0" borderId="29" xfId="0" applyFont="1" applyBorder="1" applyAlignment="1"/>
    <xf numFmtId="0" fontId="0" fillId="0" borderId="30" xfId="0" applyBorder="1"/>
    <xf numFmtId="0" fontId="0" fillId="0" borderId="31" xfId="0" applyBorder="1"/>
    <xf numFmtId="0" fontId="0" fillId="0" borderId="17" xfId="0" applyBorder="1"/>
    <xf numFmtId="0" fontId="0" fillId="0" borderId="32" xfId="0" applyBorder="1"/>
    <xf numFmtId="0" fontId="0" fillId="0" borderId="33" xfId="0" applyBorder="1"/>
    <xf numFmtId="0" fontId="0" fillId="0" borderId="21" xfId="0" applyBorder="1"/>
    <xf numFmtId="0" fontId="0" fillId="5" borderId="14" xfId="0" applyFill="1" applyBorder="1"/>
    <xf numFmtId="0" fontId="8" fillId="0" borderId="23" xfId="0" applyFont="1" applyBorder="1"/>
    <xf numFmtId="0" fontId="0" fillId="0" borderId="34" xfId="0" applyBorder="1"/>
    <xf numFmtId="20" fontId="0" fillId="0" borderId="19" xfId="0" applyNumberFormat="1" applyBorder="1"/>
    <xf numFmtId="0" fontId="0" fillId="0" borderId="19" xfId="0" applyFill="1" applyBorder="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36" totalsRowShown="0">
  <autoFilter ref="A1:P36" xr:uid="{00000000-0009-0000-0100-000001000000}"/>
  <tableColumns count="16">
    <tableColumn id="1" xr3:uid="{00000000-0010-0000-0000-000001000000}" name="ID" dataDxfId="15"/>
    <tableColumn id="2" xr3:uid="{00000000-0010-0000-0000-000002000000}" name="Hora de inicio" dataDxfId="14"/>
    <tableColumn id="3" xr3:uid="{00000000-0010-0000-0000-000003000000}" name="Hora de finalización" dataDxfId="13"/>
    <tableColumn id="4" xr3:uid="{00000000-0010-0000-0000-000004000000}" name="Correo electrónico" dataDxfId="12"/>
    <tableColumn id="5" xr3:uid="{00000000-0010-0000-0000-000005000000}" name="Nombre" dataDxfId="11"/>
    <tableColumn id="6" xr3:uid="{00000000-0010-0000-0000-000006000000}" name="Asignatura" dataDxfId="10"/>
    <tableColumn id="7" xr3:uid="{00000000-0010-0000-0000-000007000000}" name="Tipo de examen" dataDxfId="9"/>
    <tableColumn id="8" xr3:uid="{00000000-0010-0000-0000-000008000000}" name="Especifique las características de presencialidad" dataDxfId="8"/>
    <tableColumn id="9" xr3:uid="{00000000-0010-0000-0000-000009000000}" name="Número máximo estimado de alumnos convocados" dataDxfId="7"/>
    <tableColumn id="10" xr3:uid="{00000000-0010-0000-0000-00000A000000}" name="Duración máxima estimada del examen" dataDxfId="6"/>
    <tableColumn id="11" xr3:uid="{00000000-0010-0000-0000-00000B000000}" name="¿Es necesario programar un segundo examen de la asignatura en el periodo oficial de exámenes?"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9"/>
  <sheetViews>
    <sheetView tabSelected="1" topLeftCell="B4" zoomScale="85" zoomScaleNormal="85" workbookViewId="0">
      <pane ySplit="1" topLeftCell="A5" activePane="bottomLeft" state="frozen"/>
      <selection activeCell="E4" sqref="E4"/>
      <selection pane="bottomLeft" activeCell="E20" sqref="E20"/>
    </sheetView>
  </sheetViews>
  <sheetFormatPr baseColWidth="10" defaultRowHeight="15" x14ac:dyDescent="0.25"/>
  <cols>
    <col min="1" max="1" width="5.7109375" customWidth="1"/>
    <col min="2" max="2" width="4.7109375" customWidth="1"/>
    <col min="3" max="3" width="13.7109375" customWidth="1"/>
    <col min="4" max="4" width="11" customWidth="1"/>
    <col min="5" max="5" width="45.7109375" customWidth="1"/>
    <col min="6" max="6" width="4.7109375" customWidth="1"/>
    <col min="7" max="7" width="8.28515625" customWidth="1"/>
    <col min="8" max="8" width="12.85546875" customWidth="1"/>
    <col min="9" max="9" width="7.85546875" customWidth="1"/>
    <col min="10" max="10" width="7.28515625" customWidth="1"/>
    <col min="11" max="11" width="10.5703125" bestFit="1" customWidth="1"/>
    <col min="12" max="12" width="7.140625" customWidth="1"/>
    <col min="13" max="13" width="7.28515625" bestFit="1" customWidth="1"/>
    <col min="14" max="14" width="7.28515625" customWidth="1"/>
    <col min="15" max="15" width="12.7109375" bestFit="1" customWidth="1"/>
    <col min="16" max="16" width="46.5703125" customWidth="1"/>
    <col min="17" max="17" width="10.85546875" customWidth="1"/>
    <col min="18" max="18" width="9.7109375" customWidth="1"/>
  </cols>
  <sheetData>
    <row r="1" spans="1:18" ht="21" x14ac:dyDescent="0.35">
      <c r="E1" s="53" t="s">
        <v>375</v>
      </c>
      <c r="P1" s="53" t="s">
        <v>374</v>
      </c>
    </row>
    <row r="2" spans="1:18" x14ac:dyDescent="0.25">
      <c r="E2" t="s">
        <v>373</v>
      </c>
      <c r="H2" s="54"/>
    </row>
    <row r="4" spans="1:18" x14ac:dyDescent="0.25">
      <c r="A4" s="52" t="s">
        <v>172</v>
      </c>
      <c r="B4" s="52" t="s">
        <v>173</v>
      </c>
      <c r="C4" s="52" t="s">
        <v>174</v>
      </c>
      <c r="D4" s="52" t="s">
        <v>336</v>
      </c>
      <c r="E4" s="82" t="s">
        <v>5</v>
      </c>
      <c r="F4" s="83" t="s">
        <v>252</v>
      </c>
      <c r="G4" s="82" t="s">
        <v>170</v>
      </c>
      <c r="H4" s="82" t="s">
        <v>169</v>
      </c>
      <c r="I4" s="83" t="s">
        <v>294</v>
      </c>
      <c r="J4" s="83" t="s">
        <v>168</v>
      </c>
      <c r="K4" s="82" t="s">
        <v>300</v>
      </c>
      <c r="L4" s="83" t="s">
        <v>367</v>
      </c>
      <c r="M4" s="82" t="s">
        <v>368</v>
      </c>
      <c r="N4" s="82" t="s">
        <v>369</v>
      </c>
      <c r="O4" s="84" t="s">
        <v>340</v>
      </c>
      <c r="P4" s="84" t="s">
        <v>372</v>
      </c>
      <c r="R4" s="66" t="s">
        <v>394</v>
      </c>
    </row>
    <row r="5" spans="1:18" x14ac:dyDescent="0.25">
      <c r="A5" s="14">
        <v>0</v>
      </c>
      <c r="B5" s="15">
        <v>1</v>
      </c>
      <c r="C5" s="15" t="s">
        <v>344</v>
      </c>
      <c r="D5" s="67" t="s">
        <v>317</v>
      </c>
      <c r="E5" s="69" t="s">
        <v>348</v>
      </c>
      <c r="F5" s="70">
        <v>1</v>
      </c>
      <c r="G5" s="70" t="s">
        <v>25</v>
      </c>
      <c r="H5" s="70" t="s">
        <v>32</v>
      </c>
      <c r="I5" s="71">
        <v>3</v>
      </c>
      <c r="J5" s="72">
        <v>4.1666666666666664E-2</v>
      </c>
      <c r="K5" s="73">
        <v>44333</v>
      </c>
      <c r="L5" s="70" t="str">
        <f t="shared" ref="L5" si="0">TEXT(K5,"dddd")</f>
        <v>lunes</v>
      </c>
      <c r="M5" s="72">
        <v>0.375</v>
      </c>
      <c r="N5" s="72">
        <f t="shared" ref="N5:N66" si="1">M5+J5</f>
        <v>0.41666666666666669</v>
      </c>
      <c r="O5" s="70" t="s">
        <v>295</v>
      </c>
      <c r="P5" s="85"/>
      <c r="Q5" s="86">
        <f>VLOOKUP(K5,datos!$B$2:$C$15,2,FALSE)</f>
        <v>0</v>
      </c>
      <c r="R5" s="87"/>
    </row>
    <row r="6" spans="1:18" x14ac:dyDescent="0.25">
      <c r="A6" s="19">
        <v>1</v>
      </c>
      <c r="B6" s="20">
        <v>2</v>
      </c>
      <c r="C6" s="20" t="s">
        <v>250</v>
      </c>
      <c r="D6" s="24" t="s">
        <v>274</v>
      </c>
      <c r="E6" s="74" t="s">
        <v>285</v>
      </c>
      <c r="F6" s="20">
        <v>1</v>
      </c>
      <c r="G6" s="20" t="s">
        <v>35</v>
      </c>
      <c r="H6" s="20" t="s">
        <v>26</v>
      </c>
      <c r="I6" s="21">
        <v>60</v>
      </c>
      <c r="J6" s="23">
        <v>0.14583333333333334</v>
      </c>
      <c r="K6" s="22">
        <v>44333</v>
      </c>
      <c r="L6" s="15" t="str">
        <f t="shared" ref="L6:L37" si="2">TEXT(K6,"dddd")</f>
        <v>lunes</v>
      </c>
      <c r="M6" s="23">
        <v>0.375</v>
      </c>
      <c r="N6" s="23">
        <f t="shared" si="1"/>
        <v>0.52083333333333337</v>
      </c>
      <c r="O6" s="20" t="s">
        <v>297</v>
      </c>
      <c r="P6" s="25" t="s">
        <v>395</v>
      </c>
      <c r="Q6" s="13">
        <f>VLOOKUP(K6,datos!$B$2:$C$15,2,FALSE)</f>
        <v>0</v>
      </c>
      <c r="R6" s="45" t="s">
        <v>397</v>
      </c>
    </row>
    <row r="7" spans="1:18" x14ac:dyDescent="0.25">
      <c r="A7" s="19">
        <v>3</v>
      </c>
      <c r="B7" s="20">
        <v>2</v>
      </c>
      <c r="C7" s="20" t="s">
        <v>179</v>
      </c>
      <c r="D7" s="24" t="s">
        <v>305</v>
      </c>
      <c r="E7" s="75" t="s">
        <v>211</v>
      </c>
      <c r="F7" s="20">
        <v>1</v>
      </c>
      <c r="G7" s="20" t="s">
        <v>25</v>
      </c>
      <c r="H7" s="20" t="s">
        <v>26</v>
      </c>
      <c r="I7" s="21">
        <v>173</v>
      </c>
      <c r="J7" s="23">
        <v>0.10416666666666667</v>
      </c>
      <c r="K7" s="22">
        <v>44333</v>
      </c>
      <c r="L7" s="15" t="str">
        <f t="shared" si="2"/>
        <v>lunes</v>
      </c>
      <c r="M7" s="59">
        <v>0.5625</v>
      </c>
      <c r="N7" s="23">
        <f t="shared" si="1"/>
        <v>0.66666666666666663</v>
      </c>
      <c r="O7" s="20" t="s">
        <v>339</v>
      </c>
      <c r="P7" s="24"/>
      <c r="Q7" s="13">
        <f>VLOOKUP(K7,datos!$B$2:$C$15,2,FALSE)</f>
        <v>0</v>
      </c>
      <c r="R7" s="45" t="s">
        <v>397</v>
      </c>
    </row>
    <row r="8" spans="1:18" x14ac:dyDescent="0.25">
      <c r="A8" s="19">
        <v>1</v>
      </c>
      <c r="B8" s="20">
        <v>2</v>
      </c>
      <c r="C8" s="20" t="s">
        <v>250</v>
      </c>
      <c r="D8" s="24" t="s">
        <v>274</v>
      </c>
      <c r="E8" s="75" t="s">
        <v>286</v>
      </c>
      <c r="F8" s="20">
        <v>1</v>
      </c>
      <c r="G8" s="20" t="s">
        <v>35</v>
      </c>
      <c r="H8" s="20" t="s">
        <v>26</v>
      </c>
      <c r="I8" s="21">
        <v>60</v>
      </c>
      <c r="J8" s="23">
        <v>0.14583333333333334</v>
      </c>
      <c r="K8" s="22">
        <v>44333</v>
      </c>
      <c r="L8" s="15" t="str">
        <f t="shared" si="2"/>
        <v>lunes</v>
      </c>
      <c r="M8" s="23">
        <v>0.625</v>
      </c>
      <c r="N8" s="23">
        <f t="shared" si="1"/>
        <v>0.77083333333333337</v>
      </c>
      <c r="O8" s="20" t="s">
        <v>297</v>
      </c>
      <c r="P8" s="25" t="s">
        <v>396</v>
      </c>
      <c r="Q8" s="13">
        <f>VLOOKUP(K8,datos!$B$2:$C$15,2,FALSE)</f>
        <v>0</v>
      </c>
      <c r="R8" s="45" t="s">
        <v>397</v>
      </c>
    </row>
    <row r="9" spans="1:18" x14ac:dyDescent="0.25">
      <c r="A9" s="19">
        <v>2</v>
      </c>
      <c r="B9" s="20">
        <v>2</v>
      </c>
      <c r="C9" s="20" t="s">
        <v>200</v>
      </c>
      <c r="D9" s="24" t="s">
        <v>275</v>
      </c>
      <c r="E9" s="75" t="s">
        <v>232</v>
      </c>
      <c r="F9" s="20">
        <v>1</v>
      </c>
      <c r="G9" s="20" t="s">
        <v>25</v>
      </c>
      <c r="H9" s="20" t="s">
        <v>26</v>
      </c>
      <c r="I9" s="21">
        <v>60</v>
      </c>
      <c r="J9" s="23">
        <v>0.125</v>
      </c>
      <c r="K9" s="22">
        <v>44333</v>
      </c>
      <c r="L9" s="15" t="str">
        <f t="shared" si="2"/>
        <v>lunes</v>
      </c>
      <c r="M9" s="23">
        <v>0.75</v>
      </c>
      <c r="N9" s="23">
        <f t="shared" si="1"/>
        <v>0.875</v>
      </c>
      <c r="O9" s="20" t="s">
        <v>298</v>
      </c>
      <c r="P9" s="24" t="s">
        <v>393</v>
      </c>
      <c r="Q9" s="13">
        <f>VLOOKUP(K9,datos!$B$2:$C$15,2,FALSE)</f>
        <v>0</v>
      </c>
      <c r="R9" s="45" t="s">
        <v>397</v>
      </c>
    </row>
    <row r="10" spans="1:18" x14ac:dyDescent="0.25">
      <c r="A10" s="19">
        <v>0</v>
      </c>
      <c r="B10" s="20">
        <v>1</v>
      </c>
      <c r="C10" s="20" t="s">
        <v>180</v>
      </c>
      <c r="D10" s="24" t="s">
        <v>333</v>
      </c>
      <c r="E10" s="75" t="s">
        <v>212</v>
      </c>
      <c r="F10" s="20">
        <v>1</v>
      </c>
      <c r="G10" s="20" t="s">
        <v>349</v>
      </c>
      <c r="H10" s="20" t="s">
        <v>171</v>
      </c>
      <c r="I10" s="21"/>
      <c r="J10" s="23">
        <v>4.1666666666666664E-2</v>
      </c>
      <c r="K10" s="22">
        <v>44334</v>
      </c>
      <c r="L10" s="15" t="str">
        <f t="shared" si="2"/>
        <v>martes</v>
      </c>
      <c r="M10" s="23">
        <v>0.375</v>
      </c>
      <c r="N10" s="23">
        <f t="shared" si="1"/>
        <v>0.41666666666666669</v>
      </c>
      <c r="O10" s="20" t="s">
        <v>296</v>
      </c>
      <c r="P10" s="27"/>
      <c r="Q10" s="13">
        <f>VLOOKUP(K10,datos!$B$2:$C$15,2,FALSE)</f>
        <v>1</v>
      </c>
      <c r="R10" s="45"/>
    </row>
    <row r="11" spans="1:18" x14ac:dyDescent="0.25">
      <c r="A11" s="19">
        <v>1</v>
      </c>
      <c r="B11" s="20">
        <v>2</v>
      </c>
      <c r="C11" s="20" t="s">
        <v>250</v>
      </c>
      <c r="D11" s="24" t="s">
        <v>274</v>
      </c>
      <c r="E11" s="75" t="s">
        <v>287</v>
      </c>
      <c r="F11" s="20">
        <v>1</v>
      </c>
      <c r="G11" s="20" t="s">
        <v>35</v>
      </c>
      <c r="H11" s="20" t="s">
        <v>26</v>
      </c>
      <c r="I11" s="21">
        <v>65</v>
      </c>
      <c r="J11" s="23">
        <v>0.14583333333333334</v>
      </c>
      <c r="K11" s="22">
        <v>44334</v>
      </c>
      <c r="L11" s="15" t="str">
        <f t="shared" si="2"/>
        <v>martes</v>
      </c>
      <c r="M11" s="23">
        <v>0.375</v>
      </c>
      <c r="N11" s="23">
        <f t="shared" si="1"/>
        <v>0.52083333333333337</v>
      </c>
      <c r="O11" s="20" t="s">
        <v>297</v>
      </c>
      <c r="P11" s="25" t="s">
        <v>353</v>
      </c>
      <c r="Q11" s="13">
        <f>VLOOKUP(K11,datos!$B$2:$C$15,2,FALSE)</f>
        <v>1</v>
      </c>
      <c r="R11" s="45" t="s">
        <v>397</v>
      </c>
    </row>
    <row r="12" spans="1:18" x14ac:dyDescent="0.25">
      <c r="A12" s="19">
        <v>3</v>
      </c>
      <c r="B12" s="20">
        <v>1</v>
      </c>
      <c r="C12" s="20" t="s">
        <v>188</v>
      </c>
      <c r="D12" s="24" t="s">
        <v>311</v>
      </c>
      <c r="E12" s="75" t="s">
        <v>220</v>
      </c>
      <c r="F12" s="20">
        <v>1</v>
      </c>
      <c r="G12" s="20" t="s">
        <v>25</v>
      </c>
      <c r="H12" s="20" t="s">
        <v>26</v>
      </c>
      <c r="I12" s="21">
        <v>150</v>
      </c>
      <c r="J12" s="23">
        <v>0.10416666666666667</v>
      </c>
      <c r="K12" s="22">
        <v>44334</v>
      </c>
      <c r="L12" s="15" t="str">
        <f t="shared" si="2"/>
        <v>martes</v>
      </c>
      <c r="M12" s="62">
        <v>0.70833333333333337</v>
      </c>
      <c r="N12" s="26">
        <f t="shared" si="1"/>
        <v>0.8125</v>
      </c>
      <c r="O12" s="20" t="s">
        <v>339</v>
      </c>
      <c r="P12" s="24"/>
      <c r="Q12" s="13">
        <f>VLOOKUP(K12,datos!$B$2:$C$15,2,FALSE)</f>
        <v>1</v>
      </c>
      <c r="R12" s="45" t="s">
        <v>397</v>
      </c>
    </row>
    <row r="13" spans="1:18" x14ac:dyDescent="0.25">
      <c r="A13" s="19">
        <v>2</v>
      </c>
      <c r="B13" s="20">
        <v>1</v>
      </c>
      <c r="C13" s="20" t="s">
        <v>203</v>
      </c>
      <c r="D13" s="24" t="s">
        <v>314</v>
      </c>
      <c r="E13" s="75" t="s">
        <v>233</v>
      </c>
      <c r="F13" s="20">
        <v>1</v>
      </c>
      <c r="G13" s="20" t="s">
        <v>25</v>
      </c>
      <c r="H13" s="20" t="s">
        <v>32</v>
      </c>
      <c r="I13" s="21">
        <v>84</v>
      </c>
      <c r="J13" s="23">
        <v>4.1666666666666664E-2</v>
      </c>
      <c r="K13" s="22">
        <v>44334</v>
      </c>
      <c r="L13" s="15" t="str">
        <f t="shared" si="2"/>
        <v>martes</v>
      </c>
      <c r="M13" s="59">
        <v>0.70833333333333337</v>
      </c>
      <c r="N13" s="23">
        <f t="shared" si="1"/>
        <v>0.75</v>
      </c>
      <c r="O13" s="20" t="s">
        <v>295</v>
      </c>
      <c r="P13" s="24"/>
      <c r="Q13" s="13">
        <f>VLOOKUP(K13,datos!$B$2:$C$15,2,FALSE)</f>
        <v>1</v>
      </c>
      <c r="R13" s="45"/>
    </row>
    <row r="14" spans="1:18" x14ac:dyDescent="0.25">
      <c r="A14" s="19">
        <v>4</v>
      </c>
      <c r="B14" s="20">
        <v>1</v>
      </c>
      <c r="C14" s="20" t="s">
        <v>195</v>
      </c>
      <c r="D14" s="24" t="s">
        <v>315</v>
      </c>
      <c r="E14" s="75" t="s">
        <v>227</v>
      </c>
      <c r="F14" s="20">
        <v>1</v>
      </c>
      <c r="G14" s="20" t="s">
        <v>25</v>
      </c>
      <c r="H14" s="20" t="s">
        <v>26</v>
      </c>
      <c r="I14" s="21">
        <v>45</v>
      </c>
      <c r="J14" s="23">
        <v>4.1666666666666664E-2</v>
      </c>
      <c r="K14" s="22">
        <v>44334</v>
      </c>
      <c r="L14" s="15" t="str">
        <f t="shared" si="2"/>
        <v>martes</v>
      </c>
      <c r="M14" s="65">
        <v>0.54166666666666663</v>
      </c>
      <c r="N14" s="23">
        <f t="shared" si="1"/>
        <v>0.58333333333333326</v>
      </c>
      <c r="O14" s="20" t="s">
        <v>298</v>
      </c>
      <c r="P14" s="24" t="s">
        <v>278</v>
      </c>
      <c r="Q14" s="13">
        <f>VLOOKUP(K14,datos!$B$2:$C$15,2,FALSE)</f>
        <v>1</v>
      </c>
      <c r="R14" s="45" t="s">
        <v>397</v>
      </c>
    </row>
    <row r="15" spans="1:18" x14ac:dyDescent="0.25">
      <c r="A15" s="19">
        <v>2</v>
      </c>
      <c r="B15" s="20">
        <v>1</v>
      </c>
      <c r="C15" s="13" t="s">
        <v>177</v>
      </c>
      <c r="D15" s="24" t="s">
        <v>307</v>
      </c>
      <c r="E15" s="75" t="s">
        <v>209</v>
      </c>
      <c r="F15" s="20">
        <v>1</v>
      </c>
      <c r="G15" s="20" t="s">
        <v>25</v>
      </c>
      <c r="H15" s="20" t="s">
        <v>32</v>
      </c>
      <c r="I15" s="21">
        <v>8</v>
      </c>
      <c r="J15" s="23">
        <v>4.1666666666666664E-2</v>
      </c>
      <c r="K15" s="22">
        <v>44334</v>
      </c>
      <c r="L15" s="15" t="str">
        <f t="shared" si="2"/>
        <v>martes</v>
      </c>
      <c r="M15" s="59">
        <v>0.79166666666666663</v>
      </c>
      <c r="N15" s="23">
        <f t="shared" si="1"/>
        <v>0.83333333333333326</v>
      </c>
      <c r="O15" s="20" t="s">
        <v>295</v>
      </c>
      <c r="P15" s="27"/>
      <c r="Q15" s="13">
        <f>VLOOKUP(K15,datos!$B$2:$C$15,2,FALSE)</f>
        <v>1</v>
      </c>
      <c r="R15" s="45"/>
    </row>
    <row r="16" spans="1:18" x14ac:dyDescent="0.25">
      <c r="A16" s="19">
        <v>1</v>
      </c>
      <c r="B16" s="20">
        <v>1</v>
      </c>
      <c r="C16" s="20" t="s">
        <v>181</v>
      </c>
      <c r="D16" s="24" t="s">
        <v>328</v>
      </c>
      <c r="E16" s="75" t="s">
        <v>213</v>
      </c>
      <c r="F16" s="20">
        <v>1</v>
      </c>
      <c r="G16" s="20" t="s">
        <v>25</v>
      </c>
      <c r="H16" s="20" t="s">
        <v>26</v>
      </c>
      <c r="I16" s="21">
        <v>44</v>
      </c>
      <c r="J16" s="23">
        <v>0.10416666666666667</v>
      </c>
      <c r="K16" s="22">
        <v>44335</v>
      </c>
      <c r="L16" s="15" t="str">
        <f t="shared" si="2"/>
        <v>miércoles</v>
      </c>
      <c r="M16" s="59">
        <v>0.375</v>
      </c>
      <c r="N16" s="23">
        <f t="shared" si="1"/>
        <v>0.47916666666666669</v>
      </c>
      <c r="O16" s="20" t="s">
        <v>298</v>
      </c>
      <c r="P16" s="24" t="s">
        <v>279</v>
      </c>
      <c r="Q16" s="13">
        <f>VLOOKUP(K16,datos!$B$2:$C$15,2,FALSE)</f>
        <v>0</v>
      </c>
      <c r="R16" s="45" t="s">
        <v>397</v>
      </c>
    </row>
    <row r="17" spans="1:18" x14ac:dyDescent="0.25">
      <c r="A17" s="19">
        <v>3</v>
      </c>
      <c r="B17" s="20">
        <v>1</v>
      </c>
      <c r="C17" s="20" t="s">
        <v>193</v>
      </c>
      <c r="D17" s="24" t="s">
        <v>302</v>
      </c>
      <c r="E17" s="75" t="s">
        <v>224</v>
      </c>
      <c r="F17" s="20">
        <v>1</v>
      </c>
      <c r="G17" s="20" t="s">
        <v>25</v>
      </c>
      <c r="H17" s="20" t="s">
        <v>26</v>
      </c>
      <c r="I17" s="21">
        <v>40</v>
      </c>
      <c r="J17" s="23">
        <v>4.1666666666666664E-2</v>
      </c>
      <c r="K17" s="22">
        <v>44335</v>
      </c>
      <c r="L17" s="15" t="str">
        <f t="shared" si="2"/>
        <v>miércoles</v>
      </c>
      <c r="M17" s="59">
        <v>0.54166666666666663</v>
      </c>
      <c r="N17" s="23">
        <f t="shared" si="1"/>
        <v>0.58333333333333326</v>
      </c>
      <c r="O17" s="20" t="s">
        <v>298</v>
      </c>
      <c r="P17" s="24" t="s">
        <v>278</v>
      </c>
      <c r="Q17" s="13">
        <f>VLOOKUP(K17,datos!$B$2:$C$15,2,FALSE)</f>
        <v>0</v>
      </c>
      <c r="R17" s="45" t="s">
        <v>397</v>
      </c>
    </row>
    <row r="18" spans="1:18" x14ac:dyDescent="0.25">
      <c r="A18" s="19">
        <v>2</v>
      </c>
      <c r="B18" s="20">
        <v>2</v>
      </c>
      <c r="C18" s="20" t="s">
        <v>199</v>
      </c>
      <c r="D18" s="24" t="s">
        <v>303</v>
      </c>
      <c r="E18" s="75" t="s">
        <v>231</v>
      </c>
      <c r="F18" s="20">
        <v>1</v>
      </c>
      <c r="G18" s="20" t="s">
        <v>25</v>
      </c>
      <c r="H18" s="20" t="s">
        <v>26</v>
      </c>
      <c r="I18" s="21">
        <v>166</v>
      </c>
      <c r="J18" s="23">
        <v>0.10416666666666667</v>
      </c>
      <c r="K18" s="22">
        <v>44335</v>
      </c>
      <c r="L18" s="15" t="str">
        <f t="shared" si="2"/>
        <v>miércoles</v>
      </c>
      <c r="M18" s="59">
        <v>0.6875</v>
      </c>
      <c r="N18" s="23">
        <f t="shared" si="1"/>
        <v>0.79166666666666663</v>
      </c>
      <c r="O18" s="20" t="s">
        <v>339</v>
      </c>
      <c r="P18" s="24"/>
      <c r="Q18" s="13">
        <f>VLOOKUP(K18,datos!$B$2:$C$15,2,FALSE)</f>
        <v>0</v>
      </c>
      <c r="R18" s="45" t="s">
        <v>397</v>
      </c>
    </row>
    <row r="19" spans="1:18" x14ac:dyDescent="0.25">
      <c r="A19" s="19">
        <v>4</v>
      </c>
      <c r="B19" s="20">
        <v>2</v>
      </c>
      <c r="C19" s="20" t="s">
        <v>342</v>
      </c>
      <c r="D19" s="24" t="s">
        <v>304</v>
      </c>
      <c r="E19" s="75" t="s">
        <v>290</v>
      </c>
      <c r="F19" s="20">
        <v>1</v>
      </c>
      <c r="G19" s="20" t="s">
        <v>25</v>
      </c>
      <c r="H19" s="20" t="s">
        <v>32</v>
      </c>
      <c r="I19" s="21">
        <v>120</v>
      </c>
      <c r="J19" s="23">
        <v>0.10416666666666667</v>
      </c>
      <c r="K19" s="22">
        <v>44335</v>
      </c>
      <c r="L19" s="15" t="str">
        <f t="shared" si="2"/>
        <v>miércoles</v>
      </c>
      <c r="M19" s="65">
        <v>0.76041666666666663</v>
      </c>
      <c r="N19" s="23">
        <f t="shared" si="1"/>
        <v>0.86458333333333326</v>
      </c>
      <c r="O19" s="20" t="s">
        <v>295</v>
      </c>
      <c r="P19" s="24"/>
      <c r="Q19" s="13">
        <f>VLOOKUP(K19,datos!$B$2:$C$15,2,FALSE)</f>
        <v>0</v>
      </c>
      <c r="R19" s="45"/>
    </row>
    <row r="20" spans="1:18" x14ac:dyDescent="0.25">
      <c r="A20" s="19">
        <v>1</v>
      </c>
      <c r="B20" s="20">
        <v>2</v>
      </c>
      <c r="C20" s="20" t="s">
        <v>206</v>
      </c>
      <c r="D20" s="24" t="s">
        <v>308</v>
      </c>
      <c r="E20" s="75" t="s">
        <v>236</v>
      </c>
      <c r="F20" s="20">
        <v>1</v>
      </c>
      <c r="G20" s="20" t="s">
        <v>25</v>
      </c>
      <c r="H20" s="20" t="s">
        <v>26</v>
      </c>
      <c r="I20" s="21">
        <v>150</v>
      </c>
      <c r="J20" s="23">
        <v>8.3333333333333329E-2</v>
      </c>
      <c r="K20" s="22">
        <v>44336</v>
      </c>
      <c r="L20" s="15" t="str">
        <f t="shared" si="2"/>
        <v>jueves</v>
      </c>
      <c r="M20" s="23">
        <v>0.375</v>
      </c>
      <c r="N20" s="23">
        <f t="shared" si="1"/>
        <v>0.45833333333333331</v>
      </c>
      <c r="O20" s="20" t="s">
        <v>339</v>
      </c>
      <c r="P20" s="24"/>
      <c r="Q20" s="13">
        <f>VLOOKUP(K20,datos!$B$2:$C$15,2,FALSE)</f>
        <v>1</v>
      </c>
      <c r="R20" s="45" t="s">
        <v>397</v>
      </c>
    </row>
    <row r="21" spans="1:18" x14ac:dyDescent="0.25">
      <c r="A21" s="19">
        <v>2</v>
      </c>
      <c r="B21" s="20">
        <v>2</v>
      </c>
      <c r="C21" s="20" t="s">
        <v>200</v>
      </c>
      <c r="D21" s="24" t="s">
        <v>275</v>
      </c>
      <c r="E21" s="75" t="s">
        <v>376</v>
      </c>
      <c r="F21" s="20">
        <v>1</v>
      </c>
      <c r="G21" s="20" t="s">
        <v>35</v>
      </c>
      <c r="H21" s="20" t="s">
        <v>26</v>
      </c>
      <c r="I21" s="21">
        <v>80</v>
      </c>
      <c r="J21" s="23">
        <v>0.10416666666666667</v>
      </c>
      <c r="K21" s="22">
        <v>44336</v>
      </c>
      <c r="L21" s="15" t="str">
        <f t="shared" si="2"/>
        <v>jueves</v>
      </c>
      <c r="M21" s="23">
        <v>0.375</v>
      </c>
      <c r="N21" s="23">
        <f t="shared" si="1"/>
        <v>0.47916666666666669</v>
      </c>
      <c r="O21" s="20" t="s">
        <v>297</v>
      </c>
      <c r="P21" s="37" t="s">
        <v>350</v>
      </c>
      <c r="Q21" s="13">
        <f>VLOOKUP(K21,datos!$B$2:$C$15,2,FALSE)</f>
        <v>1</v>
      </c>
      <c r="R21" s="45" t="s">
        <v>397</v>
      </c>
    </row>
    <row r="22" spans="1:18" x14ac:dyDescent="0.25">
      <c r="A22" s="19">
        <v>0</v>
      </c>
      <c r="B22" s="20">
        <v>1</v>
      </c>
      <c r="C22" s="20" t="s">
        <v>185</v>
      </c>
      <c r="D22" s="24" t="s">
        <v>319</v>
      </c>
      <c r="E22" s="75" t="s">
        <v>217</v>
      </c>
      <c r="F22" s="20">
        <v>1</v>
      </c>
      <c r="G22" s="20" t="s">
        <v>25</v>
      </c>
      <c r="H22" s="20" t="s">
        <v>32</v>
      </c>
      <c r="I22" s="21">
        <v>3</v>
      </c>
      <c r="J22" s="23">
        <v>4.1666666666666664E-2</v>
      </c>
      <c r="K22" s="22">
        <v>44336</v>
      </c>
      <c r="L22" s="15" t="str">
        <f t="shared" si="2"/>
        <v>jueves</v>
      </c>
      <c r="M22" s="23">
        <v>0.54166666666666663</v>
      </c>
      <c r="N22" s="23">
        <f t="shared" si="1"/>
        <v>0.58333333333333326</v>
      </c>
      <c r="O22" s="20" t="s">
        <v>295</v>
      </c>
      <c r="P22" s="24"/>
      <c r="Q22" s="13">
        <f>VLOOKUP(K22,datos!$B$2:$C$15,2,FALSE)</f>
        <v>1</v>
      </c>
      <c r="R22" s="45"/>
    </row>
    <row r="23" spans="1:18" x14ac:dyDescent="0.25">
      <c r="A23" s="19">
        <v>3</v>
      </c>
      <c r="B23" s="20">
        <v>2</v>
      </c>
      <c r="C23" s="20" t="s">
        <v>196</v>
      </c>
      <c r="D23" s="24" t="s">
        <v>273</v>
      </c>
      <c r="E23" s="75" t="s">
        <v>228</v>
      </c>
      <c r="F23" s="20">
        <v>1</v>
      </c>
      <c r="G23" s="20" t="s">
        <v>25</v>
      </c>
      <c r="H23" s="20" t="s">
        <v>26</v>
      </c>
      <c r="I23" s="21">
        <v>116</v>
      </c>
      <c r="J23" s="23">
        <v>6.25E-2</v>
      </c>
      <c r="K23" s="22">
        <v>44336</v>
      </c>
      <c r="L23" s="15" t="str">
        <f t="shared" si="2"/>
        <v>jueves</v>
      </c>
      <c r="M23" s="23">
        <v>0.625</v>
      </c>
      <c r="N23" s="23">
        <f t="shared" si="1"/>
        <v>0.6875</v>
      </c>
      <c r="O23" s="55" t="s">
        <v>298</v>
      </c>
      <c r="P23" s="60" t="s">
        <v>370</v>
      </c>
      <c r="Q23" s="13">
        <f>VLOOKUP(K23,datos!$B$2:$C$15,2,FALSE)</f>
        <v>1</v>
      </c>
      <c r="R23" s="45" t="s">
        <v>397</v>
      </c>
    </row>
    <row r="24" spans="1:18" x14ac:dyDescent="0.25">
      <c r="A24" s="19">
        <v>2</v>
      </c>
      <c r="B24" s="20">
        <v>2</v>
      </c>
      <c r="C24" s="20" t="s">
        <v>200</v>
      </c>
      <c r="D24" s="24" t="s">
        <v>275</v>
      </c>
      <c r="E24" s="75" t="s">
        <v>377</v>
      </c>
      <c r="F24" s="20">
        <v>1</v>
      </c>
      <c r="G24" s="20" t="s">
        <v>35</v>
      </c>
      <c r="H24" s="20" t="s">
        <v>26</v>
      </c>
      <c r="I24" s="21">
        <v>54</v>
      </c>
      <c r="J24" s="23">
        <v>0.10416666666666667</v>
      </c>
      <c r="K24" s="22">
        <v>44336</v>
      </c>
      <c r="L24" s="15" t="str">
        <f t="shared" si="2"/>
        <v>jueves</v>
      </c>
      <c r="M24" s="23">
        <v>0.66666666666666663</v>
      </c>
      <c r="N24" s="23">
        <f t="shared" si="1"/>
        <v>0.77083333333333326</v>
      </c>
      <c r="O24" s="20" t="s">
        <v>297</v>
      </c>
      <c r="P24" s="37" t="s">
        <v>351</v>
      </c>
      <c r="Q24" s="13">
        <f>VLOOKUP(K24,datos!$B$2:$C$15,2,FALSE)</f>
        <v>1</v>
      </c>
      <c r="R24" s="45" t="s">
        <v>397</v>
      </c>
    </row>
    <row r="25" spans="1:18" x14ac:dyDescent="0.25">
      <c r="A25" s="19">
        <v>1</v>
      </c>
      <c r="B25" s="20">
        <v>2</v>
      </c>
      <c r="C25" s="20" t="s">
        <v>186</v>
      </c>
      <c r="D25" s="24" t="s">
        <v>320</v>
      </c>
      <c r="E25" s="75" t="s">
        <v>218</v>
      </c>
      <c r="F25" s="20">
        <v>1</v>
      </c>
      <c r="G25" s="20" t="s">
        <v>25</v>
      </c>
      <c r="H25" s="20" t="s">
        <v>26</v>
      </c>
      <c r="I25" s="21">
        <v>187</v>
      </c>
      <c r="J25" s="23">
        <v>0.125</v>
      </c>
      <c r="K25" s="22">
        <v>44337</v>
      </c>
      <c r="L25" s="15" t="str">
        <f t="shared" si="2"/>
        <v>viernes</v>
      </c>
      <c r="M25" s="23">
        <v>0.375</v>
      </c>
      <c r="N25" s="23">
        <f t="shared" si="1"/>
        <v>0.5</v>
      </c>
      <c r="O25" s="20" t="s">
        <v>339</v>
      </c>
      <c r="P25" s="24"/>
      <c r="Q25" s="13">
        <f>VLOOKUP(K25,datos!$B$2:$C$15,2,FALSE)</f>
        <v>0</v>
      </c>
      <c r="R25" s="45" t="s">
        <v>397</v>
      </c>
    </row>
    <row r="26" spans="1:18" x14ac:dyDescent="0.25">
      <c r="A26" s="19">
        <v>2</v>
      </c>
      <c r="B26" s="20">
        <v>2</v>
      </c>
      <c r="C26" s="20" t="s">
        <v>249</v>
      </c>
      <c r="D26" s="24" t="s">
        <v>303</v>
      </c>
      <c r="E26" s="75" t="s">
        <v>385</v>
      </c>
      <c r="F26" s="20">
        <v>2</v>
      </c>
      <c r="G26" s="20" t="s">
        <v>35</v>
      </c>
      <c r="H26" s="20" t="s">
        <v>26</v>
      </c>
      <c r="I26" s="21">
        <v>71</v>
      </c>
      <c r="J26" s="23">
        <v>8.3333333333333329E-2</v>
      </c>
      <c r="K26" s="22">
        <v>44337</v>
      </c>
      <c r="L26" s="15" t="str">
        <f t="shared" si="2"/>
        <v>viernes</v>
      </c>
      <c r="M26" s="23">
        <v>0.625</v>
      </c>
      <c r="N26" s="23">
        <f t="shared" si="1"/>
        <v>0.70833333333333337</v>
      </c>
      <c r="O26" s="20" t="s">
        <v>297</v>
      </c>
      <c r="P26" s="28" t="s">
        <v>354</v>
      </c>
      <c r="Q26" s="13">
        <f>VLOOKUP(K26,datos!$B$2:$C$15,2,FALSE)</f>
        <v>0</v>
      </c>
      <c r="R26" s="45" t="s">
        <v>398</v>
      </c>
    </row>
    <row r="27" spans="1:18" x14ac:dyDescent="0.25">
      <c r="A27" s="19">
        <v>2</v>
      </c>
      <c r="B27" s="20">
        <v>2</v>
      </c>
      <c r="C27" s="20" t="s">
        <v>249</v>
      </c>
      <c r="D27" s="24" t="s">
        <v>303</v>
      </c>
      <c r="E27" s="75" t="s">
        <v>386</v>
      </c>
      <c r="F27" s="20">
        <v>2</v>
      </c>
      <c r="G27" s="20" t="s">
        <v>35</v>
      </c>
      <c r="H27" s="20" t="s">
        <v>26</v>
      </c>
      <c r="I27" s="21">
        <v>45</v>
      </c>
      <c r="J27" s="23">
        <v>8.3333333333333329E-2</v>
      </c>
      <c r="K27" s="22">
        <v>44337</v>
      </c>
      <c r="L27" s="15" t="str">
        <f t="shared" si="2"/>
        <v>viernes</v>
      </c>
      <c r="M27" s="23">
        <v>0.75</v>
      </c>
      <c r="N27" s="23">
        <f t="shared" si="1"/>
        <v>0.83333333333333337</v>
      </c>
      <c r="O27" s="20" t="s">
        <v>297</v>
      </c>
      <c r="P27" s="29" t="s">
        <v>355</v>
      </c>
      <c r="Q27" s="13">
        <f>VLOOKUP(K27,datos!$B$2:$C$15,2,FALSE)</f>
        <v>0</v>
      </c>
      <c r="R27" s="45" t="s">
        <v>398</v>
      </c>
    </row>
    <row r="28" spans="1:18" x14ac:dyDescent="0.25">
      <c r="A28" s="19">
        <v>4</v>
      </c>
      <c r="B28" s="20">
        <v>2</v>
      </c>
      <c r="C28" s="13" t="s">
        <v>201</v>
      </c>
      <c r="D28" s="24" t="s">
        <v>327</v>
      </c>
      <c r="E28" s="76" t="s">
        <v>341</v>
      </c>
      <c r="F28" s="77">
        <v>1</v>
      </c>
      <c r="G28" s="77" t="s">
        <v>25</v>
      </c>
      <c r="H28" s="77" t="s">
        <v>32</v>
      </c>
      <c r="I28" s="78">
        <v>177</v>
      </c>
      <c r="J28" s="79">
        <v>4.1666666666666664E-2</v>
      </c>
      <c r="K28" s="80">
        <v>44337</v>
      </c>
      <c r="L28" s="81" t="str">
        <f t="shared" si="2"/>
        <v>viernes</v>
      </c>
      <c r="M28" s="79">
        <v>0.79166666666666663</v>
      </c>
      <c r="N28" s="79">
        <f t="shared" si="1"/>
        <v>0.83333333333333326</v>
      </c>
      <c r="O28" s="77" t="s">
        <v>295</v>
      </c>
      <c r="P28" s="88"/>
      <c r="Q28" s="89">
        <f>VLOOKUP(K28,datos!$B$2:$C$15,2,FALSE)</f>
        <v>0</v>
      </c>
      <c r="R28" s="90"/>
    </row>
    <row r="29" spans="1:18" x14ac:dyDescent="0.25">
      <c r="A29" s="19">
        <v>0</v>
      </c>
      <c r="B29" s="20">
        <v>1</v>
      </c>
      <c r="C29" s="20" t="s">
        <v>194</v>
      </c>
      <c r="D29" s="24" t="s">
        <v>331</v>
      </c>
      <c r="E29" s="92" t="s">
        <v>225</v>
      </c>
      <c r="F29" s="70">
        <v>1</v>
      </c>
      <c r="G29" s="70" t="s">
        <v>349</v>
      </c>
      <c r="H29" s="70" t="s">
        <v>171</v>
      </c>
      <c r="I29" s="71"/>
      <c r="J29" s="72">
        <v>4.1666666666666664E-2</v>
      </c>
      <c r="K29" s="73">
        <v>44340</v>
      </c>
      <c r="L29" s="70" t="str">
        <f t="shared" si="2"/>
        <v>lunes</v>
      </c>
      <c r="M29" s="72">
        <v>0.375</v>
      </c>
      <c r="N29" s="72">
        <f t="shared" si="1"/>
        <v>0.41666666666666669</v>
      </c>
      <c r="O29" s="70" t="s">
        <v>296</v>
      </c>
      <c r="P29" s="93"/>
      <c r="Q29" s="86">
        <f>VLOOKUP(K29,datos!$B$2:$C$15,2,FALSE)</f>
        <v>1</v>
      </c>
      <c r="R29" s="87"/>
    </row>
    <row r="30" spans="1:18" x14ac:dyDescent="0.25">
      <c r="A30" s="19">
        <v>1</v>
      </c>
      <c r="B30" s="20">
        <v>1</v>
      </c>
      <c r="C30" s="20" t="s">
        <v>289</v>
      </c>
      <c r="D30" s="24" t="s">
        <v>322</v>
      </c>
      <c r="E30" s="75" t="s">
        <v>288</v>
      </c>
      <c r="F30" s="20">
        <v>1</v>
      </c>
      <c r="G30" s="20" t="s">
        <v>25</v>
      </c>
      <c r="H30" s="20" t="s">
        <v>26</v>
      </c>
      <c r="I30" s="21">
        <v>80</v>
      </c>
      <c r="J30" s="23">
        <v>8.3333333333333329E-2</v>
      </c>
      <c r="K30" s="22">
        <v>44340</v>
      </c>
      <c r="L30" s="15" t="str">
        <f t="shared" si="2"/>
        <v>lunes</v>
      </c>
      <c r="M30" s="23">
        <v>0.375</v>
      </c>
      <c r="N30" s="23">
        <f t="shared" si="1"/>
        <v>0.45833333333333331</v>
      </c>
      <c r="O30" s="20" t="s">
        <v>298</v>
      </c>
      <c r="P30" s="24" t="s">
        <v>338</v>
      </c>
      <c r="Q30" s="13">
        <f>VLOOKUP(K30,datos!$B$2:$C$15,2,FALSE)</f>
        <v>1</v>
      </c>
      <c r="R30" s="45" t="s">
        <v>397</v>
      </c>
    </row>
    <row r="31" spans="1:18" x14ac:dyDescent="0.25">
      <c r="A31" s="19">
        <v>3</v>
      </c>
      <c r="B31" s="20">
        <v>2</v>
      </c>
      <c r="C31" s="20" t="s">
        <v>204</v>
      </c>
      <c r="D31" s="24" t="s">
        <v>335</v>
      </c>
      <c r="E31" s="75" t="s">
        <v>234</v>
      </c>
      <c r="F31" s="20">
        <v>1</v>
      </c>
      <c r="G31" s="20" t="s">
        <v>349</v>
      </c>
      <c r="H31" s="20" t="s">
        <v>171</v>
      </c>
      <c r="I31" s="21"/>
      <c r="J31" s="23">
        <v>4.1666666666666664E-2</v>
      </c>
      <c r="K31" s="22">
        <v>44340</v>
      </c>
      <c r="L31" s="15" t="str">
        <f t="shared" si="2"/>
        <v>lunes</v>
      </c>
      <c r="M31" s="23">
        <v>0.375</v>
      </c>
      <c r="N31" s="23">
        <f t="shared" si="1"/>
        <v>0.41666666666666669</v>
      </c>
      <c r="O31" s="20" t="s">
        <v>296</v>
      </c>
      <c r="P31" s="24"/>
      <c r="Q31" s="13">
        <f>VLOOKUP(K31,datos!$B$2:$C$15,2,FALSE)</f>
        <v>1</v>
      </c>
      <c r="R31" s="45"/>
    </row>
    <row r="32" spans="1:18" x14ac:dyDescent="0.25">
      <c r="A32" s="19">
        <v>4</v>
      </c>
      <c r="B32" s="20">
        <v>1</v>
      </c>
      <c r="C32" s="13" t="s">
        <v>205</v>
      </c>
      <c r="D32" s="24" t="s">
        <v>325</v>
      </c>
      <c r="E32" s="75" t="s">
        <v>235</v>
      </c>
      <c r="F32" s="20">
        <v>1</v>
      </c>
      <c r="G32" s="20" t="s">
        <v>25</v>
      </c>
      <c r="H32" s="20" t="s">
        <v>26</v>
      </c>
      <c r="I32" s="21">
        <v>103</v>
      </c>
      <c r="J32" s="23">
        <v>0.10416666666666667</v>
      </c>
      <c r="K32" s="22">
        <v>44340</v>
      </c>
      <c r="L32" s="15" t="str">
        <f t="shared" si="2"/>
        <v>lunes</v>
      </c>
      <c r="M32" s="59">
        <v>0.66666666666666663</v>
      </c>
      <c r="N32" s="59">
        <f t="shared" si="1"/>
        <v>0.77083333333333326</v>
      </c>
      <c r="O32" s="55" t="s">
        <v>298</v>
      </c>
      <c r="P32" s="60" t="s">
        <v>370</v>
      </c>
      <c r="Q32" s="13">
        <f>VLOOKUP(K32,datos!$B$2:$C$15,2,FALSE)</f>
        <v>1</v>
      </c>
      <c r="R32" s="94" t="s">
        <v>397</v>
      </c>
    </row>
    <row r="33" spans="1:18" x14ac:dyDescent="0.25">
      <c r="A33" s="19">
        <v>2</v>
      </c>
      <c r="B33" s="20">
        <v>2</v>
      </c>
      <c r="C33" s="20" t="s">
        <v>190</v>
      </c>
      <c r="D33" s="24" t="s">
        <v>318</v>
      </c>
      <c r="E33" s="75" t="s">
        <v>387</v>
      </c>
      <c r="F33" s="20">
        <v>1</v>
      </c>
      <c r="G33" s="20" t="s">
        <v>35</v>
      </c>
      <c r="H33" s="20" t="s">
        <v>26</v>
      </c>
      <c r="I33" s="21">
        <v>89</v>
      </c>
      <c r="J33" s="23">
        <v>8.3333333333333329E-2</v>
      </c>
      <c r="K33" s="22">
        <v>44340</v>
      </c>
      <c r="L33" s="15" t="str">
        <f t="shared" si="2"/>
        <v>lunes</v>
      </c>
      <c r="M33" s="59">
        <v>0.45833333333333331</v>
      </c>
      <c r="N33" s="59">
        <f t="shared" si="1"/>
        <v>0.54166666666666663</v>
      </c>
      <c r="O33" s="55" t="s">
        <v>297</v>
      </c>
      <c r="P33" s="60" t="s">
        <v>400</v>
      </c>
      <c r="Q33" s="13">
        <f>VLOOKUP(K33,datos!$B$2:$C$15,2,FALSE)</f>
        <v>1</v>
      </c>
      <c r="R33" s="94" t="s">
        <v>398</v>
      </c>
    </row>
    <row r="34" spans="1:18" x14ac:dyDescent="0.25">
      <c r="A34" s="19">
        <v>2</v>
      </c>
      <c r="B34" s="20">
        <v>2</v>
      </c>
      <c r="C34" s="20" t="s">
        <v>190</v>
      </c>
      <c r="D34" s="24" t="s">
        <v>318</v>
      </c>
      <c r="E34" s="75" t="s">
        <v>388</v>
      </c>
      <c r="F34" s="20">
        <v>1</v>
      </c>
      <c r="G34" s="20" t="s">
        <v>35</v>
      </c>
      <c r="H34" s="20" t="s">
        <v>26</v>
      </c>
      <c r="I34" s="21">
        <v>63</v>
      </c>
      <c r="J34" s="23">
        <v>8.3333333333333329E-2</v>
      </c>
      <c r="K34" s="22">
        <v>44340</v>
      </c>
      <c r="L34" s="15" t="str">
        <f t="shared" si="2"/>
        <v>lunes</v>
      </c>
      <c r="M34" s="59">
        <v>0.625</v>
      </c>
      <c r="N34" s="59">
        <f t="shared" si="1"/>
        <v>0.70833333333333337</v>
      </c>
      <c r="O34" s="55" t="s">
        <v>297</v>
      </c>
      <c r="P34" s="61" t="s">
        <v>399</v>
      </c>
      <c r="Q34" s="13">
        <f>VLOOKUP(K34,datos!$B$2:$C$15,2,FALSE)</f>
        <v>1</v>
      </c>
      <c r="R34" s="94" t="s">
        <v>398</v>
      </c>
    </row>
    <row r="35" spans="1:18" x14ac:dyDescent="0.25">
      <c r="A35" s="19">
        <v>3</v>
      </c>
      <c r="B35" s="20">
        <v>1</v>
      </c>
      <c r="C35" s="20" t="s">
        <v>343</v>
      </c>
      <c r="D35" s="24" t="s">
        <v>309</v>
      </c>
      <c r="E35" s="75" t="s">
        <v>299</v>
      </c>
      <c r="F35" s="20">
        <v>1</v>
      </c>
      <c r="G35" s="20" t="s">
        <v>25</v>
      </c>
      <c r="H35" s="20" t="s">
        <v>32</v>
      </c>
      <c r="I35" s="21">
        <v>67</v>
      </c>
      <c r="J35" s="23">
        <v>4.1666666666666664E-2</v>
      </c>
      <c r="K35" s="22">
        <v>44340</v>
      </c>
      <c r="L35" s="15" t="str">
        <f t="shared" si="2"/>
        <v>lunes</v>
      </c>
      <c r="M35" s="23">
        <v>0.79166666666666663</v>
      </c>
      <c r="N35" s="23">
        <f t="shared" si="1"/>
        <v>0.83333333333333326</v>
      </c>
      <c r="O35" s="20" t="s">
        <v>295</v>
      </c>
      <c r="P35" s="24"/>
      <c r="Q35" s="13">
        <f>VLOOKUP(K35,datos!$B$2:$C$15,2,FALSE)</f>
        <v>1</v>
      </c>
      <c r="R35" s="45"/>
    </row>
    <row r="36" spans="1:18" x14ac:dyDescent="0.25">
      <c r="A36" s="19">
        <v>0</v>
      </c>
      <c r="B36" s="20">
        <v>1</v>
      </c>
      <c r="C36" s="20" t="s">
        <v>347</v>
      </c>
      <c r="D36" s="24" t="s">
        <v>332</v>
      </c>
      <c r="E36" s="75" t="s">
        <v>293</v>
      </c>
      <c r="F36" s="20">
        <v>1</v>
      </c>
      <c r="G36" s="20" t="s">
        <v>349</v>
      </c>
      <c r="H36" s="20" t="s">
        <v>171</v>
      </c>
      <c r="I36" s="21"/>
      <c r="J36" s="23">
        <v>4.1666666666666664E-2</v>
      </c>
      <c r="K36" s="22">
        <v>44342</v>
      </c>
      <c r="L36" s="15" t="str">
        <f t="shared" si="2"/>
        <v>miércoles</v>
      </c>
      <c r="M36" s="23">
        <v>0.375</v>
      </c>
      <c r="N36" s="23">
        <f t="shared" si="1"/>
        <v>0.41666666666666669</v>
      </c>
      <c r="O36" s="20" t="s">
        <v>296</v>
      </c>
      <c r="P36" s="27"/>
      <c r="Q36" s="13">
        <f>VLOOKUP(K36,datos!$B$2:$C$15,2,FALSE)</f>
        <v>0</v>
      </c>
      <c r="R36" s="45"/>
    </row>
    <row r="37" spans="1:18" x14ac:dyDescent="0.25">
      <c r="A37" s="19">
        <v>1</v>
      </c>
      <c r="B37" s="20">
        <v>2</v>
      </c>
      <c r="C37" s="13" t="s">
        <v>187</v>
      </c>
      <c r="D37" s="24" t="s">
        <v>312</v>
      </c>
      <c r="E37" s="75" t="s">
        <v>219</v>
      </c>
      <c r="F37" s="20">
        <v>1</v>
      </c>
      <c r="G37" s="20" t="s">
        <v>25</v>
      </c>
      <c r="H37" s="20" t="s">
        <v>26</v>
      </c>
      <c r="I37" s="21">
        <v>183</v>
      </c>
      <c r="J37" s="23">
        <v>0.125</v>
      </c>
      <c r="K37" s="22">
        <v>44342</v>
      </c>
      <c r="L37" s="15" t="str">
        <f t="shared" si="2"/>
        <v>miércoles</v>
      </c>
      <c r="M37" s="23">
        <v>0.375</v>
      </c>
      <c r="N37" s="23">
        <f t="shared" si="1"/>
        <v>0.5</v>
      </c>
      <c r="O37" s="20" t="s">
        <v>339</v>
      </c>
      <c r="P37" s="24"/>
      <c r="Q37" s="13">
        <f>VLOOKUP(K37,datos!$B$2:$C$15,2,FALSE)</f>
        <v>0</v>
      </c>
      <c r="R37" s="45" t="s">
        <v>397</v>
      </c>
    </row>
    <row r="38" spans="1:18" x14ac:dyDescent="0.25">
      <c r="A38" s="19">
        <v>3</v>
      </c>
      <c r="B38" s="20">
        <v>2</v>
      </c>
      <c r="C38" s="20" t="s">
        <v>241</v>
      </c>
      <c r="D38" s="24" t="s">
        <v>305</v>
      </c>
      <c r="E38" s="75" t="s">
        <v>389</v>
      </c>
      <c r="F38" s="20">
        <v>2</v>
      </c>
      <c r="G38" s="20" t="s">
        <v>35</v>
      </c>
      <c r="H38" s="20" t="s">
        <v>26</v>
      </c>
      <c r="I38" s="21">
        <v>89</v>
      </c>
      <c r="J38" s="23">
        <v>0.14583333333333334</v>
      </c>
      <c r="K38" s="22">
        <v>44342</v>
      </c>
      <c r="L38" s="15" t="str">
        <f t="shared" ref="L38:L69" si="3">TEXT(K38,"dddd")</f>
        <v>miércoles</v>
      </c>
      <c r="M38" s="23">
        <v>0.375</v>
      </c>
      <c r="N38" s="23">
        <f t="shared" si="1"/>
        <v>0.52083333333333337</v>
      </c>
      <c r="O38" s="20" t="s">
        <v>297</v>
      </c>
      <c r="P38" s="25" t="s">
        <v>356</v>
      </c>
      <c r="Q38" s="13">
        <f>VLOOKUP(K38,datos!$B$2:$C$15,2,FALSE)</f>
        <v>0</v>
      </c>
      <c r="R38" s="45" t="s">
        <v>397</v>
      </c>
    </row>
    <row r="39" spans="1:18" x14ac:dyDescent="0.25">
      <c r="A39" s="19">
        <v>2</v>
      </c>
      <c r="B39" s="20">
        <v>1</v>
      </c>
      <c r="C39" s="20" t="s">
        <v>239</v>
      </c>
      <c r="D39" s="24" t="s">
        <v>307</v>
      </c>
      <c r="E39" s="75" t="s">
        <v>209</v>
      </c>
      <c r="F39" s="20">
        <v>2</v>
      </c>
      <c r="G39" s="20" t="s">
        <v>35</v>
      </c>
      <c r="H39" s="20" t="s">
        <v>32</v>
      </c>
      <c r="I39" s="21">
        <v>8</v>
      </c>
      <c r="J39" s="23">
        <v>4.1666666666666664E-2</v>
      </c>
      <c r="K39" s="22">
        <v>44342</v>
      </c>
      <c r="L39" s="15" t="str">
        <f t="shared" si="3"/>
        <v>miércoles</v>
      </c>
      <c r="M39" s="26">
        <v>0.54166666666666663</v>
      </c>
      <c r="N39" s="26">
        <f t="shared" si="1"/>
        <v>0.58333333333333326</v>
      </c>
      <c r="O39" s="20" t="s">
        <v>295</v>
      </c>
      <c r="P39" s="24"/>
      <c r="Q39" s="13">
        <f>VLOOKUP(K39,datos!$B$2:$C$15,2,FALSE)</f>
        <v>0</v>
      </c>
      <c r="R39" s="45"/>
    </row>
    <row r="40" spans="1:18" x14ac:dyDescent="0.25">
      <c r="A40" s="19">
        <v>3</v>
      </c>
      <c r="B40" s="20">
        <v>2</v>
      </c>
      <c r="C40" s="20" t="s">
        <v>241</v>
      </c>
      <c r="D40" s="24" t="s">
        <v>305</v>
      </c>
      <c r="E40" s="75" t="s">
        <v>390</v>
      </c>
      <c r="F40" s="20">
        <v>2</v>
      </c>
      <c r="G40" s="20" t="s">
        <v>35</v>
      </c>
      <c r="H40" s="20" t="s">
        <v>26</v>
      </c>
      <c r="I40" s="21">
        <v>61</v>
      </c>
      <c r="J40" s="23">
        <v>0.14583333333333334</v>
      </c>
      <c r="K40" s="22">
        <v>44342</v>
      </c>
      <c r="L40" s="15" t="str">
        <f t="shared" si="3"/>
        <v>miércoles</v>
      </c>
      <c r="M40" s="23">
        <v>0.625</v>
      </c>
      <c r="N40" s="23">
        <f t="shared" si="1"/>
        <v>0.77083333333333337</v>
      </c>
      <c r="O40" s="20" t="s">
        <v>297</v>
      </c>
      <c r="P40" s="25" t="s">
        <v>357</v>
      </c>
      <c r="Q40" s="13">
        <f>VLOOKUP(K40,datos!$B$2:$C$15,2,FALSE)</f>
        <v>0</v>
      </c>
      <c r="R40" s="45" t="s">
        <v>397</v>
      </c>
    </row>
    <row r="41" spans="1:18" x14ac:dyDescent="0.25">
      <c r="A41" s="19">
        <v>2</v>
      </c>
      <c r="B41" s="20">
        <v>1</v>
      </c>
      <c r="C41" s="20" t="s">
        <v>345</v>
      </c>
      <c r="D41" s="24" t="s">
        <v>306</v>
      </c>
      <c r="E41" s="75" t="s">
        <v>292</v>
      </c>
      <c r="F41" s="20">
        <v>1</v>
      </c>
      <c r="G41" s="20" t="s">
        <v>25</v>
      </c>
      <c r="H41" s="20" t="s">
        <v>32</v>
      </c>
      <c r="I41" s="21">
        <v>50</v>
      </c>
      <c r="J41" s="23">
        <v>0.10416666666666667</v>
      </c>
      <c r="K41" s="22">
        <v>44342</v>
      </c>
      <c r="L41" s="15" t="str">
        <f t="shared" si="3"/>
        <v>miércoles</v>
      </c>
      <c r="M41" s="23">
        <v>0.70833333333333337</v>
      </c>
      <c r="N41" s="23">
        <f t="shared" si="1"/>
        <v>0.8125</v>
      </c>
      <c r="O41" s="20" t="s">
        <v>295</v>
      </c>
      <c r="P41" s="24"/>
      <c r="Q41" s="13">
        <f>VLOOKUP(K41,datos!$B$2:$C$15,2,FALSE)</f>
        <v>0</v>
      </c>
      <c r="R41" s="45"/>
    </row>
    <row r="42" spans="1:18" x14ac:dyDescent="0.25">
      <c r="A42" s="19">
        <v>3</v>
      </c>
      <c r="B42" s="20">
        <v>2</v>
      </c>
      <c r="C42" s="20" t="s">
        <v>247</v>
      </c>
      <c r="D42" s="24" t="s">
        <v>273</v>
      </c>
      <c r="E42" s="75" t="s">
        <v>391</v>
      </c>
      <c r="F42" s="20">
        <v>2</v>
      </c>
      <c r="G42" s="20" t="s">
        <v>35</v>
      </c>
      <c r="H42" s="20" t="s">
        <v>26</v>
      </c>
      <c r="I42" s="21">
        <v>71</v>
      </c>
      <c r="J42" s="23">
        <v>0.10416666666666667</v>
      </c>
      <c r="K42" s="22">
        <v>44343</v>
      </c>
      <c r="L42" s="15" t="str">
        <f t="shared" si="3"/>
        <v>jueves</v>
      </c>
      <c r="M42" s="23">
        <v>0.375</v>
      </c>
      <c r="N42" s="23">
        <f t="shared" si="1"/>
        <v>0.47916666666666669</v>
      </c>
      <c r="O42" s="20" t="s">
        <v>297</v>
      </c>
      <c r="P42" s="29" t="s">
        <v>401</v>
      </c>
      <c r="Q42" s="13">
        <f>VLOOKUP(K42,datos!$B$2:$C$15,2,FALSE)</f>
        <v>1</v>
      </c>
      <c r="R42" s="45" t="s">
        <v>397</v>
      </c>
    </row>
    <row r="43" spans="1:18" x14ac:dyDescent="0.25">
      <c r="A43" s="19">
        <v>3</v>
      </c>
      <c r="B43" s="20">
        <v>2</v>
      </c>
      <c r="C43" s="20" t="s">
        <v>247</v>
      </c>
      <c r="D43" s="24" t="s">
        <v>273</v>
      </c>
      <c r="E43" s="75" t="s">
        <v>392</v>
      </c>
      <c r="F43" s="20">
        <v>2</v>
      </c>
      <c r="G43" s="20" t="s">
        <v>35</v>
      </c>
      <c r="H43" s="20" t="s">
        <v>26</v>
      </c>
      <c r="I43" s="21">
        <v>45</v>
      </c>
      <c r="J43" s="23">
        <v>0.10416666666666667</v>
      </c>
      <c r="K43" s="22">
        <v>44343</v>
      </c>
      <c r="L43" s="15" t="str">
        <f t="shared" si="3"/>
        <v>jueves</v>
      </c>
      <c r="M43" s="23">
        <v>0.54166666666666663</v>
      </c>
      <c r="N43" s="23">
        <f t="shared" si="1"/>
        <v>0.64583333333333326</v>
      </c>
      <c r="O43" s="20" t="s">
        <v>297</v>
      </c>
      <c r="P43" s="28" t="s">
        <v>402</v>
      </c>
      <c r="Q43" s="13">
        <f>VLOOKUP(K43,datos!$B$2:$C$15,2,FALSE)</f>
        <v>1</v>
      </c>
      <c r="R43" s="45" t="s">
        <v>397</v>
      </c>
    </row>
    <row r="44" spans="1:18" x14ac:dyDescent="0.25">
      <c r="A44" s="19">
        <v>0</v>
      </c>
      <c r="B44" s="20">
        <v>1</v>
      </c>
      <c r="C44" s="20" t="s">
        <v>246</v>
      </c>
      <c r="D44" s="24" t="s">
        <v>330</v>
      </c>
      <c r="E44" s="75" t="s">
        <v>226</v>
      </c>
      <c r="F44" s="20">
        <v>1</v>
      </c>
      <c r="G44" s="20" t="s">
        <v>25</v>
      </c>
      <c r="H44" s="20" t="s">
        <v>32</v>
      </c>
      <c r="I44" s="21"/>
      <c r="J44" s="23">
        <v>8.3333333333333329E-2</v>
      </c>
      <c r="K44" s="22">
        <v>44343</v>
      </c>
      <c r="L44" s="15" t="str">
        <f t="shared" si="3"/>
        <v>jueves</v>
      </c>
      <c r="M44" s="23">
        <v>0.70833333333333337</v>
      </c>
      <c r="N44" s="23">
        <f t="shared" si="1"/>
        <v>0.79166666666666674</v>
      </c>
      <c r="O44" s="20" t="s">
        <v>295</v>
      </c>
      <c r="P44" s="27"/>
      <c r="Q44" s="13">
        <f>VLOOKUP(K44,datos!$B$2:$C$15,2,FALSE)</f>
        <v>1</v>
      </c>
      <c r="R44" s="45"/>
    </row>
    <row r="45" spans="1:18" x14ac:dyDescent="0.25">
      <c r="A45" s="19">
        <v>0</v>
      </c>
      <c r="B45" s="20">
        <v>1</v>
      </c>
      <c r="C45" s="20" t="s">
        <v>246</v>
      </c>
      <c r="D45" s="24" t="s">
        <v>330</v>
      </c>
      <c r="E45" s="75" t="s">
        <v>226</v>
      </c>
      <c r="F45" s="20">
        <v>2</v>
      </c>
      <c r="G45" s="20" t="s">
        <v>349</v>
      </c>
      <c r="H45" s="20" t="s">
        <v>171</v>
      </c>
      <c r="I45" s="21"/>
      <c r="J45" s="23">
        <v>4.1666666666666664E-2</v>
      </c>
      <c r="K45" s="22">
        <v>44343</v>
      </c>
      <c r="L45" s="15" t="str">
        <f t="shared" si="3"/>
        <v>jueves</v>
      </c>
      <c r="M45" s="23">
        <v>0.70833333333333337</v>
      </c>
      <c r="N45" s="23">
        <f t="shared" si="1"/>
        <v>0.75</v>
      </c>
      <c r="O45" s="20" t="s">
        <v>296</v>
      </c>
      <c r="P45" s="24"/>
      <c r="Q45" s="13">
        <f>VLOOKUP(K45,datos!$B$2:$C$15,2,FALSE)</f>
        <v>1</v>
      </c>
      <c r="R45" s="45"/>
    </row>
    <row r="46" spans="1:18" x14ac:dyDescent="0.25">
      <c r="A46" s="19">
        <v>2</v>
      </c>
      <c r="B46" s="20">
        <v>2</v>
      </c>
      <c r="C46" s="13" t="s">
        <v>178</v>
      </c>
      <c r="D46" s="24" t="s">
        <v>323</v>
      </c>
      <c r="E46" s="75" t="s">
        <v>210</v>
      </c>
      <c r="F46" s="20">
        <v>1</v>
      </c>
      <c r="G46" s="20" t="s">
        <v>25</v>
      </c>
      <c r="H46" s="20" t="s">
        <v>26</v>
      </c>
      <c r="I46" s="21">
        <v>142</v>
      </c>
      <c r="J46" s="23">
        <v>0.125</v>
      </c>
      <c r="K46" s="22">
        <v>44343</v>
      </c>
      <c r="L46" s="15" t="str">
        <f t="shared" si="3"/>
        <v>jueves</v>
      </c>
      <c r="M46" s="23">
        <v>0.70833333333333337</v>
      </c>
      <c r="N46" s="23">
        <f t="shared" si="1"/>
        <v>0.83333333333333337</v>
      </c>
      <c r="O46" s="20" t="s">
        <v>339</v>
      </c>
      <c r="P46" s="24"/>
      <c r="Q46" s="13">
        <f>VLOOKUP(K46,datos!$B$2:$C$15,2,FALSE)</f>
        <v>1</v>
      </c>
      <c r="R46" s="45" t="s">
        <v>397</v>
      </c>
    </row>
    <row r="47" spans="1:18" x14ac:dyDescent="0.25">
      <c r="A47" s="19">
        <v>1</v>
      </c>
      <c r="B47" s="20">
        <v>1</v>
      </c>
      <c r="C47" s="20" t="s">
        <v>191</v>
      </c>
      <c r="D47" s="24" t="s">
        <v>301</v>
      </c>
      <c r="E47" s="75" t="s">
        <v>222</v>
      </c>
      <c r="F47" s="20">
        <v>1</v>
      </c>
      <c r="G47" s="20" t="s">
        <v>35</v>
      </c>
      <c r="H47" s="20" t="s">
        <v>26</v>
      </c>
      <c r="I47" s="21">
        <v>50</v>
      </c>
      <c r="J47" s="23">
        <v>0.10416666666666667</v>
      </c>
      <c r="K47" s="22">
        <v>44344</v>
      </c>
      <c r="L47" s="15" t="str">
        <f t="shared" si="3"/>
        <v>viernes</v>
      </c>
      <c r="M47" s="23">
        <v>0.375</v>
      </c>
      <c r="N47" s="23">
        <f t="shared" si="1"/>
        <v>0.47916666666666669</v>
      </c>
      <c r="O47" s="20" t="s">
        <v>297</v>
      </c>
      <c r="P47" s="38" t="s">
        <v>358</v>
      </c>
      <c r="Q47" s="13">
        <f>VLOOKUP(K47,datos!$B$2:$C$15,2,FALSE)</f>
        <v>0</v>
      </c>
      <c r="R47" s="45" t="s">
        <v>397</v>
      </c>
    </row>
    <row r="48" spans="1:18" x14ac:dyDescent="0.25">
      <c r="A48" s="19">
        <v>3</v>
      </c>
      <c r="B48" s="20">
        <v>2</v>
      </c>
      <c r="C48" s="20" t="s">
        <v>183</v>
      </c>
      <c r="D48" s="24" t="s">
        <v>313</v>
      </c>
      <c r="E48" s="75" t="s">
        <v>215</v>
      </c>
      <c r="F48" s="20">
        <v>1</v>
      </c>
      <c r="G48" s="20" t="s">
        <v>25</v>
      </c>
      <c r="H48" s="20" t="s">
        <v>32</v>
      </c>
      <c r="I48" s="21"/>
      <c r="J48" s="23">
        <v>4.1666666666666664E-2</v>
      </c>
      <c r="K48" s="22">
        <v>44344</v>
      </c>
      <c r="L48" s="15" t="str">
        <f t="shared" si="3"/>
        <v>viernes</v>
      </c>
      <c r="M48" s="23">
        <v>0.375</v>
      </c>
      <c r="N48" s="23">
        <f t="shared" si="1"/>
        <v>0.41666666666666669</v>
      </c>
      <c r="O48" s="20" t="s">
        <v>295</v>
      </c>
      <c r="P48" s="27"/>
      <c r="Q48" s="13">
        <f>VLOOKUP(K48,datos!$B$2:$C$15,2,FALSE)</f>
        <v>0</v>
      </c>
      <c r="R48" s="45"/>
    </row>
    <row r="49" spans="1:18" x14ac:dyDescent="0.25">
      <c r="A49" s="19">
        <v>3</v>
      </c>
      <c r="B49" s="20">
        <v>2</v>
      </c>
      <c r="C49" s="20" t="s">
        <v>243</v>
      </c>
      <c r="D49" s="24" t="s">
        <v>313</v>
      </c>
      <c r="E49" s="75" t="s">
        <v>215</v>
      </c>
      <c r="F49" s="20">
        <v>2</v>
      </c>
      <c r="G49" s="20" t="s">
        <v>349</v>
      </c>
      <c r="H49" s="20" t="s">
        <v>362</v>
      </c>
      <c r="I49" s="21"/>
      <c r="J49" s="23">
        <v>4.1666666666666664E-2</v>
      </c>
      <c r="K49" s="22">
        <v>44344</v>
      </c>
      <c r="L49" s="15" t="str">
        <f t="shared" si="3"/>
        <v>viernes</v>
      </c>
      <c r="M49" s="23">
        <v>0.41666666666666669</v>
      </c>
      <c r="N49" s="23">
        <f t="shared" si="1"/>
        <v>0.45833333333333337</v>
      </c>
      <c r="O49" s="20" t="s">
        <v>295</v>
      </c>
      <c r="P49" s="31"/>
      <c r="Q49" s="13">
        <f>VLOOKUP(K49,datos!$B$2:$C$15,2,FALSE)</f>
        <v>0</v>
      </c>
      <c r="R49" s="45"/>
    </row>
    <row r="50" spans="1:18" x14ac:dyDescent="0.25">
      <c r="A50" s="19">
        <v>2</v>
      </c>
      <c r="B50" s="20">
        <v>2</v>
      </c>
      <c r="C50" s="20" t="s">
        <v>197</v>
      </c>
      <c r="D50" s="24" t="s">
        <v>276</v>
      </c>
      <c r="E50" s="75" t="s">
        <v>229</v>
      </c>
      <c r="F50" s="20">
        <v>1</v>
      </c>
      <c r="G50" s="20" t="s">
        <v>25</v>
      </c>
      <c r="H50" s="20" t="s">
        <v>26</v>
      </c>
      <c r="I50" s="21">
        <v>163</v>
      </c>
      <c r="J50" s="23">
        <v>6.25E-2</v>
      </c>
      <c r="K50" s="22">
        <v>44344</v>
      </c>
      <c r="L50" s="15" t="str">
        <f t="shared" si="3"/>
        <v>viernes</v>
      </c>
      <c r="M50" s="59">
        <v>0.5625</v>
      </c>
      <c r="N50" s="23">
        <f t="shared" si="1"/>
        <v>0.625</v>
      </c>
      <c r="O50" s="20" t="s">
        <v>339</v>
      </c>
      <c r="P50" s="27"/>
      <c r="Q50" s="13">
        <f>VLOOKUP(K50,datos!$B$2:$C$15,2,FALSE)</f>
        <v>0</v>
      </c>
      <c r="R50" s="45" t="s">
        <v>397</v>
      </c>
    </row>
    <row r="51" spans="1:18" x14ac:dyDescent="0.25">
      <c r="A51" s="19">
        <v>4</v>
      </c>
      <c r="B51" s="20">
        <v>1</v>
      </c>
      <c r="C51" s="20" t="s">
        <v>182</v>
      </c>
      <c r="D51" s="24" t="s">
        <v>310</v>
      </c>
      <c r="E51" s="76" t="s">
        <v>214</v>
      </c>
      <c r="F51" s="77">
        <v>1</v>
      </c>
      <c r="G51" s="77" t="s">
        <v>25</v>
      </c>
      <c r="H51" s="77" t="s">
        <v>26</v>
      </c>
      <c r="I51" s="78">
        <v>90</v>
      </c>
      <c r="J51" s="79">
        <v>0.125</v>
      </c>
      <c r="K51" s="80">
        <v>44344</v>
      </c>
      <c r="L51" s="81" t="str">
        <f t="shared" si="3"/>
        <v>viernes</v>
      </c>
      <c r="M51" s="79">
        <v>0.75</v>
      </c>
      <c r="N51" s="79">
        <f t="shared" si="1"/>
        <v>0.875</v>
      </c>
      <c r="O51" s="77" t="s">
        <v>298</v>
      </c>
      <c r="P51" s="88" t="s">
        <v>338</v>
      </c>
      <c r="Q51" s="89">
        <f>VLOOKUP(K51,datos!$B$2:$C$15,2,FALSE)</f>
        <v>0</v>
      </c>
      <c r="R51" s="90" t="s">
        <v>397</v>
      </c>
    </row>
    <row r="52" spans="1:18" x14ac:dyDescent="0.25">
      <c r="A52" s="19">
        <v>1</v>
      </c>
      <c r="B52" s="20">
        <v>2</v>
      </c>
      <c r="C52" s="20" t="s">
        <v>202</v>
      </c>
      <c r="D52" s="20" t="s">
        <v>274</v>
      </c>
      <c r="E52" s="68" t="s">
        <v>237</v>
      </c>
      <c r="F52" s="15">
        <v>2</v>
      </c>
      <c r="G52" s="15" t="s">
        <v>35</v>
      </c>
      <c r="H52" s="15" t="s">
        <v>26</v>
      </c>
      <c r="I52" s="16">
        <v>60</v>
      </c>
      <c r="J52" s="18">
        <v>0.125</v>
      </c>
      <c r="K52" s="17">
        <v>44347</v>
      </c>
      <c r="L52" s="15" t="str">
        <f t="shared" si="3"/>
        <v>lunes</v>
      </c>
      <c r="M52" s="18">
        <v>0.375</v>
      </c>
      <c r="N52" s="18">
        <f t="shared" si="1"/>
        <v>0.5</v>
      </c>
      <c r="O52" s="15" t="s">
        <v>297</v>
      </c>
      <c r="P52" s="91" t="s">
        <v>352</v>
      </c>
      <c r="Q52">
        <f>VLOOKUP(K52,datos!$B$2:$C$15,2,FALSE)</f>
        <v>1</v>
      </c>
      <c r="R52" s="95" t="s">
        <v>397</v>
      </c>
    </row>
    <row r="53" spans="1:18" x14ac:dyDescent="0.25">
      <c r="A53" s="19">
        <v>3</v>
      </c>
      <c r="B53" s="20">
        <v>1</v>
      </c>
      <c r="C53" s="20" t="s">
        <v>248</v>
      </c>
      <c r="D53" s="20" t="s">
        <v>321</v>
      </c>
      <c r="E53" s="55" t="s">
        <v>230</v>
      </c>
      <c r="F53" s="20">
        <v>1</v>
      </c>
      <c r="G53" s="20" t="s">
        <v>25</v>
      </c>
      <c r="H53" s="20" t="s">
        <v>32</v>
      </c>
      <c r="I53" s="21">
        <v>103</v>
      </c>
      <c r="J53" s="23">
        <v>6.25E-2</v>
      </c>
      <c r="K53" s="22">
        <v>44347</v>
      </c>
      <c r="L53" s="15" t="str">
        <f t="shared" si="3"/>
        <v>lunes</v>
      </c>
      <c r="M53" s="23">
        <v>0.54166666666666663</v>
      </c>
      <c r="N53" s="23">
        <f t="shared" si="1"/>
        <v>0.60416666666666663</v>
      </c>
      <c r="O53" s="20" t="s">
        <v>295</v>
      </c>
      <c r="P53" s="27"/>
      <c r="Q53">
        <f>VLOOKUP(K53,datos!$B$2:$C$15,2,FALSE)</f>
        <v>1</v>
      </c>
    </row>
    <row r="54" spans="1:18" x14ac:dyDescent="0.25">
      <c r="A54" s="19">
        <v>3</v>
      </c>
      <c r="B54" s="20">
        <v>1</v>
      </c>
      <c r="C54" s="13" t="s">
        <v>198</v>
      </c>
      <c r="D54" s="20" t="s">
        <v>321</v>
      </c>
      <c r="E54" s="55" t="s">
        <v>230</v>
      </c>
      <c r="F54" s="20">
        <v>2</v>
      </c>
      <c r="G54" s="20" t="s">
        <v>349</v>
      </c>
      <c r="H54" s="20" t="s">
        <v>171</v>
      </c>
      <c r="I54" s="20"/>
      <c r="J54" s="23">
        <v>4.1666666666666664E-2</v>
      </c>
      <c r="K54" s="22">
        <v>44347</v>
      </c>
      <c r="L54" s="15" t="str">
        <f t="shared" si="3"/>
        <v>lunes</v>
      </c>
      <c r="M54" s="23">
        <v>0.54166666666666663</v>
      </c>
      <c r="N54" s="23">
        <f t="shared" si="1"/>
        <v>0.58333333333333326</v>
      </c>
      <c r="O54" s="20" t="s">
        <v>295</v>
      </c>
      <c r="P54" s="27"/>
      <c r="Q54">
        <f>VLOOKUP(K54,datos!$B$2:$C$15,2,FALSE)</f>
        <v>1</v>
      </c>
    </row>
    <row r="55" spans="1:18" x14ac:dyDescent="0.25">
      <c r="A55" s="19">
        <v>2</v>
      </c>
      <c r="B55" s="20">
        <v>1</v>
      </c>
      <c r="C55" s="20" t="s">
        <v>346</v>
      </c>
      <c r="D55" s="20" t="s">
        <v>324</v>
      </c>
      <c r="E55" s="55" t="s">
        <v>291</v>
      </c>
      <c r="F55" s="20">
        <v>1</v>
      </c>
      <c r="G55" s="20" t="s">
        <v>25</v>
      </c>
      <c r="H55" s="20" t="s">
        <v>26</v>
      </c>
      <c r="I55" s="21">
        <v>62</v>
      </c>
      <c r="J55" s="23">
        <v>8.3333333333333329E-2</v>
      </c>
      <c r="K55" s="22">
        <v>44347</v>
      </c>
      <c r="L55" s="15" t="str">
        <f t="shared" si="3"/>
        <v>lunes</v>
      </c>
      <c r="M55" s="26">
        <v>0.66666666666666663</v>
      </c>
      <c r="N55" s="26">
        <f t="shared" si="1"/>
        <v>0.75</v>
      </c>
      <c r="O55" s="20" t="s">
        <v>298</v>
      </c>
      <c r="P55" s="24" t="s">
        <v>338</v>
      </c>
      <c r="Q55">
        <f>VLOOKUP(K55,datos!$B$2:$C$15,2,FALSE)</f>
        <v>1</v>
      </c>
      <c r="R55" t="s">
        <v>397</v>
      </c>
    </row>
    <row r="56" spans="1:18" x14ac:dyDescent="0.25">
      <c r="A56" s="19">
        <v>3</v>
      </c>
      <c r="B56" s="20">
        <v>2</v>
      </c>
      <c r="C56" s="20" t="s">
        <v>189</v>
      </c>
      <c r="D56" s="20" t="s">
        <v>326</v>
      </c>
      <c r="E56" s="55" t="s">
        <v>221</v>
      </c>
      <c r="F56" s="20">
        <v>1</v>
      </c>
      <c r="G56" s="20" t="s">
        <v>25</v>
      </c>
      <c r="H56" s="20" t="s">
        <v>26</v>
      </c>
      <c r="I56" s="21">
        <v>140</v>
      </c>
      <c r="J56" s="23">
        <v>8.3333333333333329E-2</v>
      </c>
      <c r="K56" s="22">
        <v>44347</v>
      </c>
      <c r="L56" s="15" t="str">
        <f t="shared" si="3"/>
        <v>lunes</v>
      </c>
      <c r="M56" s="23">
        <v>0.75</v>
      </c>
      <c r="N56" s="23">
        <f t="shared" si="1"/>
        <v>0.83333333333333337</v>
      </c>
      <c r="O56" s="20" t="s">
        <v>339</v>
      </c>
      <c r="P56" s="24"/>
      <c r="Q56">
        <f>VLOOKUP(K56,datos!$B$2:$C$15,2,FALSE)</f>
        <v>1</v>
      </c>
      <c r="R56" t="s">
        <v>397</v>
      </c>
    </row>
    <row r="57" spans="1:18" x14ac:dyDescent="0.25">
      <c r="A57" s="19">
        <v>1</v>
      </c>
      <c r="B57" s="20">
        <v>1</v>
      </c>
      <c r="C57" s="20" t="s">
        <v>192</v>
      </c>
      <c r="D57" s="20" t="s">
        <v>316</v>
      </c>
      <c r="E57" s="55" t="s">
        <v>223</v>
      </c>
      <c r="F57" s="20">
        <v>1</v>
      </c>
      <c r="G57" s="20" t="s">
        <v>25</v>
      </c>
      <c r="H57" s="20" t="s">
        <v>26</v>
      </c>
      <c r="I57" s="21">
        <v>140</v>
      </c>
      <c r="J57" s="23">
        <v>0.125</v>
      </c>
      <c r="K57" s="22">
        <v>44348</v>
      </c>
      <c r="L57" s="15" t="str">
        <f t="shared" si="3"/>
        <v>martes</v>
      </c>
      <c r="M57" s="23">
        <v>0.375</v>
      </c>
      <c r="N57" s="23">
        <f t="shared" si="1"/>
        <v>0.5</v>
      </c>
      <c r="O57" s="20" t="s">
        <v>339</v>
      </c>
      <c r="P57" s="49"/>
      <c r="Q57">
        <f>VLOOKUP(K57,datos!$B$2:$C$15,2,FALSE)</f>
        <v>0</v>
      </c>
      <c r="R57" t="s">
        <v>397</v>
      </c>
    </row>
    <row r="58" spans="1:18" x14ac:dyDescent="0.25">
      <c r="A58" s="19">
        <v>2</v>
      </c>
      <c r="B58" s="20">
        <v>2</v>
      </c>
      <c r="C58" s="20" t="s">
        <v>240</v>
      </c>
      <c r="D58" s="20" t="s">
        <v>323</v>
      </c>
      <c r="E58" s="55" t="s">
        <v>210</v>
      </c>
      <c r="F58" s="20">
        <v>2</v>
      </c>
      <c r="G58" s="20" t="s">
        <v>35</v>
      </c>
      <c r="H58" s="20" t="s">
        <v>26</v>
      </c>
      <c r="I58" s="21">
        <v>61</v>
      </c>
      <c r="J58" s="23">
        <v>0.125</v>
      </c>
      <c r="K58" s="22">
        <v>44348</v>
      </c>
      <c r="L58" s="15" t="str">
        <f t="shared" si="3"/>
        <v>martes</v>
      </c>
      <c r="M58" s="23">
        <v>0.625</v>
      </c>
      <c r="N58" s="23">
        <f t="shared" si="1"/>
        <v>0.75</v>
      </c>
      <c r="O58" s="20" t="s">
        <v>297</v>
      </c>
      <c r="P58" s="30" t="s">
        <v>352</v>
      </c>
      <c r="Q58">
        <f>VLOOKUP(K58,datos!$B$2:$C$15,2,FALSE)</f>
        <v>0</v>
      </c>
      <c r="R58" t="s">
        <v>397</v>
      </c>
    </row>
    <row r="59" spans="1:18" x14ac:dyDescent="0.25">
      <c r="A59" s="19">
        <v>0</v>
      </c>
      <c r="B59" s="20">
        <v>1</v>
      </c>
      <c r="C59" s="20" t="s">
        <v>175</v>
      </c>
      <c r="D59" s="20" t="s">
        <v>334</v>
      </c>
      <c r="E59" s="55" t="s">
        <v>207</v>
      </c>
      <c r="F59" s="20">
        <v>1</v>
      </c>
      <c r="G59" s="20" t="s">
        <v>349</v>
      </c>
      <c r="H59" s="20" t="s">
        <v>171</v>
      </c>
      <c r="I59" s="21"/>
      <c r="J59" s="23">
        <v>4.1666666666666664E-2</v>
      </c>
      <c r="K59" s="22">
        <v>44348</v>
      </c>
      <c r="L59" s="15" t="str">
        <f t="shared" si="3"/>
        <v>martes</v>
      </c>
      <c r="M59" s="23">
        <v>0.95833333333333337</v>
      </c>
      <c r="N59" s="23">
        <f t="shared" si="1"/>
        <v>1</v>
      </c>
      <c r="O59" s="20" t="s">
        <v>296</v>
      </c>
      <c r="P59" s="24"/>
      <c r="Q59">
        <f>VLOOKUP(K59,datos!$B$2:$C$15,2,FALSE)</f>
        <v>0</v>
      </c>
    </row>
    <row r="60" spans="1:18" x14ac:dyDescent="0.25">
      <c r="A60" s="19">
        <v>0</v>
      </c>
      <c r="B60" s="20">
        <v>1</v>
      </c>
      <c r="C60" s="20" t="s">
        <v>242</v>
      </c>
      <c r="D60" s="20" t="s">
        <v>333</v>
      </c>
      <c r="E60" s="55" t="s">
        <v>212</v>
      </c>
      <c r="F60" s="20">
        <v>2</v>
      </c>
      <c r="G60" s="20" t="s">
        <v>349</v>
      </c>
      <c r="H60" s="20" t="s">
        <v>171</v>
      </c>
      <c r="I60" s="21"/>
      <c r="J60" s="23">
        <v>4.1666666666666664E-2</v>
      </c>
      <c r="K60" s="22">
        <v>44349</v>
      </c>
      <c r="L60" s="15" t="str">
        <f t="shared" si="3"/>
        <v>miércoles</v>
      </c>
      <c r="M60" s="23">
        <v>0.375</v>
      </c>
      <c r="N60" s="23">
        <f t="shared" si="1"/>
        <v>0.41666666666666669</v>
      </c>
      <c r="O60" s="20" t="s">
        <v>296</v>
      </c>
      <c r="P60" s="24"/>
      <c r="Q60">
        <f>VLOOKUP(K60,datos!$B$2:$C$15,2,FALSE)</f>
        <v>1</v>
      </c>
    </row>
    <row r="61" spans="1:18" x14ac:dyDescent="0.25">
      <c r="A61" s="19">
        <v>3</v>
      </c>
      <c r="B61" s="20">
        <v>1</v>
      </c>
      <c r="C61" s="13" t="s">
        <v>244</v>
      </c>
      <c r="D61" s="20" t="s">
        <v>311</v>
      </c>
      <c r="E61" s="55" t="s">
        <v>220</v>
      </c>
      <c r="F61" s="20">
        <v>2</v>
      </c>
      <c r="G61" s="20" t="s">
        <v>35</v>
      </c>
      <c r="H61" s="20" t="s">
        <v>26</v>
      </c>
      <c r="I61" s="21">
        <v>79</v>
      </c>
      <c r="J61" s="23">
        <v>0.125</v>
      </c>
      <c r="K61" s="22">
        <v>44349</v>
      </c>
      <c r="L61" s="15" t="str">
        <f t="shared" si="3"/>
        <v>miércoles</v>
      </c>
      <c r="M61" s="23">
        <v>0.375</v>
      </c>
      <c r="N61" s="23">
        <f t="shared" si="1"/>
        <v>0.5</v>
      </c>
      <c r="O61" s="20" t="s">
        <v>297</v>
      </c>
      <c r="P61" s="27" t="s">
        <v>359</v>
      </c>
      <c r="Q61">
        <f>VLOOKUP(K61,datos!$B$2:$C$15,2,FALSE)</f>
        <v>1</v>
      </c>
      <c r="R61" t="s">
        <v>397</v>
      </c>
    </row>
    <row r="62" spans="1:18" x14ac:dyDescent="0.25">
      <c r="A62" s="19">
        <v>1</v>
      </c>
      <c r="B62" s="20">
        <v>1</v>
      </c>
      <c r="C62" s="20" t="s">
        <v>289</v>
      </c>
      <c r="D62" s="20" t="s">
        <v>322</v>
      </c>
      <c r="E62" s="55" t="s">
        <v>288</v>
      </c>
      <c r="F62" s="20">
        <v>2</v>
      </c>
      <c r="G62" s="20" t="s">
        <v>35</v>
      </c>
      <c r="H62" s="20" t="s">
        <v>26</v>
      </c>
      <c r="I62" s="21">
        <v>79</v>
      </c>
      <c r="J62" s="23">
        <v>8.3333333333333329E-2</v>
      </c>
      <c r="K62" s="22">
        <v>44349</v>
      </c>
      <c r="L62" s="15" t="str">
        <f t="shared" si="3"/>
        <v>miércoles</v>
      </c>
      <c r="M62" s="23">
        <v>0.66666666666666663</v>
      </c>
      <c r="N62" s="23">
        <f t="shared" si="1"/>
        <v>0.75</v>
      </c>
      <c r="O62" s="20" t="s">
        <v>297</v>
      </c>
      <c r="P62" s="27" t="s">
        <v>359</v>
      </c>
      <c r="Q62">
        <f>VLOOKUP(K62,datos!$B$2:$C$15,2,FALSE)</f>
        <v>1</v>
      </c>
      <c r="R62" t="s">
        <v>403</v>
      </c>
    </row>
    <row r="63" spans="1:18" x14ac:dyDescent="0.25">
      <c r="A63" s="19">
        <v>2</v>
      </c>
      <c r="B63" s="20">
        <v>1</v>
      </c>
      <c r="C63" s="20" t="s">
        <v>176</v>
      </c>
      <c r="D63" s="20" t="s">
        <v>329</v>
      </c>
      <c r="E63" s="55" t="s">
        <v>208</v>
      </c>
      <c r="F63" s="20">
        <v>1</v>
      </c>
      <c r="G63" s="20" t="s">
        <v>25</v>
      </c>
      <c r="H63" s="20" t="s">
        <v>26</v>
      </c>
      <c r="I63" s="21">
        <v>70</v>
      </c>
      <c r="J63" s="23">
        <v>0.125</v>
      </c>
      <c r="K63" s="22">
        <v>44349</v>
      </c>
      <c r="L63" s="15" t="str">
        <f t="shared" si="3"/>
        <v>miércoles</v>
      </c>
      <c r="M63" s="23">
        <v>0.75</v>
      </c>
      <c r="N63" s="23">
        <f t="shared" si="1"/>
        <v>0.875</v>
      </c>
      <c r="O63" s="20" t="s">
        <v>298</v>
      </c>
      <c r="P63" s="24" t="s">
        <v>338</v>
      </c>
      <c r="Q63">
        <f>VLOOKUP(K63,datos!$B$2:$C$15,2,FALSE)</f>
        <v>1</v>
      </c>
      <c r="R63" t="s">
        <v>397</v>
      </c>
    </row>
    <row r="64" spans="1:18" x14ac:dyDescent="0.25">
      <c r="A64" s="19">
        <v>3</v>
      </c>
      <c r="B64" s="20">
        <v>2</v>
      </c>
      <c r="C64" s="20" t="s">
        <v>245</v>
      </c>
      <c r="D64" s="20" t="s">
        <v>326</v>
      </c>
      <c r="E64" s="55" t="s">
        <v>221</v>
      </c>
      <c r="F64" s="20">
        <v>2</v>
      </c>
      <c r="G64" s="20" t="s">
        <v>35</v>
      </c>
      <c r="H64" s="20" t="s">
        <v>32</v>
      </c>
      <c r="I64" s="21"/>
      <c r="J64" s="23">
        <v>6.25E-2</v>
      </c>
      <c r="K64" s="22">
        <v>44350</v>
      </c>
      <c r="L64" s="15" t="str">
        <f t="shared" si="3"/>
        <v>jueves</v>
      </c>
      <c r="M64" s="23">
        <v>0.375</v>
      </c>
      <c r="N64" s="23">
        <f t="shared" si="1"/>
        <v>0.4375</v>
      </c>
      <c r="O64" s="20" t="s">
        <v>295</v>
      </c>
      <c r="P64" s="31"/>
      <c r="Q64">
        <f>VLOOKUP(K64,datos!$B$2:$C$15,2,FALSE)</f>
        <v>0</v>
      </c>
    </row>
    <row r="65" spans="1:18" x14ac:dyDescent="0.25">
      <c r="A65" s="19">
        <v>2</v>
      </c>
      <c r="B65" s="20">
        <v>1</v>
      </c>
      <c r="C65" s="20" t="s">
        <v>346</v>
      </c>
      <c r="D65" s="20" t="s">
        <v>324</v>
      </c>
      <c r="E65" s="55" t="s">
        <v>291</v>
      </c>
      <c r="F65" s="20">
        <v>1</v>
      </c>
      <c r="G65" s="20" t="s">
        <v>35</v>
      </c>
      <c r="H65" s="20" t="s">
        <v>26</v>
      </c>
      <c r="I65" s="21">
        <v>62</v>
      </c>
      <c r="J65" s="23">
        <v>0.125</v>
      </c>
      <c r="K65" s="35">
        <v>44350</v>
      </c>
      <c r="L65" s="15" t="str">
        <f t="shared" si="3"/>
        <v>jueves</v>
      </c>
      <c r="M65" s="23">
        <v>0.5</v>
      </c>
      <c r="N65" s="23">
        <f t="shared" si="1"/>
        <v>0.625</v>
      </c>
      <c r="O65" s="20" t="s">
        <v>297</v>
      </c>
      <c r="P65" s="25" t="s">
        <v>404</v>
      </c>
      <c r="Q65">
        <f>VLOOKUP(K65,datos!$B$2:$C$15,2,FALSE)</f>
        <v>0</v>
      </c>
      <c r="R65" t="s">
        <v>397</v>
      </c>
    </row>
    <row r="66" spans="1:18" x14ac:dyDescent="0.25">
      <c r="A66" s="32">
        <v>2</v>
      </c>
      <c r="B66" s="33">
        <v>1</v>
      </c>
      <c r="C66" s="33" t="s">
        <v>345</v>
      </c>
      <c r="D66" s="33" t="s">
        <v>306</v>
      </c>
      <c r="E66" s="56" t="s">
        <v>292</v>
      </c>
      <c r="F66" s="33">
        <v>2</v>
      </c>
      <c r="G66" s="20" t="s">
        <v>35</v>
      </c>
      <c r="H66" s="20" t="s">
        <v>32</v>
      </c>
      <c r="I66" s="34">
        <v>50</v>
      </c>
      <c r="J66" s="48">
        <v>0.10416666666666667</v>
      </c>
      <c r="K66" s="41">
        <v>44350</v>
      </c>
      <c r="L66" s="15" t="str">
        <f t="shared" si="3"/>
        <v>jueves</v>
      </c>
      <c r="M66" s="23">
        <v>0.70833333333333337</v>
      </c>
      <c r="N66" s="48">
        <f t="shared" si="1"/>
        <v>0.8125</v>
      </c>
      <c r="O66" s="33" t="s">
        <v>295</v>
      </c>
      <c r="P66" s="40"/>
      <c r="Q66">
        <f>VLOOKUP(K66,datos!$B$2:$C$15,2,FALSE)</f>
        <v>0</v>
      </c>
    </row>
    <row r="67" spans="1:18" x14ac:dyDescent="0.25">
      <c r="A67" s="19">
        <v>1</v>
      </c>
      <c r="B67" s="20">
        <v>1</v>
      </c>
      <c r="C67" s="13" t="s">
        <v>184</v>
      </c>
      <c r="D67" s="20" t="s">
        <v>366</v>
      </c>
      <c r="E67" s="55" t="s">
        <v>216</v>
      </c>
      <c r="F67" s="20">
        <v>1</v>
      </c>
      <c r="G67" s="20" t="s">
        <v>25</v>
      </c>
      <c r="H67" s="20" t="s">
        <v>26</v>
      </c>
      <c r="I67" s="39">
        <v>120</v>
      </c>
      <c r="J67" s="50">
        <v>0.125</v>
      </c>
      <c r="K67" s="22">
        <v>44351</v>
      </c>
      <c r="L67" s="15" t="str">
        <f t="shared" si="3"/>
        <v>viernes</v>
      </c>
      <c r="M67" s="23">
        <v>0.375</v>
      </c>
      <c r="N67" s="23">
        <f>M67+J67</f>
        <v>0.5</v>
      </c>
      <c r="O67" s="57" t="s">
        <v>298</v>
      </c>
      <c r="P67" s="58" t="s">
        <v>371</v>
      </c>
      <c r="Q67">
        <f>VLOOKUP(K67,datos!$B$2:$C$15,2,FALSE)</f>
        <v>1</v>
      </c>
      <c r="R67" t="s">
        <v>397</v>
      </c>
    </row>
    <row r="68" spans="1:18" x14ac:dyDescent="0.25">
      <c r="A68" s="19">
        <v>3</v>
      </c>
      <c r="B68" s="20">
        <v>1</v>
      </c>
      <c r="C68" s="20" t="s">
        <v>248</v>
      </c>
      <c r="D68" s="20" t="s">
        <v>321</v>
      </c>
      <c r="E68" s="55" t="s">
        <v>230</v>
      </c>
      <c r="F68" s="20">
        <v>3</v>
      </c>
      <c r="G68" s="20" t="s">
        <v>349</v>
      </c>
      <c r="H68" s="20" t="s">
        <v>362</v>
      </c>
      <c r="I68" s="20"/>
      <c r="J68" s="23">
        <v>0.125</v>
      </c>
      <c r="K68" s="22">
        <v>44351</v>
      </c>
      <c r="L68" s="15" t="str">
        <f t="shared" si="3"/>
        <v>viernes</v>
      </c>
      <c r="M68" s="23">
        <v>0.45833333333333331</v>
      </c>
      <c r="N68" s="23">
        <f t="shared" ref="N68:N69" si="4">M68+J68</f>
        <v>0.58333333333333326</v>
      </c>
      <c r="O68" s="20" t="s">
        <v>295</v>
      </c>
      <c r="P68" s="27"/>
      <c r="Q68">
        <f>VLOOKUP(K68,datos!$B$2:$C$15,2,FALSE)</f>
        <v>1</v>
      </c>
    </row>
    <row r="69" spans="1:18" x14ac:dyDescent="0.25">
      <c r="A69" s="19">
        <v>2</v>
      </c>
      <c r="B69" s="20">
        <v>1</v>
      </c>
      <c r="C69" s="20" t="s">
        <v>251</v>
      </c>
      <c r="D69" s="20" t="s">
        <v>314</v>
      </c>
      <c r="E69" s="55" t="s">
        <v>233</v>
      </c>
      <c r="F69" s="20">
        <v>2</v>
      </c>
      <c r="G69" s="20" t="s">
        <v>35</v>
      </c>
      <c r="H69" s="20" t="s">
        <v>32</v>
      </c>
      <c r="I69" s="21"/>
      <c r="J69" s="23">
        <v>0.125</v>
      </c>
      <c r="K69" s="22">
        <v>44351</v>
      </c>
      <c r="L69" s="20" t="str">
        <f t="shared" si="3"/>
        <v>viernes</v>
      </c>
      <c r="M69" s="23">
        <v>0.70833333333333337</v>
      </c>
      <c r="N69" s="23">
        <f t="shared" si="4"/>
        <v>0.83333333333333337</v>
      </c>
      <c r="O69" s="20" t="s">
        <v>295</v>
      </c>
      <c r="P69" s="27"/>
      <c r="Q69">
        <f>VLOOKUP(K69,datos!$B$2:$C$15,2,FALSE)</f>
        <v>1</v>
      </c>
    </row>
  </sheetData>
  <autoFilter ref="A4:P69" xr:uid="{00000000-0009-0000-0000-000000000000}">
    <sortState xmlns:xlrd2="http://schemas.microsoft.com/office/spreadsheetml/2017/richdata2" ref="A2:O66">
      <sortCondition ref="K2:K66"/>
      <sortCondition ref="M2:M66"/>
      <sortCondition ref="A2:A66"/>
    </sortState>
  </autoFilter>
  <sortState xmlns:xlrd2="http://schemas.microsoft.com/office/spreadsheetml/2017/richdata2" ref="A3:P66">
    <sortCondition ref="K3:K66"/>
    <sortCondition ref="M3:M66"/>
    <sortCondition ref="A3:A66"/>
    <sortCondition ref="F3:F66"/>
  </sortState>
  <conditionalFormatting sqref="A5:P69">
    <cfRule type="expression" dxfId="18" priority="3">
      <formula>$Q5=0</formula>
    </cfRule>
  </conditionalFormatting>
  <conditionalFormatting sqref="H5:H69">
    <cfRule type="cellIs" dxfId="17" priority="2" operator="equal">
      <formula>"Presencial"</formula>
    </cfRule>
  </conditionalFormatting>
  <conditionalFormatting sqref="O5:O69">
    <cfRule type="cellIs" dxfId="16" priority="1" operator="equal">
      <formula>"polideportivo"</formula>
    </cfRule>
  </conditionalFormatting>
  <pageMargins left="0.25" right="0.25"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6"/>
  <sheetViews>
    <sheetView workbookViewId="0">
      <selection activeCell="P10" sqref="P10"/>
    </sheetView>
  </sheetViews>
  <sheetFormatPr baseColWidth="10" defaultColWidth="8.85546875" defaultRowHeight="15" x14ac:dyDescent="0.25"/>
  <cols>
    <col min="1" max="5" width="20" bestFit="1" customWidth="1"/>
    <col min="6" max="6" width="34.7109375" customWidth="1"/>
    <col min="7" max="16" width="20" bestFit="1" customWidth="1"/>
  </cols>
  <sheetData>
    <row r="1" spans="1:16"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25">
      <c r="A2">
        <v>1</v>
      </c>
      <c r="B2" s="1">
        <v>44228.837812500002</v>
      </c>
      <c r="C2" s="1">
        <v>44228.838159722203</v>
      </c>
      <c r="D2" s="3" t="s">
        <v>16</v>
      </c>
      <c r="E2" s="3" t="s">
        <v>17</v>
      </c>
      <c r="F2" s="3" t="s">
        <v>18</v>
      </c>
      <c r="G2" s="3" t="s">
        <v>19</v>
      </c>
      <c r="H2" s="3"/>
      <c r="I2" s="3"/>
      <c r="J2" s="3"/>
      <c r="K2" s="3" t="s">
        <v>20</v>
      </c>
      <c r="L2" s="3"/>
      <c r="M2" s="3"/>
      <c r="N2" s="3"/>
      <c r="O2" s="3"/>
      <c r="P2" s="3" t="s">
        <v>21</v>
      </c>
    </row>
    <row r="3" spans="1:16" x14ac:dyDescent="0.25">
      <c r="A3">
        <v>2</v>
      </c>
      <c r="B3" s="1">
        <v>44228.855520833298</v>
      </c>
      <c r="C3" s="1">
        <v>44228.858576388899</v>
      </c>
      <c r="D3" s="3" t="s">
        <v>22</v>
      </c>
      <c r="E3" s="3" t="s">
        <v>23</v>
      </c>
      <c r="F3" s="3" t="s">
        <v>24</v>
      </c>
      <c r="G3" s="3" t="s">
        <v>25</v>
      </c>
      <c r="H3" s="3" t="s">
        <v>26</v>
      </c>
      <c r="I3" s="2" t="s">
        <v>27</v>
      </c>
      <c r="J3" s="2" t="s">
        <v>28</v>
      </c>
      <c r="K3" s="3" t="s">
        <v>20</v>
      </c>
      <c r="L3" s="3"/>
      <c r="M3" s="3"/>
      <c r="N3" s="3"/>
      <c r="O3" s="3"/>
      <c r="P3" s="3"/>
    </row>
    <row r="4" spans="1:16" x14ac:dyDescent="0.25">
      <c r="A4">
        <v>3</v>
      </c>
      <c r="B4" s="1">
        <v>44228.865416666697</v>
      </c>
      <c r="C4" s="1">
        <v>44228.8670486111</v>
      </c>
      <c r="D4" s="3" t="s">
        <v>29</v>
      </c>
      <c r="E4" s="3" t="s">
        <v>30</v>
      </c>
      <c r="F4" s="3" t="s">
        <v>31</v>
      </c>
      <c r="G4" s="3" t="s">
        <v>25</v>
      </c>
      <c r="H4" s="3" t="s">
        <v>32</v>
      </c>
      <c r="I4" s="3"/>
      <c r="J4" s="2" t="s">
        <v>33</v>
      </c>
      <c r="K4" s="3" t="s">
        <v>34</v>
      </c>
      <c r="L4" s="3" t="s">
        <v>35</v>
      </c>
      <c r="M4" s="3" t="s">
        <v>32</v>
      </c>
      <c r="N4" s="3"/>
      <c r="O4" s="2" t="s">
        <v>33</v>
      </c>
      <c r="P4" s="3"/>
    </row>
    <row r="5" spans="1:16" x14ac:dyDescent="0.25">
      <c r="A5">
        <v>4</v>
      </c>
      <c r="B5" s="1">
        <v>44228.969930555599</v>
      </c>
      <c r="C5" s="1">
        <v>44228.973842592597</v>
      </c>
      <c r="D5" s="3" t="s">
        <v>36</v>
      </c>
      <c r="E5" s="3" t="s">
        <v>37</v>
      </c>
      <c r="F5" s="3" t="s">
        <v>38</v>
      </c>
      <c r="G5" s="3" t="s">
        <v>25</v>
      </c>
      <c r="H5" s="3" t="s">
        <v>26</v>
      </c>
      <c r="I5" s="2" t="s">
        <v>39</v>
      </c>
      <c r="J5" s="2" t="s">
        <v>40</v>
      </c>
      <c r="K5" s="3" t="s">
        <v>34</v>
      </c>
      <c r="L5" s="3" t="s">
        <v>35</v>
      </c>
      <c r="M5" s="3" t="s">
        <v>26</v>
      </c>
      <c r="N5" s="2" t="s">
        <v>41</v>
      </c>
      <c r="O5" s="2" t="s">
        <v>42</v>
      </c>
      <c r="P5" s="3" t="s">
        <v>43</v>
      </c>
    </row>
    <row r="6" spans="1:16" x14ac:dyDescent="0.25">
      <c r="A6">
        <v>5</v>
      </c>
      <c r="B6" s="1">
        <v>44229.3647106481</v>
      </c>
      <c r="C6" s="1">
        <v>44229.366678240702</v>
      </c>
      <c r="D6" s="3" t="s">
        <v>44</v>
      </c>
      <c r="E6" s="3" t="s">
        <v>45</v>
      </c>
      <c r="F6" s="3" t="s">
        <v>46</v>
      </c>
      <c r="G6" s="3" t="s">
        <v>25</v>
      </c>
      <c r="H6" s="3" t="s">
        <v>26</v>
      </c>
      <c r="I6" s="2" t="s">
        <v>47</v>
      </c>
      <c r="J6" s="2" t="s">
        <v>40</v>
      </c>
      <c r="K6" s="3" t="s">
        <v>34</v>
      </c>
      <c r="L6" s="3" t="s">
        <v>35</v>
      </c>
      <c r="M6" s="3" t="s">
        <v>26</v>
      </c>
      <c r="N6" s="2" t="s">
        <v>48</v>
      </c>
      <c r="O6" s="2" t="s">
        <v>49</v>
      </c>
      <c r="P6" s="3"/>
    </row>
    <row r="7" spans="1:16" x14ac:dyDescent="0.25">
      <c r="A7">
        <v>6</v>
      </c>
      <c r="B7" s="1">
        <v>44229.396400463003</v>
      </c>
      <c r="C7" s="1">
        <v>44229.398009259297</v>
      </c>
      <c r="D7" s="3" t="s">
        <v>50</v>
      </c>
      <c r="E7" s="3" t="s">
        <v>51</v>
      </c>
      <c r="F7" s="3" t="s">
        <v>52</v>
      </c>
      <c r="G7" s="3" t="s">
        <v>19</v>
      </c>
      <c r="H7" s="3"/>
      <c r="I7" s="3"/>
      <c r="J7" s="3"/>
      <c r="K7" s="3" t="s">
        <v>34</v>
      </c>
      <c r="L7" s="3" t="s">
        <v>19</v>
      </c>
      <c r="M7" s="3"/>
      <c r="N7" s="3"/>
      <c r="O7" s="3"/>
      <c r="P7" s="3" t="s">
        <v>53</v>
      </c>
    </row>
    <row r="8" spans="1:16" x14ac:dyDescent="0.25">
      <c r="A8">
        <v>7</v>
      </c>
      <c r="B8" s="1">
        <v>44229.429004629601</v>
      </c>
      <c r="C8" s="1">
        <v>44229.435335648101</v>
      </c>
      <c r="D8" s="3" t="s">
        <v>54</v>
      </c>
      <c r="E8" s="3" t="s">
        <v>55</v>
      </c>
      <c r="F8" s="3" t="s">
        <v>56</v>
      </c>
      <c r="G8" s="3" t="s">
        <v>25</v>
      </c>
      <c r="H8" s="3" t="s">
        <v>26</v>
      </c>
      <c r="I8" s="2" t="s">
        <v>57</v>
      </c>
      <c r="J8" s="2" t="s">
        <v>40</v>
      </c>
      <c r="K8" s="3" t="s">
        <v>34</v>
      </c>
      <c r="L8" s="3" t="s">
        <v>25</v>
      </c>
      <c r="M8" s="3" t="s">
        <v>26</v>
      </c>
      <c r="N8" s="2" t="s">
        <v>58</v>
      </c>
      <c r="O8" s="2" t="s">
        <v>40</v>
      </c>
      <c r="P8" s="3" t="s">
        <v>59</v>
      </c>
    </row>
    <row r="9" spans="1:16" x14ac:dyDescent="0.25">
      <c r="A9">
        <v>8</v>
      </c>
      <c r="B9" s="1">
        <v>44229.485555555599</v>
      </c>
      <c r="C9" s="1">
        <v>44229.487951388903</v>
      </c>
      <c r="D9" s="3" t="s">
        <v>60</v>
      </c>
      <c r="E9" s="3" t="s">
        <v>61</v>
      </c>
      <c r="F9" s="3" t="s">
        <v>62</v>
      </c>
      <c r="G9" s="3" t="s">
        <v>25</v>
      </c>
      <c r="H9" s="3" t="s">
        <v>26</v>
      </c>
      <c r="I9" s="2" t="s">
        <v>63</v>
      </c>
      <c r="J9" s="2" t="s">
        <v>28</v>
      </c>
      <c r="K9" s="3" t="s">
        <v>20</v>
      </c>
      <c r="L9" s="3"/>
      <c r="M9" s="3"/>
      <c r="N9" s="3"/>
      <c r="O9" s="3"/>
      <c r="P9" s="3"/>
    </row>
    <row r="10" spans="1:16" x14ac:dyDescent="0.25">
      <c r="A10">
        <v>9</v>
      </c>
      <c r="B10" s="1">
        <v>44229.485601851797</v>
      </c>
      <c r="C10" s="1">
        <v>44229.495162036997</v>
      </c>
      <c r="D10" s="3" t="s">
        <v>64</v>
      </c>
      <c r="E10" s="3" t="s">
        <v>65</v>
      </c>
      <c r="F10" s="3" t="s">
        <v>66</v>
      </c>
      <c r="G10" s="3" t="s">
        <v>25</v>
      </c>
      <c r="H10" s="3" t="s">
        <v>32</v>
      </c>
      <c r="I10" s="3"/>
      <c r="J10" s="2" t="s">
        <v>33</v>
      </c>
      <c r="K10" s="3" t="s">
        <v>34</v>
      </c>
      <c r="L10" s="3" t="s">
        <v>19</v>
      </c>
      <c r="M10" s="3"/>
      <c r="N10" s="3"/>
      <c r="O10" s="3"/>
      <c r="P10" s="3" t="s">
        <v>67</v>
      </c>
    </row>
    <row r="11" spans="1:16" x14ac:dyDescent="0.25">
      <c r="A11">
        <v>10</v>
      </c>
      <c r="B11" s="1">
        <v>44229.526898148099</v>
      </c>
      <c r="C11" s="1">
        <v>44229.533831018503</v>
      </c>
      <c r="D11" s="3" t="s">
        <v>68</v>
      </c>
      <c r="E11" s="3" t="s">
        <v>69</v>
      </c>
      <c r="F11" s="3" t="s">
        <v>70</v>
      </c>
      <c r="G11" s="3" t="s">
        <v>25</v>
      </c>
      <c r="H11" s="3" t="s">
        <v>26</v>
      </c>
      <c r="I11" s="2" t="s">
        <v>71</v>
      </c>
      <c r="J11" s="2" t="s">
        <v>28</v>
      </c>
      <c r="K11" s="3" t="s">
        <v>20</v>
      </c>
      <c r="L11" s="3"/>
      <c r="M11" s="3"/>
      <c r="N11" s="3"/>
      <c r="O11" s="3"/>
      <c r="P11" s="3"/>
    </row>
    <row r="12" spans="1:16" x14ac:dyDescent="0.25">
      <c r="A12">
        <v>11</v>
      </c>
      <c r="B12" s="1">
        <v>44229.557696759301</v>
      </c>
      <c r="C12" s="1">
        <v>44229.558287036998</v>
      </c>
      <c r="D12" s="3" t="s">
        <v>72</v>
      </c>
      <c r="E12" s="3" t="s">
        <v>73</v>
      </c>
      <c r="F12" s="3" t="s">
        <v>74</v>
      </c>
      <c r="G12" s="3" t="s">
        <v>25</v>
      </c>
      <c r="H12" s="3" t="s">
        <v>32</v>
      </c>
      <c r="I12" s="3"/>
      <c r="J12" s="2" t="s">
        <v>33</v>
      </c>
      <c r="K12" s="3" t="s">
        <v>20</v>
      </c>
      <c r="L12" s="3"/>
      <c r="M12" s="3"/>
      <c r="N12" s="3"/>
      <c r="O12" s="3"/>
      <c r="P12" s="3"/>
    </row>
    <row r="13" spans="1:16" x14ac:dyDescent="0.25">
      <c r="A13">
        <v>12</v>
      </c>
      <c r="B13" s="1">
        <v>44229.628368055601</v>
      </c>
      <c r="C13" s="1">
        <v>44229.6300231481</v>
      </c>
      <c r="D13" s="3" t="s">
        <v>75</v>
      </c>
      <c r="E13" s="3" t="s">
        <v>76</v>
      </c>
      <c r="F13" s="3" t="s">
        <v>77</v>
      </c>
      <c r="G13" s="3" t="s">
        <v>25</v>
      </c>
      <c r="H13" s="3" t="s">
        <v>26</v>
      </c>
      <c r="I13" s="2" t="s">
        <v>78</v>
      </c>
      <c r="J13" s="2" t="s">
        <v>79</v>
      </c>
      <c r="K13" s="3" t="s">
        <v>20</v>
      </c>
      <c r="L13" s="3"/>
      <c r="M13" s="3"/>
      <c r="N13" s="3"/>
      <c r="O13" s="3"/>
      <c r="P13" s="3"/>
    </row>
    <row r="14" spans="1:16" x14ac:dyDescent="0.25">
      <c r="A14">
        <v>13</v>
      </c>
      <c r="B14" s="1">
        <v>44229.631666666697</v>
      </c>
      <c r="C14" s="1">
        <v>44229.6331712963</v>
      </c>
      <c r="D14" s="3" t="s">
        <v>80</v>
      </c>
      <c r="E14" s="3" t="s">
        <v>81</v>
      </c>
      <c r="F14" s="3" t="s">
        <v>82</v>
      </c>
      <c r="G14" s="3" t="s">
        <v>25</v>
      </c>
      <c r="H14" s="3" t="s">
        <v>26</v>
      </c>
      <c r="I14" s="2" t="s">
        <v>83</v>
      </c>
      <c r="J14" s="2" t="s">
        <v>28</v>
      </c>
      <c r="K14" s="3" t="s">
        <v>20</v>
      </c>
      <c r="L14" s="3"/>
      <c r="M14" s="3"/>
      <c r="N14" s="3"/>
      <c r="O14" s="3"/>
      <c r="P14" s="3"/>
    </row>
    <row r="15" spans="1:16" x14ac:dyDescent="0.25">
      <c r="A15">
        <v>14</v>
      </c>
      <c r="B15" s="1">
        <v>44229.676226851901</v>
      </c>
      <c r="C15" s="1">
        <v>44229.681504629603</v>
      </c>
      <c r="D15" s="3" t="s">
        <v>84</v>
      </c>
      <c r="E15" s="3" t="s">
        <v>85</v>
      </c>
      <c r="F15" s="3" t="s">
        <v>86</v>
      </c>
      <c r="G15" s="3" t="s">
        <v>25</v>
      </c>
      <c r="H15" s="3" t="s">
        <v>26</v>
      </c>
      <c r="I15" s="2" t="s">
        <v>48</v>
      </c>
      <c r="J15" s="2" t="s">
        <v>87</v>
      </c>
      <c r="K15" s="3" t="s">
        <v>34</v>
      </c>
      <c r="L15" s="3" t="s">
        <v>35</v>
      </c>
      <c r="M15" s="3" t="s">
        <v>26</v>
      </c>
      <c r="N15" s="2" t="s">
        <v>88</v>
      </c>
      <c r="O15" s="2" t="s">
        <v>28</v>
      </c>
      <c r="P15" s="3" t="s">
        <v>89</v>
      </c>
    </row>
    <row r="16" spans="1:16" x14ac:dyDescent="0.25">
      <c r="A16">
        <v>15</v>
      </c>
      <c r="B16" s="1">
        <v>44229.678437499999</v>
      </c>
      <c r="C16" s="1">
        <v>44229.687060185199</v>
      </c>
      <c r="D16" s="3" t="s">
        <v>90</v>
      </c>
      <c r="E16" s="3" t="s">
        <v>91</v>
      </c>
      <c r="F16" s="3" t="s">
        <v>92</v>
      </c>
      <c r="G16" s="3" t="s">
        <v>25</v>
      </c>
      <c r="H16" s="3" t="s">
        <v>26</v>
      </c>
      <c r="I16" s="2" t="s">
        <v>93</v>
      </c>
      <c r="J16" s="2" t="s">
        <v>42</v>
      </c>
      <c r="K16" s="3" t="s">
        <v>34</v>
      </c>
      <c r="L16" s="3" t="s">
        <v>35</v>
      </c>
      <c r="M16" s="3" t="s">
        <v>32</v>
      </c>
      <c r="N16" s="3"/>
      <c r="O16" s="2" t="s">
        <v>94</v>
      </c>
      <c r="P16" s="3" t="s">
        <v>95</v>
      </c>
    </row>
    <row r="17" spans="1:16" x14ac:dyDescent="0.25">
      <c r="A17">
        <v>16</v>
      </c>
      <c r="B17" s="1">
        <v>44229.776469907403</v>
      </c>
      <c r="C17" s="1">
        <v>44229.777499999997</v>
      </c>
      <c r="D17" s="3" t="s">
        <v>96</v>
      </c>
      <c r="E17" s="3" t="s">
        <v>97</v>
      </c>
      <c r="F17" s="3" t="s">
        <v>98</v>
      </c>
      <c r="G17" s="3" t="s">
        <v>35</v>
      </c>
      <c r="H17" s="3" t="s">
        <v>26</v>
      </c>
      <c r="I17" s="2" t="s">
        <v>99</v>
      </c>
      <c r="J17" s="2" t="s">
        <v>42</v>
      </c>
      <c r="K17" s="3" t="s">
        <v>20</v>
      </c>
      <c r="L17" s="3"/>
      <c r="M17" s="3"/>
      <c r="N17" s="3"/>
      <c r="O17" s="3"/>
      <c r="P17" s="3" t="s">
        <v>100</v>
      </c>
    </row>
    <row r="18" spans="1:16" x14ac:dyDescent="0.25">
      <c r="A18">
        <v>17</v>
      </c>
      <c r="B18" s="1">
        <v>44229.832025463002</v>
      </c>
      <c r="C18" s="1">
        <v>44229.834826388898</v>
      </c>
      <c r="D18" s="3" t="s">
        <v>101</v>
      </c>
      <c r="E18" s="3" t="s">
        <v>102</v>
      </c>
      <c r="F18" s="3" t="s">
        <v>103</v>
      </c>
      <c r="G18" s="3" t="s">
        <v>35</v>
      </c>
      <c r="H18" s="3" t="s">
        <v>26</v>
      </c>
      <c r="I18" s="2" t="s">
        <v>41</v>
      </c>
      <c r="J18" s="2" t="s">
        <v>79</v>
      </c>
      <c r="K18" s="3" t="s">
        <v>20</v>
      </c>
      <c r="L18" s="3"/>
      <c r="M18" s="3"/>
      <c r="N18" s="3"/>
      <c r="O18" s="3"/>
      <c r="P18" s="3" t="s">
        <v>104</v>
      </c>
    </row>
    <row r="19" spans="1:16" x14ac:dyDescent="0.25">
      <c r="A19">
        <v>18</v>
      </c>
      <c r="B19" s="1">
        <v>44229.993796296301</v>
      </c>
      <c r="C19" s="1">
        <v>44230.002361111103</v>
      </c>
      <c r="D19" s="3" t="s">
        <v>105</v>
      </c>
      <c r="E19" s="3" t="s">
        <v>106</v>
      </c>
      <c r="F19" s="3" t="s">
        <v>107</v>
      </c>
      <c r="G19" s="3" t="s">
        <v>25</v>
      </c>
      <c r="H19" s="3" t="s">
        <v>26</v>
      </c>
      <c r="I19" s="2" t="s">
        <v>93</v>
      </c>
      <c r="J19" s="2" t="s">
        <v>28</v>
      </c>
      <c r="K19" s="3" t="s">
        <v>20</v>
      </c>
      <c r="L19" s="3"/>
      <c r="M19" s="3"/>
      <c r="N19" s="3"/>
      <c r="O19" s="3"/>
      <c r="P19" s="3"/>
    </row>
    <row r="20" spans="1:16" x14ac:dyDescent="0.25">
      <c r="A20">
        <v>19</v>
      </c>
      <c r="B20" s="1">
        <v>44230.438252314802</v>
      </c>
      <c r="C20" s="1">
        <v>44230.441030092603</v>
      </c>
      <c r="D20" s="3" t="s">
        <v>108</v>
      </c>
      <c r="E20" s="3" t="s">
        <v>109</v>
      </c>
      <c r="F20" s="3" t="s">
        <v>110</v>
      </c>
      <c r="G20" s="3" t="s">
        <v>25</v>
      </c>
      <c r="H20" s="3" t="s">
        <v>26</v>
      </c>
      <c r="I20" s="2" t="s">
        <v>58</v>
      </c>
      <c r="J20" s="2" t="s">
        <v>33</v>
      </c>
      <c r="K20" s="3" t="s">
        <v>20</v>
      </c>
      <c r="L20" s="3"/>
      <c r="M20" s="3"/>
      <c r="N20" s="3"/>
      <c r="O20" s="3"/>
      <c r="P20" s="3"/>
    </row>
    <row r="21" spans="1:16" x14ac:dyDescent="0.25">
      <c r="A21">
        <v>20</v>
      </c>
      <c r="B21" s="1">
        <v>44230.476226851897</v>
      </c>
      <c r="C21" s="1">
        <v>44230.477812500001</v>
      </c>
      <c r="D21" s="3" t="s">
        <v>111</v>
      </c>
      <c r="E21" s="3" t="s">
        <v>112</v>
      </c>
      <c r="F21" s="3" t="s">
        <v>113</v>
      </c>
      <c r="G21" s="3" t="s">
        <v>19</v>
      </c>
      <c r="H21" s="3"/>
      <c r="I21" s="3"/>
      <c r="J21" s="3"/>
      <c r="K21" s="3" t="s">
        <v>20</v>
      </c>
      <c r="L21" s="3"/>
      <c r="M21" s="3"/>
      <c r="N21" s="3"/>
      <c r="O21" s="3"/>
      <c r="P21" s="3"/>
    </row>
    <row r="22" spans="1:16" x14ac:dyDescent="0.25">
      <c r="A22">
        <v>21</v>
      </c>
      <c r="B22" s="1">
        <v>44230.478553240697</v>
      </c>
      <c r="C22" s="1">
        <v>44230.479745370401</v>
      </c>
      <c r="D22" s="3" t="s">
        <v>111</v>
      </c>
      <c r="E22" s="3" t="s">
        <v>112</v>
      </c>
      <c r="F22" s="3" t="s">
        <v>114</v>
      </c>
      <c r="G22" s="3" t="s">
        <v>19</v>
      </c>
      <c r="H22" s="3"/>
      <c r="I22" s="3"/>
      <c r="J22" s="3"/>
      <c r="K22" s="3" t="s">
        <v>34</v>
      </c>
      <c r="L22" s="3" t="s">
        <v>25</v>
      </c>
      <c r="M22" s="3" t="s">
        <v>32</v>
      </c>
      <c r="N22" s="3"/>
      <c r="O22" s="2" t="s">
        <v>42</v>
      </c>
      <c r="P22" s="3" t="s">
        <v>115</v>
      </c>
    </row>
    <row r="23" spans="1:16" x14ac:dyDescent="0.25">
      <c r="A23">
        <v>22</v>
      </c>
      <c r="B23" s="1">
        <v>44230.519155092603</v>
      </c>
      <c r="C23" s="1">
        <v>44230.523206018501</v>
      </c>
      <c r="D23" s="3" t="s">
        <v>116</v>
      </c>
      <c r="E23" s="3" t="s">
        <v>117</v>
      </c>
      <c r="F23" s="3" t="s">
        <v>118</v>
      </c>
      <c r="G23" s="3" t="s">
        <v>25</v>
      </c>
      <c r="H23" s="3" t="s">
        <v>26</v>
      </c>
      <c r="I23" s="2" t="s">
        <v>119</v>
      </c>
      <c r="J23" s="2" t="s">
        <v>33</v>
      </c>
      <c r="K23" s="3" t="s">
        <v>20</v>
      </c>
      <c r="L23" s="3"/>
      <c r="M23" s="3"/>
      <c r="N23" s="3"/>
      <c r="O23" s="3"/>
      <c r="P23" s="3"/>
    </row>
    <row r="24" spans="1:16" x14ac:dyDescent="0.25">
      <c r="A24">
        <v>23</v>
      </c>
      <c r="B24" s="1">
        <v>44230.631574074097</v>
      </c>
      <c r="C24" s="1">
        <v>44230.681921296302</v>
      </c>
      <c r="D24" s="3" t="s">
        <v>120</v>
      </c>
      <c r="E24" s="3" t="s">
        <v>121</v>
      </c>
      <c r="F24" s="3" t="s">
        <v>122</v>
      </c>
      <c r="G24" s="3" t="s">
        <v>25</v>
      </c>
      <c r="H24" s="3" t="s">
        <v>26</v>
      </c>
      <c r="I24" s="2" t="s">
        <v>123</v>
      </c>
      <c r="J24" s="2" t="s">
        <v>94</v>
      </c>
      <c r="K24" s="3" t="s">
        <v>34</v>
      </c>
      <c r="L24" s="3" t="s">
        <v>35</v>
      </c>
      <c r="M24" s="3" t="s">
        <v>26</v>
      </c>
      <c r="N24" s="2" t="s">
        <v>123</v>
      </c>
      <c r="O24" s="2" t="s">
        <v>40</v>
      </c>
      <c r="P24" s="3"/>
    </row>
    <row r="25" spans="1:16" x14ac:dyDescent="0.25">
      <c r="A25">
        <v>24</v>
      </c>
      <c r="B25" s="1">
        <v>44230.681956018503</v>
      </c>
      <c r="C25" s="1">
        <v>44230.686944444402</v>
      </c>
      <c r="D25" s="3" t="s">
        <v>120</v>
      </c>
      <c r="E25" s="3" t="s">
        <v>121</v>
      </c>
      <c r="F25" s="3" t="s">
        <v>124</v>
      </c>
      <c r="G25" s="3" t="s">
        <v>25</v>
      </c>
      <c r="H25" s="3" t="s">
        <v>26</v>
      </c>
      <c r="I25" s="2" t="s">
        <v>125</v>
      </c>
      <c r="J25" s="2" t="s">
        <v>94</v>
      </c>
      <c r="K25" s="3" t="s">
        <v>20</v>
      </c>
      <c r="L25" s="3"/>
      <c r="M25" s="3"/>
      <c r="N25" s="3"/>
      <c r="O25" s="3"/>
      <c r="P25" s="3"/>
    </row>
    <row r="26" spans="1:16" x14ac:dyDescent="0.25">
      <c r="A26">
        <v>25</v>
      </c>
      <c r="B26" s="1">
        <v>44231.4059375</v>
      </c>
      <c r="C26" s="1">
        <v>44231.408773148098</v>
      </c>
      <c r="D26" s="3" t="s">
        <v>126</v>
      </c>
      <c r="E26" s="3" t="s">
        <v>127</v>
      </c>
      <c r="F26" s="3" t="s">
        <v>128</v>
      </c>
      <c r="G26" s="3" t="s">
        <v>25</v>
      </c>
      <c r="H26" s="3" t="s">
        <v>32</v>
      </c>
      <c r="I26" s="3"/>
      <c r="J26" s="2" t="s">
        <v>94</v>
      </c>
      <c r="K26" s="3" t="s">
        <v>34</v>
      </c>
      <c r="L26" s="3" t="s">
        <v>35</v>
      </c>
      <c r="M26" s="3" t="s">
        <v>32</v>
      </c>
      <c r="N26" s="3"/>
      <c r="O26" s="2" t="s">
        <v>28</v>
      </c>
      <c r="P26" s="3" t="s">
        <v>129</v>
      </c>
    </row>
    <row r="27" spans="1:16" x14ac:dyDescent="0.25">
      <c r="A27">
        <v>26</v>
      </c>
      <c r="B27" s="1">
        <v>44232.565821759301</v>
      </c>
      <c r="C27" s="1">
        <v>44232.573935185203</v>
      </c>
      <c r="D27" s="3" t="s">
        <v>130</v>
      </c>
      <c r="E27" s="3" t="s">
        <v>131</v>
      </c>
      <c r="F27" s="3" t="s">
        <v>132</v>
      </c>
      <c r="G27" s="3" t="s">
        <v>25</v>
      </c>
      <c r="H27" s="3" t="s">
        <v>26</v>
      </c>
      <c r="I27" s="2" t="s">
        <v>133</v>
      </c>
      <c r="J27" s="2" t="s">
        <v>40</v>
      </c>
      <c r="K27" s="3" t="s">
        <v>34</v>
      </c>
      <c r="L27" s="3" t="s">
        <v>35</v>
      </c>
      <c r="M27" s="3" t="s">
        <v>26</v>
      </c>
      <c r="N27" s="2" t="s">
        <v>134</v>
      </c>
      <c r="O27" s="2" t="s">
        <v>42</v>
      </c>
      <c r="P27" s="3" t="s">
        <v>135</v>
      </c>
    </row>
    <row r="28" spans="1:16" x14ac:dyDescent="0.25">
      <c r="A28">
        <v>27</v>
      </c>
      <c r="B28" s="1">
        <v>44232.578611111101</v>
      </c>
      <c r="C28" s="1">
        <v>44232.579768518503</v>
      </c>
      <c r="D28" s="3" t="s">
        <v>136</v>
      </c>
      <c r="E28" s="3" t="s">
        <v>137</v>
      </c>
      <c r="F28" s="3" t="s">
        <v>138</v>
      </c>
      <c r="G28" s="3" t="s">
        <v>35</v>
      </c>
      <c r="H28" s="3" t="s">
        <v>26</v>
      </c>
      <c r="I28" s="2" t="s">
        <v>139</v>
      </c>
      <c r="J28" s="2" t="s">
        <v>40</v>
      </c>
      <c r="K28" s="3" t="s">
        <v>20</v>
      </c>
      <c r="L28" s="3"/>
      <c r="M28" s="3"/>
      <c r="N28" s="3"/>
      <c r="O28" s="3"/>
      <c r="P28" s="3" t="s">
        <v>140</v>
      </c>
    </row>
    <row r="29" spans="1:16" x14ac:dyDescent="0.25">
      <c r="A29">
        <v>28</v>
      </c>
      <c r="B29" s="1">
        <v>44232.579826388901</v>
      </c>
      <c r="C29" s="1">
        <v>44232.5878703704</v>
      </c>
      <c r="D29" s="3" t="s">
        <v>136</v>
      </c>
      <c r="E29" s="3" t="s">
        <v>137</v>
      </c>
      <c r="F29" s="3" t="s">
        <v>138</v>
      </c>
      <c r="G29" s="3" t="s">
        <v>25</v>
      </c>
      <c r="H29" s="3" t="s">
        <v>26</v>
      </c>
      <c r="I29" s="2" t="s">
        <v>141</v>
      </c>
      <c r="J29" s="2" t="s">
        <v>28</v>
      </c>
      <c r="K29" s="3" t="s">
        <v>20</v>
      </c>
      <c r="L29" s="3"/>
      <c r="M29" s="3"/>
      <c r="N29" s="3"/>
      <c r="O29" s="3"/>
      <c r="P29" s="3" t="s">
        <v>142</v>
      </c>
    </row>
    <row r="30" spans="1:16" x14ac:dyDescent="0.25">
      <c r="A30">
        <v>29</v>
      </c>
      <c r="B30" s="1">
        <v>44232.587893518503</v>
      </c>
      <c r="C30" s="1">
        <v>44232.588263888902</v>
      </c>
      <c r="D30" s="3" t="s">
        <v>136</v>
      </c>
      <c r="E30" s="3" t="s">
        <v>137</v>
      </c>
      <c r="F30" s="3" t="s">
        <v>143</v>
      </c>
      <c r="G30" s="3" t="s">
        <v>25</v>
      </c>
      <c r="H30" s="3" t="s">
        <v>32</v>
      </c>
      <c r="I30" s="3"/>
      <c r="J30" s="2" t="s">
        <v>33</v>
      </c>
      <c r="K30" s="3" t="s">
        <v>20</v>
      </c>
      <c r="L30" s="3"/>
      <c r="M30" s="3"/>
      <c r="N30" s="3"/>
      <c r="O30" s="3"/>
      <c r="P30" s="3"/>
    </row>
    <row r="31" spans="1:16" x14ac:dyDescent="0.25">
      <c r="A31">
        <v>30</v>
      </c>
      <c r="B31" s="1">
        <v>44232.616354166697</v>
      </c>
      <c r="C31" s="1">
        <v>44232.625613425902</v>
      </c>
      <c r="D31" s="3" t="s">
        <v>144</v>
      </c>
      <c r="E31" s="3" t="s">
        <v>145</v>
      </c>
      <c r="F31" s="3" t="s">
        <v>146</v>
      </c>
      <c r="G31" s="3" t="s">
        <v>35</v>
      </c>
      <c r="H31" s="3" t="s">
        <v>26</v>
      </c>
      <c r="I31" s="2" t="s">
        <v>141</v>
      </c>
      <c r="J31" s="2" t="s">
        <v>28</v>
      </c>
      <c r="K31" s="3" t="s">
        <v>34</v>
      </c>
      <c r="L31" s="3" t="s">
        <v>35</v>
      </c>
      <c r="M31" s="3" t="s">
        <v>26</v>
      </c>
      <c r="N31" s="2" t="s">
        <v>147</v>
      </c>
      <c r="O31" s="2" t="s">
        <v>40</v>
      </c>
      <c r="P31" s="3" t="s">
        <v>148</v>
      </c>
    </row>
    <row r="32" spans="1:16" x14ac:dyDescent="0.25">
      <c r="A32">
        <v>31</v>
      </c>
      <c r="B32" s="1">
        <v>44234.7022222222</v>
      </c>
      <c r="C32" s="1">
        <v>44234.703159722201</v>
      </c>
      <c r="D32" s="3" t="s">
        <v>149</v>
      </c>
      <c r="E32" s="3" t="s">
        <v>150</v>
      </c>
      <c r="F32" s="3" t="s">
        <v>151</v>
      </c>
      <c r="G32" s="3" t="s">
        <v>19</v>
      </c>
      <c r="H32" s="3"/>
      <c r="I32" s="3"/>
      <c r="J32" s="3"/>
      <c r="K32" s="3" t="s">
        <v>20</v>
      </c>
      <c r="L32" s="3"/>
      <c r="M32" s="3"/>
      <c r="N32" s="3"/>
      <c r="O32" s="3"/>
      <c r="P32" s="3" t="s">
        <v>152</v>
      </c>
    </row>
    <row r="33" spans="1:16" x14ac:dyDescent="0.25">
      <c r="A33">
        <v>32</v>
      </c>
      <c r="B33" s="1">
        <v>44238.844456018502</v>
      </c>
      <c r="C33" s="1">
        <v>44238.846307870401</v>
      </c>
      <c r="D33" s="3" t="s">
        <v>153</v>
      </c>
      <c r="E33" s="3" t="s">
        <v>154</v>
      </c>
      <c r="F33" s="3" t="s">
        <v>155</v>
      </c>
      <c r="G33" s="3" t="s">
        <v>25</v>
      </c>
      <c r="H33" s="3" t="s">
        <v>32</v>
      </c>
      <c r="I33" s="3"/>
      <c r="J33" s="2" t="s">
        <v>33</v>
      </c>
      <c r="K33" s="3" t="s">
        <v>34</v>
      </c>
      <c r="L33" s="3" t="s">
        <v>35</v>
      </c>
      <c r="M33" s="3" t="s">
        <v>32</v>
      </c>
      <c r="N33" s="3"/>
      <c r="O33" s="2" t="s">
        <v>28</v>
      </c>
      <c r="P33" s="3" t="s">
        <v>156</v>
      </c>
    </row>
    <row r="34" spans="1:16" x14ac:dyDescent="0.25">
      <c r="A34">
        <v>33</v>
      </c>
      <c r="B34" s="1">
        <v>44239.415358796301</v>
      </c>
      <c r="C34" s="1">
        <v>44239.415914351797</v>
      </c>
      <c r="D34" s="3" t="s">
        <v>157</v>
      </c>
      <c r="E34" s="3" t="s">
        <v>158</v>
      </c>
      <c r="F34" s="3" t="s">
        <v>159</v>
      </c>
      <c r="G34" s="3" t="s">
        <v>19</v>
      </c>
      <c r="H34" s="3"/>
      <c r="I34" s="3"/>
      <c r="J34" s="3"/>
      <c r="K34" s="3" t="s">
        <v>20</v>
      </c>
      <c r="L34" s="3"/>
      <c r="M34" s="3"/>
      <c r="N34" s="3"/>
      <c r="O34" s="3"/>
      <c r="P34" s="3" t="s">
        <v>160</v>
      </c>
    </row>
    <row r="35" spans="1:16" x14ac:dyDescent="0.25">
      <c r="A35">
        <v>34</v>
      </c>
      <c r="B35" s="1">
        <v>44240.639016203699</v>
      </c>
      <c r="C35" s="1">
        <v>44240.639166666697</v>
      </c>
      <c r="D35" s="3" t="s">
        <v>161</v>
      </c>
      <c r="E35" s="3" t="s">
        <v>162</v>
      </c>
      <c r="F35" s="3" t="s">
        <v>163</v>
      </c>
      <c r="G35" s="3" t="s">
        <v>25</v>
      </c>
      <c r="H35" s="3" t="s">
        <v>26</v>
      </c>
      <c r="I35" s="2" t="s">
        <v>164</v>
      </c>
      <c r="J35" s="2" t="s">
        <v>40</v>
      </c>
      <c r="K35" s="3" t="s">
        <v>20</v>
      </c>
      <c r="L35" s="3"/>
      <c r="M35" s="3"/>
      <c r="N35" s="3"/>
      <c r="O35" s="3"/>
      <c r="P35" s="3"/>
    </row>
    <row r="36" spans="1:16" x14ac:dyDescent="0.25">
      <c r="A36">
        <v>35</v>
      </c>
      <c r="B36" s="1">
        <v>44241.115150463003</v>
      </c>
      <c r="C36" s="1">
        <v>44241.117974537003</v>
      </c>
      <c r="D36" s="3" t="s">
        <v>165</v>
      </c>
      <c r="E36" s="3" t="s">
        <v>166</v>
      </c>
      <c r="F36" s="3" t="s">
        <v>167</v>
      </c>
      <c r="G36" s="3" t="s">
        <v>25</v>
      </c>
      <c r="H36" s="3" t="s">
        <v>26</v>
      </c>
      <c r="I36" s="2" t="s">
        <v>48</v>
      </c>
      <c r="J36" s="2" t="s">
        <v>42</v>
      </c>
      <c r="K36" s="3" t="s">
        <v>20</v>
      </c>
      <c r="L36" s="3"/>
      <c r="M36" s="3"/>
      <c r="N36" s="3"/>
      <c r="O36" s="3"/>
      <c r="P36" s="3"/>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G15"/>
    </sheetView>
  </sheetViews>
  <sheetFormatPr baseColWidth="10" defaultRowHeight="15" x14ac:dyDescent="0.25"/>
  <cols>
    <col min="1" max="1" width="14.28515625" bestFit="1" customWidth="1"/>
    <col min="2" max="2" width="14.28515625" customWidth="1"/>
    <col min="3" max="3" width="48.7109375" bestFit="1" customWidth="1"/>
  </cols>
  <sheetData>
    <row r="1" spans="1:7" x14ac:dyDescent="0.25">
      <c r="C1" s="4" t="s">
        <v>5</v>
      </c>
    </row>
    <row r="2" spans="1:7" x14ac:dyDescent="0.25">
      <c r="A2" t="str">
        <f>LEFT(C2,15)</f>
        <v xml:space="preserve">GIISOF01-2-001 </v>
      </c>
      <c r="B2" t="str">
        <f>RIGHT(C2,LEN(C2)-15)</f>
        <v>Tecnología Electrónica de Computadores</v>
      </c>
      <c r="C2" s="5" t="s">
        <v>31</v>
      </c>
      <c r="D2" s="5" t="s">
        <v>32</v>
      </c>
      <c r="E2" s="5"/>
      <c r="F2" s="10" t="s">
        <v>33</v>
      </c>
      <c r="G2" s="7"/>
    </row>
    <row r="3" spans="1:7" x14ac:dyDescent="0.25">
      <c r="A3" t="str">
        <f t="shared" ref="A3:A15" si="0">LEFT(C3,15)</f>
        <v xml:space="preserve">GIISOF01-2-009 </v>
      </c>
      <c r="B3" t="str">
        <f t="shared" ref="B3:B15" si="1">RIGHT(C3,LEN(C3)-15)</f>
        <v>Computación Numérica</v>
      </c>
      <c r="C3" s="6" t="s">
        <v>38</v>
      </c>
      <c r="D3" s="6" t="s">
        <v>26</v>
      </c>
      <c r="E3" s="11" t="s">
        <v>41</v>
      </c>
      <c r="F3" s="11" t="s">
        <v>42</v>
      </c>
      <c r="G3" s="8" t="s">
        <v>43</v>
      </c>
    </row>
    <row r="4" spans="1:7" x14ac:dyDescent="0.25">
      <c r="A4" t="str">
        <f t="shared" si="0"/>
        <v xml:space="preserve">GIISOF01-3-009 </v>
      </c>
      <c r="B4" t="str">
        <f t="shared" si="1"/>
        <v>Diseño de Lenguajes de Programación</v>
      </c>
      <c r="C4" s="5" t="s">
        <v>46</v>
      </c>
      <c r="D4" s="5" t="s">
        <v>26</v>
      </c>
      <c r="E4" s="10" t="s">
        <v>48</v>
      </c>
      <c r="F4" s="10" t="s">
        <v>49</v>
      </c>
      <c r="G4" s="7"/>
    </row>
    <row r="5" spans="1:7" x14ac:dyDescent="0.25">
      <c r="A5" t="str">
        <f t="shared" si="0"/>
        <v xml:space="preserve">GIISOF01-0-013 </v>
      </c>
      <c r="B5" t="str">
        <f t="shared" si="1"/>
        <v>Software para Dispositivos Móviles</v>
      </c>
      <c r="C5" s="6" t="s">
        <v>52</v>
      </c>
      <c r="D5" s="6"/>
      <c r="E5" s="6"/>
      <c r="F5" s="6"/>
      <c r="G5" s="8" t="s">
        <v>53</v>
      </c>
    </row>
    <row r="6" spans="1:7" x14ac:dyDescent="0.25">
      <c r="A6" t="str">
        <f t="shared" si="0"/>
        <v xml:space="preserve">GIISOF01-1-003 </v>
      </c>
      <c r="B6" t="str">
        <f t="shared" si="1"/>
        <v>Empresa</v>
      </c>
      <c r="C6" s="5" t="s">
        <v>56</v>
      </c>
      <c r="D6" s="5" t="s">
        <v>26</v>
      </c>
      <c r="E6" s="10" t="s">
        <v>58</v>
      </c>
      <c r="F6" s="10" t="s">
        <v>40</v>
      </c>
      <c r="G6" s="7" t="s">
        <v>59</v>
      </c>
    </row>
    <row r="7" spans="1:7" x14ac:dyDescent="0.25">
      <c r="A7" t="str">
        <f t="shared" si="0"/>
        <v xml:space="preserve">GIISOF01-3-008 </v>
      </c>
      <c r="B7" t="str">
        <f t="shared" si="1"/>
        <v>Arquitectura del Software</v>
      </c>
      <c r="C7" s="6" t="s">
        <v>66</v>
      </c>
      <c r="D7" s="6"/>
      <c r="E7" s="6"/>
      <c r="F7" s="6"/>
      <c r="G7" s="8" t="s">
        <v>67</v>
      </c>
    </row>
    <row r="8" spans="1:7" x14ac:dyDescent="0.25">
      <c r="A8" t="str">
        <f t="shared" si="0"/>
        <v xml:space="preserve">GIISOF01-3-004 </v>
      </c>
      <c r="B8" t="str">
        <f t="shared" si="1"/>
        <v>Diseño del Software</v>
      </c>
      <c r="C8" s="5" t="s">
        <v>86</v>
      </c>
      <c r="D8" s="5" t="s">
        <v>26</v>
      </c>
      <c r="E8" s="10" t="s">
        <v>88</v>
      </c>
      <c r="F8" s="10" t="s">
        <v>28</v>
      </c>
      <c r="G8" s="7" t="s">
        <v>89</v>
      </c>
    </row>
    <row r="9" spans="1:7" x14ac:dyDescent="0.25">
      <c r="A9" t="str">
        <f t="shared" si="0"/>
        <v xml:space="preserve">GIISOF01-3-005 </v>
      </c>
      <c r="B9" t="str">
        <f t="shared" si="1"/>
        <v>Sistemas Distribuidos e Internet</v>
      </c>
      <c r="C9" s="6" t="s">
        <v>92</v>
      </c>
      <c r="D9" s="6" t="s">
        <v>32</v>
      </c>
      <c r="E9" s="6"/>
      <c r="F9" s="11" t="s">
        <v>94</v>
      </c>
      <c r="G9" s="8"/>
    </row>
    <row r="10" spans="1:7" x14ac:dyDescent="0.25">
      <c r="A10" t="str">
        <f t="shared" si="0"/>
        <v xml:space="preserve">GIISOF01-0-015 </v>
      </c>
      <c r="B10" t="str">
        <f t="shared" si="1"/>
        <v>Sistemas de Información para la Web</v>
      </c>
      <c r="C10" s="5" t="s">
        <v>114</v>
      </c>
      <c r="D10" s="5" t="s">
        <v>32</v>
      </c>
      <c r="E10" s="5"/>
      <c r="F10" s="10" t="s">
        <v>42</v>
      </c>
      <c r="G10" s="7" t="s">
        <v>115</v>
      </c>
    </row>
    <row r="11" spans="1:7" x14ac:dyDescent="0.25">
      <c r="A11" t="str">
        <f t="shared" si="0"/>
        <v xml:space="preserve">GIISOF01-3-010 </v>
      </c>
      <c r="B11" t="str">
        <f t="shared" si="1"/>
        <v>Seguridad de Sistemas Informáticos</v>
      </c>
      <c r="C11" s="6" t="s">
        <v>122</v>
      </c>
      <c r="D11" s="6" t="s">
        <v>26</v>
      </c>
      <c r="E11" s="11" t="s">
        <v>123</v>
      </c>
      <c r="F11" s="11" t="s">
        <v>40</v>
      </c>
      <c r="G11" s="8"/>
    </row>
    <row r="12" spans="1:7" x14ac:dyDescent="0.25">
      <c r="A12" t="str">
        <f t="shared" si="0"/>
        <v xml:space="preserve">GIISOF01-3-002 </v>
      </c>
      <c r="B12" t="str">
        <f t="shared" si="1"/>
        <v>Software y Estándares para la Web</v>
      </c>
      <c r="C12" s="5" t="s">
        <v>128</v>
      </c>
      <c r="D12" s="5" t="s">
        <v>32</v>
      </c>
      <c r="E12" s="5"/>
      <c r="F12" s="10" t="s">
        <v>28</v>
      </c>
      <c r="G12" s="7" t="s">
        <v>129</v>
      </c>
    </row>
    <row r="13" spans="1:7" x14ac:dyDescent="0.25">
      <c r="A13" t="str">
        <f t="shared" si="0"/>
        <v xml:space="preserve">GIISOF01-2-010 </v>
      </c>
      <c r="B13" t="str">
        <f t="shared" si="1"/>
        <v>Algoritmia</v>
      </c>
      <c r="C13" s="6" t="s">
        <v>132</v>
      </c>
      <c r="D13" s="6" t="s">
        <v>26</v>
      </c>
      <c r="E13" s="11" t="s">
        <v>134</v>
      </c>
      <c r="F13" s="11" t="s">
        <v>42</v>
      </c>
      <c r="G13" s="8" t="s">
        <v>135</v>
      </c>
    </row>
    <row r="14" spans="1:7" x14ac:dyDescent="0.25">
      <c r="A14" t="str">
        <f t="shared" si="0"/>
        <v xml:space="preserve">GIISOF01-1-010 </v>
      </c>
      <c r="B14" t="str">
        <f t="shared" si="1"/>
        <v>Metodología de la Programación</v>
      </c>
      <c r="C14" s="5" t="s">
        <v>238</v>
      </c>
      <c r="D14" s="5" t="s">
        <v>26</v>
      </c>
      <c r="E14" s="10" t="s">
        <v>147</v>
      </c>
      <c r="F14" s="10" t="s">
        <v>40</v>
      </c>
      <c r="G14" s="7" t="s">
        <v>148</v>
      </c>
    </row>
    <row r="15" spans="1:7" x14ac:dyDescent="0.25">
      <c r="A15" t="str">
        <f t="shared" si="0"/>
        <v xml:space="preserve">GIISOF01-2-007 </v>
      </c>
      <c r="B15" t="str">
        <f t="shared" si="1"/>
        <v>Comunicación Persona-Máquina</v>
      </c>
      <c r="C15" s="6" t="s">
        <v>155</v>
      </c>
      <c r="D15" s="6" t="s">
        <v>32</v>
      </c>
      <c r="E15" s="6"/>
      <c r="F15" s="11" t="s">
        <v>28</v>
      </c>
      <c r="G15" s="8"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15"/>
  <sheetViews>
    <sheetView workbookViewId="0">
      <selection activeCell="B1" sqref="B1"/>
    </sheetView>
  </sheetViews>
  <sheetFormatPr baseColWidth="10" defaultRowHeight="15" x14ac:dyDescent="0.25"/>
  <sheetData>
    <row r="1" spans="2:3" x14ac:dyDescent="0.25">
      <c r="B1" t="s">
        <v>361</v>
      </c>
      <c r="C1" t="s">
        <v>360</v>
      </c>
    </row>
    <row r="2" spans="2:3" x14ac:dyDescent="0.25">
      <c r="B2" s="36">
        <v>44333</v>
      </c>
      <c r="C2">
        <v>0</v>
      </c>
    </row>
    <row r="3" spans="2:3" x14ac:dyDescent="0.25">
      <c r="B3" s="36">
        <v>44334</v>
      </c>
      <c r="C3">
        <v>1</v>
      </c>
    </row>
    <row r="4" spans="2:3" x14ac:dyDescent="0.25">
      <c r="B4" s="36">
        <v>44335</v>
      </c>
      <c r="C4">
        <v>0</v>
      </c>
    </row>
    <row r="5" spans="2:3" x14ac:dyDescent="0.25">
      <c r="B5" s="36">
        <v>44336</v>
      </c>
      <c r="C5">
        <v>1</v>
      </c>
    </row>
    <row r="6" spans="2:3" x14ac:dyDescent="0.25">
      <c r="B6" s="36">
        <v>44337</v>
      </c>
      <c r="C6">
        <v>0</v>
      </c>
    </row>
    <row r="7" spans="2:3" x14ac:dyDescent="0.25">
      <c r="B7" s="36">
        <v>44340</v>
      </c>
      <c r="C7">
        <v>1</v>
      </c>
    </row>
    <row r="8" spans="2:3" x14ac:dyDescent="0.25">
      <c r="B8" s="36">
        <v>44342</v>
      </c>
      <c r="C8">
        <v>0</v>
      </c>
    </row>
    <row r="9" spans="2:3" x14ac:dyDescent="0.25">
      <c r="B9" s="36">
        <v>44343</v>
      </c>
      <c r="C9">
        <v>1</v>
      </c>
    </row>
    <row r="10" spans="2:3" x14ac:dyDescent="0.25">
      <c r="B10" s="36">
        <v>44344</v>
      </c>
      <c r="C10">
        <v>0</v>
      </c>
    </row>
    <row r="11" spans="2:3" x14ac:dyDescent="0.25">
      <c r="B11" s="36">
        <v>44347</v>
      </c>
      <c r="C11">
        <v>1</v>
      </c>
    </row>
    <row r="12" spans="2:3" x14ac:dyDescent="0.25">
      <c r="B12" s="36">
        <v>44348</v>
      </c>
      <c r="C12">
        <v>0</v>
      </c>
    </row>
    <row r="13" spans="2:3" x14ac:dyDescent="0.25">
      <c r="B13" s="36">
        <v>44349</v>
      </c>
      <c r="C13">
        <v>1</v>
      </c>
    </row>
    <row r="14" spans="2:3" x14ac:dyDescent="0.25">
      <c r="B14" s="36">
        <v>44350</v>
      </c>
      <c r="C14">
        <v>0</v>
      </c>
    </row>
    <row r="15" spans="2:3" x14ac:dyDescent="0.25">
      <c r="B15" s="36">
        <v>44351</v>
      </c>
      <c r="C1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30"/>
  <sheetViews>
    <sheetView workbookViewId="0">
      <selection activeCell="C6" sqref="C6"/>
    </sheetView>
  </sheetViews>
  <sheetFormatPr baseColWidth="10" defaultRowHeight="15" x14ac:dyDescent="0.25"/>
  <cols>
    <col min="2" max="2" width="2" bestFit="1" customWidth="1"/>
    <col min="3" max="3" width="6.5703125" bestFit="1" customWidth="1"/>
    <col min="4" max="4" width="8.28515625" customWidth="1"/>
    <col min="5" max="5" width="6.28515625" bestFit="1" customWidth="1"/>
  </cols>
  <sheetData>
    <row r="2" spans="1:13" x14ac:dyDescent="0.25">
      <c r="C2" s="9" t="s">
        <v>363</v>
      </c>
      <c r="D2" s="9" t="s">
        <v>364</v>
      </c>
      <c r="E2" s="9" t="s">
        <v>365</v>
      </c>
      <c r="H2">
        <v>120</v>
      </c>
      <c r="I2">
        <f>SUM(I4:I14)</f>
        <v>182</v>
      </c>
      <c r="J2">
        <f>H2-I2</f>
        <v>-62</v>
      </c>
    </row>
    <row r="3" spans="1:13" x14ac:dyDescent="0.25">
      <c r="A3" t="s">
        <v>255</v>
      </c>
      <c r="B3" t="str">
        <f>IF(ISERROR(VLOOKUP(C3,$H$4:$H$29,1,FALSE)),"","*")</f>
        <v/>
      </c>
      <c r="C3" t="s">
        <v>256</v>
      </c>
      <c r="D3">
        <v>17</v>
      </c>
      <c r="H3" s="42" t="s">
        <v>253</v>
      </c>
      <c r="I3" s="43" t="s">
        <v>254</v>
      </c>
    </row>
    <row r="4" spans="1:13" x14ac:dyDescent="0.25">
      <c r="A4" t="s">
        <v>255</v>
      </c>
      <c r="B4" t="str">
        <f>IF(ISERROR(VLOOKUP(C4,$H$4:$H$29,1,FALSE)),"","*")</f>
        <v/>
      </c>
      <c r="C4" t="s">
        <v>258</v>
      </c>
      <c r="D4">
        <v>16</v>
      </c>
      <c r="E4">
        <v>10</v>
      </c>
      <c r="F4" t="s">
        <v>257</v>
      </c>
      <c r="H4" s="44" t="s">
        <v>278</v>
      </c>
      <c r="I4" s="45">
        <f>IF(H4&lt;&gt;"",VLOOKUP(H4,$C$3:$D$27,2,FALSE),"")</f>
        <v>50</v>
      </c>
      <c r="L4" t="str">
        <f>H4&amp;", "&amp;H5&amp;", "&amp;H6&amp;", "&amp;H7&amp;", "&amp;H8&amp;", "&amp;H9&amp;", "&amp;H10&amp;", "&amp;H11&amp;", "&amp;H12&amp;", "&amp;H13&amp;", "&amp;H14&amp;", "&amp;H15</f>
        <v xml:space="preserve">A-2-01, A-2-02, A-S-01, A-S-02, A-B-01, , , , , , , </v>
      </c>
    </row>
    <row r="5" spans="1:13" x14ac:dyDescent="0.25">
      <c r="A5" t="s">
        <v>255</v>
      </c>
      <c r="B5" t="str">
        <f t="shared" ref="B5:B26" si="0">IF(ISERROR(VLOOKUP(C5,$H$4:$H$29,1,FALSE)),"","*")</f>
        <v/>
      </c>
      <c r="C5" t="s">
        <v>259</v>
      </c>
      <c r="D5">
        <v>16</v>
      </c>
      <c r="E5">
        <v>0</v>
      </c>
      <c r="H5" s="44" t="s">
        <v>279</v>
      </c>
      <c r="I5" s="45">
        <f t="shared" ref="I5:I10" si="1">IF(H5&lt;&gt;"",VLOOKUP(H5,$C$3:$D$27,2,FALSE),"")</f>
        <v>50</v>
      </c>
      <c r="L5" t="str">
        <f>H19&amp;", "&amp;H20&amp;", "&amp;H21&amp;", "&amp;H22&amp;", "&amp;H23&amp;", "&amp;H24&amp;", "&amp;H25&amp;", "&amp;H26&amp;", "&amp;H27&amp;", "&amp;H28&amp;", "&amp;H29&amp;", "&amp;H30</f>
        <v xml:space="preserve">L-12, L-13, , , , , , , , , , </v>
      </c>
    </row>
    <row r="6" spans="1:13" x14ac:dyDescent="0.25">
      <c r="A6" t="s">
        <v>255</v>
      </c>
      <c r="B6" t="str">
        <f t="shared" si="0"/>
        <v/>
      </c>
      <c r="C6" t="s">
        <v>260</v>
      </c>
      <c r="D6">
        <v>12</v>
      </c>
      <c r="E6">
        <v>0</v>
      </c>
      <c r="H6" s="44" t="s">
        <v>282</v>
      </c>
      <c r="I6" s="45">
        <f t="shared" si="1"/>
        <v>27</v>
      </c>
      <c r="M6" s="12"/>
    </row>
    <row r="7" spans="1:13" x14ac:dyDescent="0.25">
      <c r="A7" t="s">
        <v>255</v>
      </c>
      <c r="B7" t="str">
        <f t="shared" si="0"/>
        <v/>
      </c>
      <c r="C7" t="s">
        <v>261</v>
      </c>
      <c r="D7">
        <v>10</v>
      </c>
      <c r="E7">
        <v>8</v>
      </c>
      <c r="H7" s="44" t="s">
        <v>283</v>
      </c>
      <c r="I7" s="45">
        <f t="shared" si="1"/>
        <v>27</v>
      </c>
    </row>
    <row r="8" spans="1:13" x14ac:dyDescent="0.25">
      <c r="A8" t="s">
        <v>255</v>
      </c>
      <c r="B8" t="str">
        <f t="shared" si="0"/>
        <v/>
      </c>
      <c r="C8" t="s">
        <v>337</v>
      </c>
      <c r="D8">
        <v>10</v>
      </c>
      <c r="E8">
        <v>8</v>
      </c>
      <c r="H8" s="44" t="s">
        <v>280</v>
      </c>
      <c r="I8" s="45">
        <f t="shared" si="1"/>
        <v>28</v>
      </c>
    </row>
    <row r="9" spans="1:13" x14ac:dyDescent="0.25">
      <c r="A9" t="s">
        <v>255</v>
      </c>
      <c r="B9" t="str">
        <f t="shared" si="0"/>
        <v/>
      </c>
      <c r="C9" t="s">
        <v>262</v>
      </c>
      <c r="D9">
        <v>9</v>
      </c>
      <c r="E9">
        <v>8</v>
      </c>
      <c r="H9" s="44"/>
      <c r="I9" s="45" t="str">
        <f t="shared" si="1"/>
        <v/>
      </c>
    </row>
    <row r="10" spans="1:13" x14ac:dyDescent="0.25">
      <c r="A10" t="s">
        <v>255</v>
      </c>
      <c r="B10" t="str">
        <f t="shared" si="0"/>
        <v/>
      </c>
      <c r="C10" t="s">
        <v>264</v>
      </c>
      <c r="D10">
        <v>9</v>
      </c>
      <c r="E10">
        <v>8</v>
      </c>
      <c r="H10" s="44"/>
      <c r="I10" s="45" t="str">
        <f t="shared" si="1"/>
        <v/>
      </c>
    </row>
    <row r="11" spans="1:13" x14ac:dyDescent="0.25">
      <c r="A11" t="s">
        <v>255</v>
      </c>
      <c r="B11" t="str">
        <f t="shared" si="0"/>
        <v/>
      </c>
      <c r="C11" t="s">
        <v>266</v>
      </c>
      <c r="D11">
        <v>9</v>
      </c>
      <c r="E11">
        <v>7</v>
      </c>
      <c r="H11" s="44"/>
      <c r="I11" s="45" t="str">
        <f>IF(H11&lt;&gt;"",VLOOKUP(H11,$C$4:$D$27,2,FALSE),"")</f>
        <v/>
      </c>
    </row>
    <row r="12" spans="1:13" x14ac:dyDescent="0.25">
      <c r="A12" t="s">
        <v>255</v>
      </c>
      <c r="B12" t="str">
        <f t="shared" si="0"/>
        <v>*</v>
      </c>
      <c r="C12" t="s">
        <v>267</v>
      </c>
      <c r="D12">
        <v>9</v>
      </c>
      <c r="E12">
        <v>8</v>
      </c>
      <c r="H12" s="44"/>
      <c r="I12" s="45" t="str">
        <f>IF(H12&lt;&gt;"",VLOOKUP(H12,$C$4:$D$27,2,FALSE),"")</f>
        <v/>
      </c>
    </row>
    <row r="13" spans="1:13" x14ac:dyDescent="0.25">
      <c r="A13" t="s">
        <v>255</v>
      </c>
      <c r="B13" t="str">
        <f t="shared" si="0"/>
        <v>*</v>
      </c>
      <c r="C13" t="s">
        <v>268</v>
      </c>
      <c r="D13">
        <v>9</v>
      </c>
      <c r="E13">
        <v>7</v>
      </c>
      <c r="H13" s="44"/>
      <c r="I13" s="45"/>
    </row>
    <row r="14" spans="1:13" x14ac:dyDescent="0.25">
      <c r="A14" t="s">
        <v>255</v>
      </c>
      <c r="B14" t="str">
        <f t="shared" si="0"/>
        <v/>
      </c>
      <c r="C14" t="s">
        <v>263</v>
      </c>
      <c r="D14">
        <v>9</v>
      </c>
      <c r="E14">
        <v>7</v>
      </c>
      <c r="H14" s="44"/>
      <c r="I14" s="45" t="str">
        <f>IF(H14&lt;&gt;"",VLOOKUP(H14,$C$4:$D$27,2,FALSE),"")</f>
        <v/>
      </c>
    </row>
    <row r="15" spans="1:13" x14ac:dyDescent="0.25">
      <c r="A15" t="s">
        <v>255</v>
      </c>
      <c r="B15" t="str">
        <f t="shared" si="0"/>
        <v/>
      </c>
      <c r="C15" t="s">
        <v>265</v>
      </c>
      <c r="D15">
        <v>9</v>
      </c>
      <c r="E15">
        <v>7</v>
      </c>
      <c r="H15" s="46"/>
      <c r="I15" s="47"/>
    </row>
    <row r="16" spans="1:13" x14ac:dyDescent="0.25">
      <c r="A16" t="s">
        <v>255</v>
      </c>
      <c r="B16" t="str">
        <f t="shared" si="0"/>
        <v/>
      </c>
      <c r="C16" t="s">
        <v>271</v>
      </c>
      <c r="D16">
        <v>8</v>
      </c>
      <c r="E16">
        <v>7</v>
      </c>
      <c r="F16" t="s">
        <v>257</v>
      </c>
    </row>
    <row r="17" spans="1:15" x14ac:dyDescent="0.25">
      <c r="A17" t="s">
        <v>255</v>
      </c>
      <c r="B17" t="str">
        <f t="shared" si="0"/>
        <v/>
      </c>
      <c r="C17" t="s">
        <v>272</v>
      </c>
      <c r="D17">
        <v>8</v>
      </c>
      <c r="E17">
        <v>7</v>
      </c>
      <c r="H17">
        <f>J2</f>
        <v>-62</v>
      </c>
      <c r="I17">
        <f>SUM(I19:I29)</f>
        <v>18</v>
      </c>
      <c r="J17">
        <f>H17-I17</f>
        <v>-80</v>
      </c>
    </row>
    <row r="18" spans="1:15" x14ac:dyDescent="0.25">
      <c r="A18" t="s">
        <v>255</v>
      </c>
      <c r="B18" t="str">
        <f t="shared" si="0"/>
        <v/>
      </c>
      <c r="C18" t="s">
        <v>270</v>
      </c>
      <c r="D18">
        <v>8</v>
      </c>
      <c r="E18">
        <v>8</v>
      </c>
      <c r="H18" s="42" t="s">
        <v>253</v>
      </c>
      <c r="I18" s="43" t="s">
        <v>254</v>
      </c>
    </row>
    <row r="19" spans="1:15" x14ac:dyDescent="0.25">
      <c r="A19" t="s">
        <v>255</v>
      </c>
      <c r="B19" t="str">
        <f t="shared" si="0"/>
        <v/>
      </c>
      <c r="C19" t="s">
        <v>269</v>
      </c>
      <c r="D19">
        <v>8</v>
      </c>
      <c r="E19">
        <v>5</v>
      </c>
      <c r="F19" t="s">
        <v>257</v>
      </c>
      <c r="H19" s="44" t="s">
        <v>267</v>
      </c>
      <c r="I19" s="45">
        <f>IF(H19&lt;&gt;"",VLOOKUP(H19,$C$3:$D$27,2,FALSE),"")</f>
        <v>9</v>
      </c>
    </row>
    <row r="20" spans="1:15" x14ac:dyDescent="0.25">
      <c r="H20" s="44" t="s">
        <v>268</v>
      </c>
      <c r="I20" s="45">
        <f>IF(H20&lt;&gt;"",VLOOKUP(H20,$C$3:$D$27,2,FALSE),"")</f>
        <v>9</v>
      </c>
      <c r="L20" s="9"/>
      <c r="M20" s="9"/>
      <c r="N20" s="9"/>
      <c r="O20" s="9"/>
    </row>
    <row r="21" spans="1:15" x14ac:dyDescent="0.25">
      <c r="A21" t="s">
        <v>277</v>
      </c>
      <c r="B21" t="str">
        <f t="shared" si="0"/>
        <v>*</v>
      </c>
      <c r="C21" t="s">
        <v>278</v>
      </c>
      <c r="D21">
        <v>50</v>
      </c>
      <c r="H21" s="44"/>
      <c r="I21" s="45" t="str">
        <f>IF(H21&lt;&gt;"",VLOOKUP(H21,$C$3:$D$27,2,FALSE),"")</f>
        <v/>
      </c>
    </row>
    <row r="22" spans="1:15" x14ac:dyDescent="0.25">
      <c r="A22" t="s">
        <v>277</v>
      </c>
      <c r="B22" t="str">
        <f t="shared" si="0"/>
        <v>*</v>
      </c>
      <c r="C22" t="s">
        <v>279</v>
      </c>
      <c r="D22">
        <v>50</v>
      </c>
      <c r="H22" s="44"/>
      <c r="I22" s="45" t="str">
        <f t="shared" ref="I22" si="2">IF(H22&lt;&gt;"",VLOOKUP(H22,$C$3:$D$27,2,FALSE),"")</f>
        <v/>
      </c>
    </row>
    <row r="23" spans="1:15" x14ac:dyDescent="0.25">
      <c r="A23" t="s">
        <v>277</v>
      </c>
      <c r="B23" t="str">
        <f t="shared" si="0"/>
        <v>*</v>
      </c>
      <c r="C23" t="s">
        <v>280</v>
      </c>
      <c r="D23">
        <v>28</v>
      </c>
      <c r="H23" s="44"/>
      <c r="I23" s="45" t="str">
        <f>IF(H23&lt;&gt;"",VLOOKUP(H23,$C$3:$D$27,2,FALSE),"")</f>
        <v/>
      </c>
    </row>
    <row r="24" spans="1:15" x14ac:dyDescent="0.25">
      <c r="A24" t="s">
        <v>277</v>
      </c>
      <c r="B24" t="str">
        <f t="shared" si="0"/>
        <v/>
      </c>
      <c r="C24" t="s">
        <v>281</v>
      </c>
      <c r="D24">
        <v>20</v>
      </c>
      <c r="H24" s="44"/>
      <c r="I24" s="45" t="str">
        <f>IF(H24&lt;&gt;"",VLOOKUP(H24,$C$3:$D$27,2,FALSE),"")</f>
        <v/>
      </c>
    </row>
    <row r="25" spans="1:15" x14ac:dyDescent="0.25">
      <c r="A25" t="s">
        <v>277</v>
      </c>
      <c r="B25" t="str">
        <f t="shared" si="0"/>
        <v>*</v>
      </c>
      <c r="C25" t="s">
        <v>282</v>
      </c>
      <c r="D25">
        <v>27</v>
      </c>
      <c r="H25" s="44"/>
      <c r="I25" s="45" t="str">
        <f>IF(H25&lt;&gt;"",VLOOKUP(H25,$C$3:$D$27,2,FALSE),"")</f>
        <v/>
      </c>
    </row>
    <row r="26" spans="1:15" x14ac:dyDescent="0.25">
      <c r="A26" t="s">
        <v>277</v>
      </c>
      <c r="B26" t="str">
        <f t="shared" si="0"/>
        <v>*</v>
      </c>
      <c r="C26" t="s">
        <v>283</v>
      </c>
      <c r="D26">
        <v>27</v>
      </c>
      <c r="H26" s="44"/>
      <c r="I26" s="45" t="str">
        <f>IF(H26&lt;&gt;"",VLOOKUP(H26,$C$4:$D$27,2,FALSE),"")</f>
        <v/>
      </c>
    </row>
    <row r="27" spans="1:15" x14ac:dyDescent="0.25">
      <c r="C27" t="s">
        <v>284</v>
      </c>
      <c r="D27">
        <v>28</v>
      </c>
      <c r="H27" s="44"/>
      <c r="I27" s="45" t="str">
        <f>IF(H27&lt;&gt;"",VLOOKUP(H27,$C$4:$D$27,2,FALSE),"")</f>
        <v/>
      </c>
    </row>
    <row r="28" spans="1:15" x14ac:dyDescent="0.25">
      <c r="H28" s="44"/>
      <c r="I28" s="45" t="str">
        <f>IF(H28&lt;&gt;"",VLOOKUP(H28,$C$4:$D$27,2,FALSE),"")</f>
        <v/>
      </c>
    </row>
    <row r="29" spans="1:15" x14ac:dyDescent="0.25">
      <c r="H29" s="44"/>
      <c r="I29" s="45" t="str">
        <f>IF(H29&lt;&gt;"",VLOOKUP(H29,$C$4:$D$27,2,FALSE),"")</f>
        <v/>
      </c>
    </row>
    <row r="30" spans="1:15" x14ac:dyDescent="0.25">
      <c r="H30" s="46"/>
      <c r="I30" s="47"/>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2"/>
  <sheetViews>
    <sheetView workbookViewId="0"/>
  </sheetViews>
  <sheetFormatPr baseColWidth="10" defaultRowHeight="15" x14ac:dyDescent="0.25"/>
  <cols>
    <col min="1" max="1" width="56.5703125" customWidth="1"/>
    <col min="2" max="2" width="10.7109375" bestFit="1" customWidth="1"/>
    <col min="3" max="3" width="9.28515625" customWidth="1"/>
    <col min="5" max="5" width="9.42578125" bestFit="1" customWidth="1"/>
    <col min="6" max="6" width="87" bestFit="1" customWidth="1"/>
    <col min="7" max="7" width="54.85546875" bestFit="1" customWidth="1"/>
  </cols>
  <sheetData>
    <row r="1" spans="1:9" x14ac:dyDescent="0.25">
      <c r="A1" t="s">
        <v>378</v>
      </c>
      <c r="B1" t="s">
        <v>379</v>
      </c>
      <c r="C1" t="s">
        <v>380</v>
      </c>
      <c r="D1" t="s">
        <v>381</v>
      </c>
      <c r="E1" t="s">
        <v>382</v>
      </c>
      <c r="F1" t="s">
        <v>383</v>
      </c>
      <c r="G1" t="s">
        <v>384</v>
      </c>
      <c r="I1" s="51">
        <v>0.125</v>
      </c>
    </row>
    <row r="2" spans="1:9" x14ac:dyDescent="0.25">
      <c r="A2" t="str">
        <f>CONCATENATE(IF(planificación!G5&lt;&gt;"trabajo",CONCATENATE("""Examen ",planificación!G5),""""&amp;"Trabajo")&amp;" de ",planificación!E5,"""")</f>
        <v>"Examen Teórico de Integración de aplicaciones empresariales"</v>
      </c>
      <c r="B2" s="36">
        <f>planificación!K5</f>
        <v>44333</v>
      </c>
      <c r="C2" s="63">
        <f>planificación!M5</f>
        <v>0.375</v>
      </c>
      <c r="D2" s="36">
        <f>B2</f>
        <v>44333</v>
      </c>
      <c r="E2" s="64">
        <f>planificación!N5</f>
        <v>0.41666666666666669</v>
      </c>
      <c r="F2" t="str">
        <f>CONCATENATE("""",planificación!D5," ",planificación!G5," - ",RIGHT(A2,LEN(A2)-1))</f>
        <v>"IAE Teórico - Examen Teórico de Integración de aplicaciones empresariales"</v>
      </c>
      <c r="G2" t="str">
        <f>""""&amp;IF(planificación!O5="online","online",IF(planificación!O5="polideportivo","polideportivo",IF(planificación!O5="entrega","entrega",planificación!P5)))&amp;""""</f>
        <v>"online"</v>
      </c>
    </row>
    <row r="3" spans="1:9" x14ac:dyDescent="0.25">
      <c r="A3" t="str">
        <f>CONCATENATE(IF(planificación!G6&lt;&gt;"trabajo",CONCATENATE("""Examen ",planificación!G6),""""&amp;"Trabajo")&amp;" de ",planificación!E6,"""")</f>
        <v>"Examen Práctico de Metodología de la Programación (T1)"</v>
      </c>
      <c r="B3" s="36">
        <f>planificación!K6</f>
        <v>44333</v>
      </c>
      <c r="C3" s="63">
        <f>planificación!M6</f>
        <v>0.375</v>
      </c>
      <c r="D3" s="36">
        <f t="shared" ref="D3:D66" si="0">B3</f>
        <v>44333</v>
      </c>
      <c r="E3" s="64">
        <f>planificación!N6</f>
        <v>0.52083333333333337</v>
      </c>
      <c r="F3" t="str">
        <f>CONCATENATE("""",planificación!D6," ",planificación!G6," - ",RIGHT(A3,LEN(A3)-1))</f>
        <v>"MP Práctico - Examen Práctico de Metodología de la Programación (T1)"</v>
      </c>
      <c r="G3" t="str">
        <f>""""&amp;IF(planificación!O6="online","online",IF(planificación!O6="polideportivo","polideportivo",IF(planificación!O6="entrega","entrega",planificación!P6)))&amp;""""</f>
        <v>"L-14, L-31, L-32, L-11, L-12"</v>
      </c>
    </row>
    <row r="4" spans="1:9" x14ac:dyDescent="0.25">
      <c r="A4" t="str">
        <f>CONCATENATE(IF(planificación!G7&lt;&gt;"trabajo",CONCATENATE("""Examen ",planificación!G7),""""&amp;"Trabajo")&amp;" de ",planificación!E7,"""")</f>
        <v>"Examen Teórico de Diseño de Lenguajes de Programación"</v>
      </c>
      <c r="B4" s="36">
        <f>planificación!K7</f>
        <v>44333</v>
      </c>
      <c r="C4" s="63">
        <f>planificación!M7</f>
        <v>0.5625</v>
      </c>
      <c r="D4" s="36">
        <f t="shared" si="0"/>
        <v>44333</v>
      </c>
      <c r="E4" s="64">
        <f>planificación!N7</f>
        <v>0.66666666666666663</v>
      </c>
      <c r="F4" t="str">
        <f>CONCATENATE("""",planificación!D7," ",planificación!G7," - ",RIGHT(A4,LEN(A4)-1))</f>
        <v>"DLP Teórico - Examen Teórico de Diseño de Lenguajes de Programación"</v>
      </c>
      <c r="G4" t="str">
        <f>""""&amp;IF(planificación!O7="online","online",IF(planificación!O7="polideportivo","polideportivo",IF(planificación!O7="entrega","entrega",planificación!P7)))&amp;""""</f>
        <v>"polideportivo"</v>
      </c>
    </row>
    <row r="5" spans="1:9" x14ac:dyDescent="0.25">
      <c r="A5" t="str">
        <f>CONCATENATE(IF(planificación!G8&lt;&gt;"trabajo",CONCATENATE("""Examen ",planificación!G8),""""&amp;"Trabajo")&amp;" de ",planificación!E8,"""")</f>
        <v>"Examen Práctico de Metodología de la Programación (T2)"</v>
      </c>
      <c r="B5" s="36">
        <f>planificación!K8</f>
        <v>44333</v>
      </c>
      <c r="C5" s="63">
        <f>planificación!M8</f>
        <v>0.625</v>
      </c>
      <c r="D5" s="36">
        <f t="shared" si="0"/>
        <v>44333</v>
      </c>
      <c r="E5" s="64">
        <f>planificación!N8</f>
        <v>0.77083333333333337</v>
      </c>
      <c r="F5" t="str">
        <f>CONCATENATE("""",planificación!D8," ",planificación!G8," - ",RIGHT(A5,LEN(A5)-1))</f>
        <v>"MP Práctico - Examen Práctico de Metodología de la Programación (T2)"</v>
      </c>
      <c r="G5" t="str">
        <f>""""&amp;IF(planificación!O8="online","online",IF(planificación!O8="polideportivo","polideportivo",IF(planificación!O8="entrega","entrega",planificación!P8)))&amp;""""</f>
        <v>"L-14, L-12, L-13, L-15, L-16, L-11"</v>
      </c>
    </row>
    <row r="6" spans="1:9" x14ac:dyDescent="0.25">
      <c r="A6" t="str">
        <f>CONCATENATE(IF(planificación!G9&lt;&gt;"trabajo",CONCATENATE("""Examen ",planificación!G9),""""&amp;"Trabajo")&amp;" de ",planificación!E9,"""")</f>
        <v>"Examen Teórico de Bases de Datos"</v>
      </c>
      <c r="B6" s="36">
        <f>planificación!K9</f>
        <v>44333</v>
      </c>
      <c r="C6" s="63">
        <f>planificación!M9</f>
        <v>0.75</v>
      </c>
      <c r="D6" s="36">
        <f t="shared" si="0"/>
        <v>44333</v>
      </c>
      <c r="E6" s="64">
        <f>planificación!N9</f>
        <v>0.875</v>
      </c>
      <c r="F6" t="str">
        <f>CONCATENATE("""",planificación!D9," ",planificación!G9," - ",RIGHT(A6,LEN(A6)-1))</f>
        <v>"BBDD Teórico - Examen Teórico de Bases de Datos"</v>
      </c>
      <c r="G6" t="str">
        <f>""""&amp;IF(planificación!O9="online","online",IF(planificación!O9="polideportivo","polideportivo",IF(planificación!O9="entrega","entrega",planificación!P9)))&amp;""""</f>
        <v>"A-2-01, A-2-02, A-S-01, A-S-02, A-B-01"</v>
      </c>
    </row>
    <row r="7" spans="1:9" x14ac:dyDescent="0.25">
      <c r="A7" t="str">
        <f>CONCATENATE(IF(planificación!G10&lt;&gt;"trabajo",CONCATENATE("""Examen ",planificación!G10),""""&amp;"Trabajo")&amp;" de ",planificación!E10,"""")</f>
        <v>"Trabajo de Software para Dispositivos Móviles"</v>
      </c>
      <c r="B7" s="36">
        <f>planificación!K10</f>
        <v>44334</v>
      </c>
      <c r="C7" s="63">
        <f>planificación!M10</f>
        <v>0.375</v>
      </c>
      <c r="D7" s="36">
        <f t="shared" si="0"/>
        <v>44334</v>
      </c>
      <c r="E7" s="64">
        <f>planificación!N10</f>
        <v>0.41666666666666669</v>
      </c>
      <c r="F7" t="str">
        <f>CONCATENATE("""",planificación!D10," ",planificación!G10," - ",RIGHT(A7,LEN(A7)-1))</f>
        <v>"SDM Trabajo - Trabajo de Software para Dispositivos Móviles"</v>
      </c>
      <c r="G7" t="str">
        <f>""""&amp;IF(planificación!O10="online","online",IF(planificación!O10="polideportivo","polideportivo",IF(planificación!O10="entrega","entrega",planificación!P10)))&amp;""""</f>
        <v>"entrega"</v>
      </c>
    </row>
    <row r="8" spans="1:9" x14ac:dyDescent="0.25">
      <c r="A8" t="str">
        <f>CONCATENATE(IF(planificación!G11&lt;&gt;"trabajo",CONCATENATE("""Examen ",planificación!G11),""""&amp;"Trabajo")&amp;" de ",planificación!E11,"""")</f>
        <v>"Examen Práctico de Metodología de la Programación (Ti1)"</v>
      </c>
      <c r="B8" s="36">
        <f>planificación!K11</f>
        <v>44334</v>
      </c>
      <c r="C8" s="63">
        <f>planificación!M11</f>
        <v>0.375</v>
      </c>
      <c r="D8" s="36">
        <f t="shared" si="0"/>
        <v>44334</v>
      </c>
      <c r="E8" s="64">
        <f>planificación!N11</f>
        <v>0.52083333333333337</v>
      </c>
      <c r="F8" t="str">
        <f>CONCATENATE("""",planificación!D11," ",planificación!G11," - ",RIGHT(A8,LEN(A8)-1))</f>
        <v>"MP Práctico - Examen Práctico de Metodología de la Programación (Ti1)"</v>
      </c>
      <c r="G8" t="str">
        <f>""""&amp;IF(planificación!O11="online","online",IF(planificación!O11="polideportivo","polideportivo",IF(planificación!O11="entrega","entrega",planificación!P11)))&amp;""""</f>
        <v>"L-14, L-31, L-32, L-13, L-12, "</v>
      </c>
    </row>
    <row r="9" spans="1:9" x14ac:dyDescent="0.25">
      <c r="A9" t="str">
        <f>CONCATENATE(IF(planificación!G12&lt;&gt;"trabajo",CONCATENATE("""Examen ",planificación!G12),""""&amp;"Trabajo")&amp;" de ",planificación!E12,"""")</f>
        <v>"Examen Teórico de Diseño del Software"</v>
      </c>
      <c r="B9" s="36">
        <f>planificación!K12</f>
        <v>44334</v>
      </c>
      <c r="C9" s="63">
        <f>planificación!M12</f>
        <v>0.70833333333333337</v>
      </c>
      <c r="D9" s="36">
        <f t="shared" si="0"/>
        <v>44334</v>
      </c>
      <c r="E9" s="64">
        <f>planificación!N12</f>
        <v>0.8125</v>
      </c>
      <c r="F9" t="str">
        <f>CONCATENATE("""",planificación!D12," ",planificación!G12," - ",RIGHT(A9,LEN(A9)-1))</f>
        <v>"DS Teórico - Examen Teórico de Diseño del Software"</v>
      </c>
      <c r="G9" t="str">
        <f>""""&amp;IF(planificación!O12="online","online",IF(planificación!O12="polideportivo","polideportivo",IF(planificación!O12="entrega","entrega",planificación!P12)))&amp;""""</f>
        <v>"polideportivo"</v>
      </c>
    </row>
    <row r="10" spans="1:9" x14ac:dyDescent="0.25">
      <c r="A10" t="str">
        <f>CONCATENATE(IF(planificación!G13&lt;&gt;"trabajo",CONCATENATE("""Examen ",planificación!G13),""""&amp;"Trabajo")&amp;" de ",planificación!E13,"""")</f>
        <v>"Examen Teórico de Comunicación Persona-Máquina"</v>
      </c>
      <c r="B10" s="36">
        <f>planificación!K13</f>
        <v>44334</v>
      </c>
      <c r="C10" s="63">
        <f>planificación!M13</f>
        <v>0.70833333333333337</v>
      </c>
      <c r="D10" s="36">
        <f t="shared" si="0"/>
        <v>44334</v>
      </c>
      <c r="E10" s="64">
        <f>planificación!N13</f>
        <v>0.75</v>
      </c>
      <c r="F10" t="str">
        <f>CONCATENATE("""",planificación!D13," ",planificación!G13," - ",RIGHT(A10,LEN(A10)-1))</f>
        <v>"CPM Teórico - Examen Teórico de Comunicación Persona-Máquina"</v>
      </c>
      <c r="G10" t="str">
        <f>""""&amp;IF(planificación!O13="online","online",IF(planificación!O13="polideportivo","polideportivo",IF(planificación!O13="entrega","entrega",planificación!P13)))&amp;""""</f>
        <v>"online"</v>
      </c>
    </row>
    <row r="11" spans="1:9" x14ac:dyDescent="0.25">
      <c r="A11" t="str">
        <f>CONCATENATE(IF(planificación!G14&lt;&gt;"trabajo",CONCATENATE("""Examen ",planificación!G14),""""&amp;"Trabajo")&amp;" de ",planificación!E14,"""")</f>
        <v>"Examen Teórico de Calidad, Validación y Verificación del Software"</v>
      </c>
      <c r="B11" s="36">
        <f>planificación!K14</f>
        <v>44334</v>
      </c>
      <c r="C11" s="63">
        <f>planificación!M14</f>
        <v>0.54166666666666663</v>
      </c>
      <c r="D11" s="36">
        <f t="shared" si="0"/>
        <v>44334</v>
      </c>
      <c r="E11" s="64">
        <f>planificación!N14</f>
        <v>0.58333333333333326</v>
      </c>
      <c r="F11" t="str">
        <f>CONCATENATE("""",planificación!D14," ",planificación!G14," - ",RIGHT(A11,LEN(A11)-1))</f>
        <v>"CVVS Teórico - Examen Teórico de Calidad, Validación y Verificación del Software"</v>
      </c>
      <c r="G11" t="str">
        <f>""""&amp;IF(planificación!O14="online","online",IF(planificación!O14="polideportivo","polideportivo",IF(planificación!O14="entrega","entrega",planificación!P14)))&amp;""""</f>
        <v>"A-2-01"</v>
      </c>
    </row>
    <row r="12" spans="1:9" x14ac:dyDescent="0.25">
      <c r="A12" t="str">
        <f>CONCATENATE(IF(planificación!G15&lt;&gt;"trabajo",CONCATENATE("""Examen ",planificación!G15),""""&amp;"Trabajo")&amp;" de ",planificación!E15,"""")</f>
        <v>"Examen Teórico de Tecnología Electrónica de Computadores"</v>
      </c>
      <c r="B12" s="36">
        <f>planificación!K15</f>
        <v>44334</v>
      </c>
      <c r="C12" s="63">
        <f>planificación!M15</f>
        <v>0.79166666666666663</v>
      </c>
      <c r="D12" s="36">
        <f t="shared" si="0"/>
        <v>44334</v>
      </c>
      <c r="E12" s="64">
        <f>planificación!N15</f>
        <v>0.83333333333333326</v>
      </c>
      <c r="F12" t="str">
        <f>CONCATENATE("""",planificación!D15," ",planificación!G15," - ",RIGHT(A12,LEN(A12)-1))</f>
        <v>"TEC Teórico - Examen Teórico de Tecnología Electrónica de Computadores"</v>
      </c>
      <c r="G12" t="str">
        <f>""""&amp;IF(planificación!O15="online","online",IF(planificación!O15="polideportivo","polideportivo",IF(planificación!O15="entrega","entrega",planificación!P15)))&amp;""""</f>
        <v>"online"</v>
      </c>
    </row>
    <row r="13" spans="1:9" x14ac:dyDescent="0.25">
      <c r="A13" t="str">
        <f>CONCATENATE(IF(planificación!G16&lt;&gt;"trabajo",CONCATENATE("""Examen ",planificación!G16),""""&amp;"Trabajo")&amp;" de ",planificación!E16,"""")</f>
        <v>"Examen Teórico de Empresa"</v>
      </c>
      <c r="B13" s="36">
        <f>planificación!K16</f>
        <v>44335</v>
      </c>
      <c r="C13" s="63">
        <f>planificación!M16</f>
        <v>0.375</v>
      </c>
      <c r="D13" s="36">
        <f t="shared" si="0"/>
        <v>44335</v>
      </c>
      <c r="E13" s="64">
        <f>planificación!N16</f>
        <v>0.47916666666666669</v>
      </c>
      <c r="F13" t="str">
        <f>CONCATENATE("""",planificación!D16," ",planificación!G16," - ",RIGHT(A13,LEN(A13)-1))</f>
        <v>"Emp Teórico - Examen Teórico de Empresa"</v>
      </c>
      <c r="G13" t="str">
        <f>""""&amp;IF(planificación!O16="online","online",IF(planificación!O16="polideportivo","polideportivo",IF(planificación!O16="entrega","entrega",planificación!P16)))&amp;""""</f>
        <v>"A-2-02"</v>
      </c>
    </row>
    <row r="14" spans="1:9" x14ac:dyDescent="0.25">
      <c r="A14" t="str">
        <f>CONCATENATE(IF(planificación!G17&lt;&gt;"trabajo",CONCATENATE("""Examen ",planificación!G17),""""&amp;"Trabajo")&amp;" de ",planificación!E17,"""")</f>
        <v>"Examen Teórico de Ingeniería del Proceso Software"</v>
      </c>
      <c r="B14" s="36">
        <f>planificación!K17</f>
        <v>44335</v>
      </c>
      <c r="C14" s="63">
        <f>planificación!M17</f>
        <v>0.54166666666666663</v>
      </c>
      <c r="D14" s="36">
        <f t="shared" si="0"/>
        <v>44335</v>
      </c>
      <c r="E14" s="64">
        <f>planificación!N17</f>
        <v>0.58333333333333326</v>
      </c>
      <c r="F14" t="str">
        <f>CONCATENATE("""",planificación!D17," ",planificación!G17," - ",RIGHT(A14,LEN(A14)-1))</f>
        <v>"IPS Teórico - Examen Teórico de Ingeniería del Proceso Software"</v>
      </c>
      <c r="G14" t="str">
        <f>""""&amp;IF(planificación!O17="online","online",IF(planificación!O17="polideportivo","polideportivo",IF(planificación!O17="entrega","entrega",planificación!P17)))&amp;""""</f>
        <v>"A-2-01"</v>
      </c>
    </row>
    <row r="15" spans="1:9" x14ac:dyDescent="0.25">
      <c r="A15" t="str">
        <f>CONCATENATE(IF(planificación!G18&lt;&gt;"trabajo",CONCATENATE("""Examen ",planificación!G18),""""&amp;"Trabajo")&amp;" de ",planificación!E18,"""")</f>
        <v>"Examen Teórico de Algoritmia"</v>
      </c>
      <c r="B15" s="36">
        <f>planificación!K18</f>
        <v>44335</v>
      </c>
      <c r="C15" s="63">
        <f>planificación!M18</f>
        <v>0.6875</v>
      </c>
      <c r="D15" s="36">
        <f t="shared" si="0"/>
        <v>44335</v>
      </c>
      <c r="E15" s="64">
        <f>planificación!N18</f>
        <v>0.79166666666666663</v>
      </c>
      <c r="F15" t="str">
        <f>CONCATENATE("""",planificación!D18," ",planificación!G18," - ",RIGHT(A15,LEN(A15)-1))</f>
        <v>"Alg Teórico - Examen Teórico de Algoritmia"</v>
      </c>
      <c r="G15" t="str">
        <f>""""&amp;IF(planificación!O18="online","online",IF(planificación!O18="polideportivo","polideportivo",IF(planificación!O18="entrega","entrega",planificación!P18)))&amp;""""</f>
        <v>"polideportivo"</v>
      </c>
    </row>
    <row r="16" spans="1:9" x14ac:dyDescent="0.25">
      <c r="A16" t="str">
        <f>CONCATENATE(IF(planificación!G19&lt;&gt;"trabajo",CONCATENATE("""Examen ",planificación!G19),""""&amp;"Trabajo")&amp;" de ",planificación!E19,"""")</f>
        <v>"Examen Teórico de Dirección y Planificación de Proyectos Informáticos"</v>
      </c>
      <c r="B16" s="36">
        <f>planificación!K19</f>
        <v>44335</v>
      </c>
      <c r="C16" s="63">
        <f>planificación!M19</f>
        <v>0.76041666666666663</v>
      </c>
      <c r="D16" s="36">
        <f t="shared" si="0"/>
        <v>44335</v>
      </c>
      <c r="E16" s="64">
        <f>planificación!N19</f>
        <v>0.86458333333333326</v>
      </c>
      <c r="F16" t="str">
        <f>CONCATENATE("""",planificación!D19," ",planificación!G19," - ",RIGHT(A16,LEN(A16)-1))</f>
        <v>"DPPI Teórico - Examen Teórico de Dirección y Planificación de Proyectos Informáticos"</v>
      </c>
      <c r="G16" t="str">
        <f>""""&amp;IF(planificación!O19="online","online",IF(planificación!O19="polideportivo","polideportivo",IF(planificación!O19="entrega","entrega",planificación!P19)))&amp;""""</f>
        <v>"online"</v>
      </c>
    </row>
    <row r="17" spans="1:7" x14ac:dyDescent="0.25">
      <c r="A17" t="str">
        <f>CONCATENATE(IF(planificación!G20&lt;&gt;"trabajo",CONCATENATE("""Examen ",planificación!G20),""""&amp;"Trabajo")&amp;" de ",planificación!E20,"""")</f>
        <v>"Examen Teórico de Autómatas y Matemáticas Discretas"</v>
      </c>
      <c r="B17" s="36">
        <f>planificación!K20</f>
        <v>44336</v>
      </c>
      <c r="C17" s="63">
        <f>planificación!M20</f>
        <v>0.375</v>
      </c>
      <c r="D17" s="36">
        <f t="shared" si="0"/>
        <v>44336</v>
      </c>
      <c r="E17" s="64">
        <f>planificación!N20</f>
        <v>0.45833333333333331</v>
      </c>
      <c r="F17" t="str">
        <f>CONCATENATE("""",planificación!D20," ",planificación!G20," - ",RIGHT(A17,LEN(A17)-1))</f>
        <v>"AMD Teórico - Examen Teórico de Autómatas y Matemáticas Discretas"</v>
      </c>
      <c r="G17" t="str">
        <f>""""&amp;IF(planificación!O20="online","online",IF(planificación!O20="polideportivo","polideportivo",IF(planificación!O20="entrega","entrega",planificación!P20)))&amp;""""</f>
        <v>"polideportivo"</v>
      </c>
    </row>
    <row r="18" spans="1:7" x14ac:dyDescent="0.25">
      <c r="A18" t="str">
        <f>CONCATENATE(IF(planificación!G21&lt;&gt;"trabajo",CONCATENATE("""Examen ",planificación!G21),""""&amp;"Trabajo")&amp;" de ",planificación!E21,"""")</f>
        <v>"Examen Práctico de Bases de Datos (tanda 1)"</v>
      </c>
      <c r="B18" s="36">
        <f>planificación!K21</f>
        <v>44336</v>
      </c>
      <c r="C18" s="63">
        <f>planificación!M21</f>
        <v>0.375</v>
      </c>
      <c r="D18" s="36">
        <f t="shared" si="0"/>
        <v>44336</v>
      </c>
      <c r="E18" s="64">
        <f>planificación!N21</f>
        <v>0.47916666666666669</v>
      </c>
      <c r="F18" t="str">
        <f>CONCATENATE("""",planificación!D21," ",planificación!G21," - ",RIGHT(A18,LEN(A18)-1))</f>
        <v>"BBDD Práctico - Examen Práctico de Bases de Datos (tanda 1)"</v>
      </c>
      <c r="G18" t="str">
        <f>""""&amp;IF(planificación!O21="online","online",IF(planificación!O21="polideportivo","polideportivo",IF(planificación!O21="entrega","entrega",planificación!P21)))&amp;""""</f>
        <v>"L-14, L-31, L-32, L-11, L-04, L-13"</v>
      </c>
    </row>
    <row r="19" spans="1:7" x14ac:dyDescent="0.25">
      <c r="A19" t="str">
        <f>CONCATENATE(IF(planificación!G22&lt;&gt;"trabajo",CONCATENATE("""Examen ",planificación!G22),""""&amp;"Trabajo")&amp;" de ",planificación!E22,"""")</f>
        <v>"Examen Teórico de Informática Forense y Auditoría"</v>
      </c>
      <c r="B19" s="36">
        <f>planificación!K22</f>
        <v>44336</v>
      </c>
      <c r="C19" s="63">
        <f>planificación!M22</f>
        <v>0.54166666666666663</v>
      </c>
      <c r="D19" s="36">
        <f t="shared" si="0"/>
        <v>44336</v>
      </c>
      <c r="E19" s="64">
        <f>planificación!N22</f>
        <v>0.58333333333333326</v>
      </c>
      <c r="F19" t="str">
        <f>CONCATENATE("""",planificación!D22," ",planificación!G22," - ",RIGHT(A19,LEN(A19)-1))</f>
        <v>"IFA Teórico - Examen Teórico de Informática Forense y Auditoría"</v>
      </c>
      <c r="G19" t="str">
        <f>""""&amp;IF(planificación!O22="online","online",IF(planificación!O22="polideportivo","polideportivo",IF(planificación!O22="entrega","entrega",planificación!P22)))&amp;""""</f>
        <v>"online"</v>
      </c>
    </row>
    <row r="20" spans="1:7" x14ac:dyDescent="0.25">
      <c r="A20" t="str">
        <f>CONCATENATE(IF(planificación!G23&lt;&gt;"trabajo",CONCATENATE("""Examen ",planificación!G23),""""&amp;"Trabajo")&amp;" de ",planificación!E23,"""")</f>
        <v>"Examen Teórico de Seguridad de Sistemas Informáticos"</v>
      </c>
      <c r="B20" s="36">
        <f>planificación!K23</f>
        <v>44336</v>
      </c>
      <c r="C20" s="63">
        <f>planificación!M23</f>
        <v>0.625</v>
      </c>
      <c r="D20" s="36">
        <f t="shared" si="0"/>
        <v>44336</v>
      </c>
      <c r="E20" s="64">
        <f>planificación!N23</f>
        <v>0.6875</v>
      </c>
      <c r="F20" t="str">
        <f>CONCATENATE("""",planificación!D23," ",planificación!G23," - ",RIGHT(A20,LEN(A20)-1))</f>
        <v>"SSI Teórico - Examen Teórico de Seguridad de Sistemas Informáticos"</v>
      </c>
      <c r="G20" t="str">
        <f>""""&amp;IF(planificación!O23="online","online",IF(planificación!O23="polideportivo","polideportivo",IF(planificación!O23="entrega","entrega",planificación!P23)))&amp;""""</f>
        <v>"A-2-01, A-2-02, A-S-01"</v>
      </c>
    </row>
    <row r="21" spans="1:7" x14ac:dyDescent="0.25">
      <c r="A21" t="str">
        <f>CONCATENATE(IF(planificación!G24&lt;&gt;"trabajo",CONCATENATE("""Examen ",planificación!G24),""""&amp;"Trabajo")&amp;" de ",planificación!E24,"""")</f>
        <v>"Examen Práctico de Bases de Datos (tanda 2)"</v>
      </c>
      <c r="B21" s="36">
        <f>planificación!K24</f>
        <v>44336</v>
      </c>
      <c r="C21" s="63">
        <f>planificación!M24</f>
        <v>0.66666666666666663</v>
      </c>
      <c r="D21" s="36">
        <f t="shared" si="0"/>
        <v>44336</v>
      </c>
      <c r="E21" s="64">
        <f>planificación!N24</f>
        <v>0.77083333333333326</v>
      </c>
      <c r="F21" t="str">
        <f>CONCATENATE("""",planificación!D24," ",planificación!G24," - ",RIGHT(A21,LEN(A21)-1))</f>
        <v>"BBDD Práctico - Examen Práctico de Bases de Datos (tanda 2)"</v>
      </c>
      <c r="G21" t="str">
        <f>""""&amp;IF(planificación!O24="online","online",IF(planificación!O24="polideportivo","polideportivo",IF(planificación!O24="entrega","entrega",planificación!P24)))&amp;""""</f>
        <v>"L-01, L-15, L-S-01, L-02, L-05, L-12"</v>
      </c>
    </row>
    <row r="22" spans="1:7" x14ac:dyDescent="0.25">
      <c r="A22" t="str">
        <f>CONCATENATE(IF(planificación!G25&lt;&gt;"trabajo",CONCATENATE("""Examen ",planificación!G25),""""&amp;"Trabajo")&amp;" de ",planificación!E25,"""")</f>
        <v>"Examen Teórico de Ondas y Electromagnetismo"</v>
      </c>
      <c r="B22" s="36">
        <f>planificación!K25</f>
        <v>44337</v>
      </c>
      <c r="C22" s="63">
        <f>planificación!M25</f>
        <v>0.375</v>
      </c>
      <c r="D22" s="36">
        <f t="shared" si="0"/>
        <v>44337</v>
      </c>
      <c r="E22" s="64">
        <f>planificación!N25</f>
        <v>0.5</v>
      </c>
      <c r="F22" t="str">
        <f>CONCATENATE("""",planificación!D25," ",planificación!G25," - ",RIGHT(A22,LEN(A22)-1))</f>
        <v>"OyE Teórico - Examen Teórico de Ondas y Electromagnetismo"</v>
      </c>
      <c r="G22" t="str">
        <f>""""&amp;IF(planificación!O25="online","online",IF(planificación!O25="polideportivo","polideportivo",IF(planificación!O25="entrega","entrega",planificación!P25)))&amp;""""</f>
        <v>"polideportivo"</v>
      </c>
    </row>
    <row r="23" spans="1:7" x14ac:dyDescent="0.25">
      <c r="A23" t="str">
        <f>CONCATENATE(IF(planificación!G26&lt;&gt;"trabajo",CONCATENATE("""Examen ",planificación!G26),""""&amp;"Trabajo")&amp;" de ",planificación!E26,"""")</f>
        <v>"Examen Práctico de Algoritmia (tanda 1)"</v>
      </c>
      <c r="B23" s="36">
        <f>planificación!K26</f>
        <v>44337</v>
      </c>
      <c r="C23" s="63">
        <f>planificación!M26</f>
        <v>0.625</v>
      </c>
      <c r="D23" s="36">
        <f t="shared" si="0"/>
        <v>44337</v>
      </c>
      <c r="E23" s="64">
        <f>planificación!N26</f>
        <v>0.70833333333333337</v>
      </c>
      <c r="F23" t="str">
        <f>CONCATENATE("""",planificación!D26," ",planificación!G26," - ",RIGHT(A23,LEN(A23)-1))</f>
        <v>"Alg Práctico - Examen Práctico de Algoritmia (tanda 1)"</v>
      </c>
      <c r="G23" t="str">
        <f>""""&amp;IF(planificación!O26="online","online",IF(planificación!O26="polideportivo","polideportivo",IF(planificación!O26="entrega","entrega",planificación!P26)))&amp;""""</f>
        <v>"L-14, L-31, L-32, L-11, L-04, "</v>
      </c>
    </row>
    <row r="24" spans="1:7" x14ac:dyDescent="0.25">
      <c r="A24" t="str">
        <f>CONCATENATE(IF(planificación!G27&lt;&gt;"trabajo",CONCATENATE("""Examen ",planificación!G27),""""&amp;"Trabajo")&amp;" de ",planificación!E27,"""")</f>
        <v>"Examen Práctico de Algoritmia (tanda 2)"</v>
      </c>
      <c r="B24" s="36">
        <f>planificación!K27</f>
        <v>44337</v>
      </c>
      <c r="C24" s="63">
        <f>planificación!M27</f>
        <v>0.75</v>
      </c>
      <c r="D24" s="36">
        <f t="shared" si="0"/>
        <v>44337</v>
      </c>
      <c r="E24" s="64">
        <f>planificación!N27</f>
        <v>0.83333333333333337</v>
      </c>
      <c r="F24" t="str">
        <f>CONCATENATE("""",planificación!D27," ",planificación!G27," - ",RIGHT(A24,LEN(A24)-1))</f>
        <v>"Alg Práctico - Examen Práctico de Algoritmia (tanda 2)"</v>
      </c>
      <c r="G24" t="str">
        <f>""""&amp;IF(planificación!O27="online","online",IF(planificación!O27="polideportivo","polideportivo",IF(planificación!O27="entrega","entrega",planificación!P27)))&amp;""""</f>
        <v>"L-01, L-15, L-02, L-12, L-13, "</v>
      </c>
    </row>
    <row r="25" spans="1:7" x14ac:dyDescent="0.25">
      <c r="A25" t="str">
        <f>CONCATENATE(IF(planificación!G28&lt;&gt;"trabajo",CONCATENATE("""Examen ",planificación!G28),""""&amp;"Trabajo")&amp;" de ",planificación!E28,"""")</f>
        <v>"Examen Teórico de Aspectos Sociales, Legales, Éticos y Prof. de la Informática"</v>
      </c>
      <c r="B25" s="36">
        <f>planificación!K28</f>
        <v>44337</v>
      </c>
      <c r="C25" s="63">
        <f>planificación!M28</f>
        <v>0.79166666666666663</v>
      </c>
      <c r="D25" s="36">
        <f t="shared" si="0"/>
        <v>44337</v>
      </c>
      <c r="E25" s="64">
        <f>planificación!N28</f>
        <v>0.83333333333333326</v>
      </c>
      <c r="F25" t="str">
        <f>CONCATENATE("""",planificación!D28," ",planificación!G28," - ",RIGHT(A25,LEN(A25)-1))</f>
        <v>"ASLEPI Teórico - Examen Teórico de Aspectos Sociales, Legales, Éticos y Prof. de la Informática"</v>
      </c>
      <c r="G25" t="str">
        <f>""""&amp;IF(planificación!O28="online","online",IF(planificación!O28="polideportivo","polideportivo",IF(planificación!O28="entrega","entrega",planificación!P28)))&amp;""""</f>
        <v>"online"</v>
      </c>
    </row>
    <row r="26" spans="1:7" x14ac:dyDescent="0.25">
      <c r="A26" t="str">
        <f>CONCATENATE(IF(planificación!G29&lt;&gt;"trabajo",CONCATENATE("""Examen ",planificación!G29),""""&amp;"Trabajo")&amp;" de ",planificación!E29,"""")</f>
        <v>"Trabajo de Informática Audiovisual"</v>
      </c>
      <c r="B26" s="36">
        <f>planificación!K29</f>
        <v>44340</v>
      </c>
      <c r="C26" s="63">
        <f>planificación!M29</f>
        <v>0.375</v>
      </c>
      <c r="D26" s="36">
        <f t="shared" si="0"/>
        <v>44340</v>
      </c>
      <c r="E26" s="64">
        <f>planificación!N29</f>
        <v>0.41666666666666669</v>
      </c>
      <c r="F26" t="str">
        <f>CONCATENATE("""",planificación!D29," ",planificación!G29," - ",RIGHT(A26,LEN(A26)-1))</f>
        <v>"IA Trabajo - Trabajo de Informática Audiovisual"</v>
      </c>
      <c r="G26" t="str">
        <f>""""&amp;IF(planificación!O29="online","online",IF(planificación!O29="polideportivo","polideportivo",IF(planificación!O29="entrega","entrega",planificación!P29)))&amp;""""</f>
        <v>"entrega"</v>
      </c>
    </row>
    <row r="27" spans="1:7" x14ac:dyDescent="0.25">
      <c r="A27" t="str">
        <f>CONCATENATE(IF(planificación!G30&lt;&gt;"trabajo",CONCATENATE("""Examen ",planificación!G30),""""&amp;"Trabajo")&amp;" de ",planificación!E30,"""")</f>
        <v>"Examen Teórico de Fundamentos de Informática"</v>
      </c>
      <c r="B27" s="36">
        <f>planificación!K30</f>
        <v>44340</v>
      </c>
      <c r="C27" s="63">
        <f>planificación!M30</f>
        <v>0.375</v>
      </c>
      <c r="D27" s="36">
        <f t="shared" si="0"/>
        <v>44340</v>
      </c>
      <c r="E27" s="64">
        <f>planificación!N30</f>
        <v>0.45833333333333331</v>
      </c>
      <c r="F27" t="str">
        <f>CONCATENATE("""",planificación!D30," ",planificación!G30," - ",RIGHT(A27,LEN(A27)-1))</f>
        <v>"FI Teórico - Examen Teórico de Fundamentos de Informática"</v>
      </c>
      <c r="G27" t="str">
        <f>""""&amp;IF(planificación!O30="online","online",IF(planificación!O30="polideportivo","polideportivo",IF(planificación!O30="entrega","entrega",planificación!P30)))&amp;""""</f>
        <v>"A-2-01, A-2-02"</v>
      </c>
    </row>
    <row r="28" spans="1:7" x14ac:dyDescent="0.25">
      <c r="A28" t="str">
        <f>CONCATENATE(IF(planificación!G31&lt;&gt;"trabajo",CONCATENATE("""Examen ",planificación!G31),""""&amp;"Trabajo")&amp;" de ",planificación!E31,"""")</f>
        <v>"Trabajo de Administración de Sistemas y Redes"</v>
      </c>
      <c r="B28" s="36">
        <f>planificación!K31</f>
        <v>44340</v>
      </c>
      <c r="C28" s="63">
        <f>planificación!M31</f>
        <v>0.375</v>
      </c>
      <c r="D28" s="36">
        <f t="shared" si="0"/>
        <v>44340</v>
      </c>
      <c r="E28" s="64">
        <f>planificación!N31</f>
        <v>0.41666666666666669</v>
      </c>
      <c r="F28" t="str">
        <f>CONCATENATE("""",planificación!D31," ",planificación!G31," - ",RIGHT(A28,LEN(A28)-1))</f>
        <v>"ASR Trabajo - Trabajo de Administración de Sistemas y Redes"</v>
      </c>
      <c r="G28" t="str">
        <f>""""&amp;IF(planificación!O31="online","online",IF(planificación!O31="polideportivo","polideportivo",IF(planificación!O31="entrega","entrega",planificación!P31)))&amp;""""</f>
        <v>"entrega"</v>
      </c>
    </row>
    <row r="29" spans="1:7" x14ac:dyDescent="0.25">
      <c r="A29" t="str">
        <f>CONCATENATE(IF(planificación!G32&lt;&gt;"trabajo",CONCATENATE("""Examen ",planificación!G32),""""&amp;"Trabajo")&amp;" de ",planificación!E32,"""")</f>
        <v>"Examen Teórico de Sistemas Inteligentes"</v>
      </c>
      <c r="B29" s="36">
        <f>planificación!K32</f>
        <v>44340</v>
      </c>
      <c r="C29" s="63">
        <f>planificación!M32</f>
        <v>0.66666666666666663</v>
      </c>
      <c r="D29" s="36">
        <f t="shared" si="0"/>
        <v>44340</v>
      </c>
      <c r="E29" s="64">
        <f>planificación!N32</f>
        <v>0.77083333333333326</v>
      </c>
      <c r="F29" t="str">
        <f>CONCATENATE("""",planificación!D32," ",planificación!G32," - ",RIGHT(A29,LEN(A29)-1))</f>
        <v>"SI Teórico - Examen Teórico de Sistemas Inteligentes"</v>
      </c>
      <c r="G29" t="str">
        <f>""""&amp;IF(planificación!O32="online","online",IF(planificación!O32="polideportivo","polideportivo",IF(planificación!O32="entrega","entrega",planificación!P32)))&amp;""""</f>
        <v>"A-2-01, A-2-02, A-S-01"</v>
      </c>
    </row>
    <row r="30" spans="1:7" x14ac:dyDescent="0.25">
      <c r="A30" t="str">
        <f>CONCATENATE(IF(planificación!G33&lt;&gt;"trabajo",CONCATENATE("""Examen ",planificación!G33),""""&amp;"Trabajo")&amp;" de ",planificación!E33,"""")</f>
        <v>"Examen Práctico de Sistemas Operativos (tanda 1)"</v>
      </c>
      <c r="B30" s="36">
        <f>planificación!K33</f>
        <v>44340</v>
      </c>
      <c r="C30" s="63">
        <f>planificación!M33</f>
        <v>0.45833333333333331</v>
      </c>
      <c r="D30" s="36">
        <f t="shared" si="0"/>
        <v>44340</v>
      </c>
      <c r="E30" s="64">
        <f>planificación!N33</f>
        <v>0.54166666666666663</v>
      </c>
      <c r="F30" t="str">
        <f>CONCATENATE("""",planificación!D33," ",planificación!G33," - ",RIGHT(A30,LEN(A30)-1))</f>
        <v>"SSOO Práctico - Examen Práctico de Sistemas Operativos (tanda 1)"</v>
      </c>
      <c r="G30" t="str">
        <f>""""&amp;IF(planificación!O33="online","online",IF(planificación!O33="polideportivo","polideportivo",IF(planificación!O33="entrega","entrega",planificación!P33)))&amp;""""</f>
        <v>"L-14, L-31, L-32, L-11, L-04, L-01, L-02, "</v>
      </c>
    </row>
    <row r="31" spans="1:7" x14ac:dyDescent="0.25">
      <c r="A31" t="str">
        <f>CONCATENATE(IF(planificación!G34&lt;&gt;"trabajo",CONCATENATE("""Examen ",planificación!G34),""""&amp;"Trabajo")&amp;" de ",planificación!E34,"""")</f>
        <v>"Examen Práctico de Sistemas Operativos (tanda 2)"</v>
      </c>
      <c r="B31" s="36">
        <f>planificación!K34</f>
        <v>44340</v>
      </c>
      <c r="C31" s="63">
        <f>planificación!M34</f>
        <v>0.625</v>
      </c>
      <c r="D31" s="36">
        <f t="shared" si="0"/>
        <v>44340</v>
      </c>
      <c r="E31" s="64">
        <f>planificación!N34</f>
        <v>0.70833333333333337</v>
      </c>
      <c r="F31" t="str">
        <f>CONCATENATE("""",planificación!D34," ",planificación!G34," - ",RIGHT(A31,LEN(A31)-1))</f>
        <v>"SSOO Práctico - Examen Práctico de Sistemas Operativos (tanda 2)"</v>
      </c>
      <c r="G31" t="str">
        <f>""""&amp;IF(planificación!O34="online","online",IF(planificación!O34="polideportivo","polideportivo",IF(planificación!O34="entrega","entrega",planificación!P34)))&amp;""""</f>
        <v>"L-14a, L-15, L-S-01, L-05, L-12, L-13, L-03, L-S-02, L-04, L-01"</v>
      </c>
    </row>
    <row r="32" spans="1:7" x14ac:dyDescent="0.25">
      <c r="A32" t="str">
        <f>CONCATENATE(IF(planificación!G35&lt;&gt;"trabajo",CONCATENATE("""Examen ",planificación!G35),""""&amp;"Trabajo")&amp;" de ",planificación!E35,"""")</f>
        <v>"Examen Teórico de Repositorios de Información"</v>
      </c>
      <c r="B32" s="36">
        <f>planificación!K35</f>
        <v>44340</v>
      </c>
      <c r="C32" s="63">
        <f>planificación!M35</f>
        <v>0.79166666666666663</v>
      </c>
      <c r="D32" s="36">
        <f t="shared" si="0"/>
        <v>44340</v>
      </c>
      <c r="E32" s="64">
        <f>planificación!N35</f>
        <v>0.83333333333333326</v>
      </c>
      <c r="F32" t="str">
        <f>CONCATENATE("""",planificación!D35," ",planificación!G35," - ",RIGHT(A32,LEN(A32)-1))</f>
        <v>"RI Teórico - Examen Teórico de Repositorios de Información"</v>
      </c>
      <c r="G32" t="str">
        <f>""""&amp;IF(planificación!O35="online","online",IF(planificación!O35="polideportivo","polideportivo",IF(planificación!O35="entrega","entrega",planificación!P35)))&amp;""""</f>
        <v>"online"</v>
      </c>
    </row>
    <row r="33" spans="1:7" x14ac:dyDescent="0.25">
      <c r="A33" t="str">
        <f>CONCATENATE(IF(planificación!G36&lt;&gt;"trabajo",CONCATENATE("""Examen ",planificación!G36),""""&amp;"Trabajo")&amp;" de ",planificación!E36,"""")</f>
        <v>"Trabajo de Software de entretenimiento y videojuegos"</v>
      </c>
      <c r="B33" s="36">
        <f>planificación!K36</f>
        <v>44342</v>
      </c>
      <c r="C33" s="63">
        <f>planificación!M36</f>
        <v>0.375</v>
      </c>
      <c r="D33" s="36">
        <f t="shared" si="0"/>
        <v>44342</v>
      </c>
      <c r="E33" s="64">
        <f>planificación!N36</f>
        <v>0.41666666666666669</v>
      </c>
      <c r="F33" t="str">
        <f>CONCATENATE("""",planificación!D36," ",planificación!G36," - ",RIGHT(A33,LEN(A33)-1))</f>
        <v>"SEV Trabajo - Trabajo de Software de entretenimiento y videojuegos"</v>
      </c>
      <c r="G33" t="str">
        <f>""""&amp;IF(planificación!O36="online","online",IF(planificación!O36="polideportivo","polideportivo",IF(planificación!O36="entrega","entrega",planificación!P36)))&amp;""""</f>
        <v>"entrega"</v>
      </c>
    </row>
    <row r="34" spans="1:7" x14ac:dyDescent="0.25">
      <c r="A34" t="str">
        <f>CONCATENATE(IF(planificación!G37&lt;&gt;"trabajo",CONCATENATE("""Examen ",planificación!G37),""""&amp;"Trabajo")&amp;" de ",planificación!E37,"""")</f>
        <v>"Examen Teórico de Estadística"</v>
      </c>
      <c r="B34" s="36">
        <f>planificación!K37</f>
        <v>44342</v>
      </c>
      <c r="C34" s="63">
        <f>planificación!M37</f>
        <v>0.375</v>
      </c>
      <c r="D34" s="36">
        <f t="shared" si="0"/>
        <v>44342</v>
      </c>
      <c r="E34" s="64">
        <f>planificación!N37</f>
        <v>0.5</v>
      </c>
      <c r="F34" t="str">
        <f>CONCATENATE("""",planificación!D37," ",planificación!G37," - ",RIGHT(A34,LEN(A34)-1))</f>
        <v>"Est Teórico - Examen Teórico de Estadística"</v>
      </c>
      <c r="G34" t="str">
        <f>""""&amp;IF(planificación!O37="online","online",IF(planificación!O37="polideportivo","polideportivo",IF(planificación!O37="entrega","entrega",planificación!P37)))&amp;""""</f>
        <v>"polideportivo"</v>
      </c>
    </row>
    <row r="35" spans="1:7" x14ac:dyDescent="0.25">
      <c r="A35" t="str">
        <f>CONCATENATE(IF(planificación!G38&lt;&gt;"trabajo",CONCATENATE("""Examen ",planificación!G38),""""&amp;"Trabajo")&amp;" de ",planificación!E38,"""")</f>
        <v>"Examen Práctico de Diseño de Lenguajes de Programación (tanda 1)"</v>
      </c>
      <c r="B35" s="36">
        <f>planificación!K38</f>
        <v>44342</v>
      </c>
      <c r="C35" s="63">
        <f>planificación!M38</f>
        <v>0.375</v>
      </c>
      <c r="D35" s="36">
        <f t="shared" si="0"/>
        <v>44342</v>
      </c>
      <c r="E35" s="64">
        <f>planificación!N38</f>
        <v>0.52083333333333337</v>
      </c>
      <c r="F35" t="str">
        <f>CONCATENATE("""",planificación!D38," ",planificación!G38," - ",RIGHT(A35,LEN(A35)-1))</f>
        <v>"DLP Práctico - Examen Práctico de Diseño de Lenguajes de Programación (tanda 1)"</v>
      </c>
      <c r="G35" t="str">
        <f>""""&amp;IF(planificación!O38="online","online",IF(planificación!O38="polideportivo","polideportivo",IF(planificación!O38="entrega","entrega",planificación!P38)))&amp;""""</f>
        <v>"L-14, L-31, L-32, L-11, L-04, L-01, L-15, "</v>
      </c>
    </row>
    <row r="36" spans="1:7" x14ac:dyDescent="0.25">
      <c r="A36" t="str">
        <f>CONCATENATE(IF(planificación!G39&lt;&gt;"trabajo",CONCATENATE("""Examen ",planificación!G39),""""&amp;"Trabajo")&amp;" de ",planificación!E39,"""")</f>
        <v>"Examen Práctico de Tecnología Electrónica de Computadores"</v>
      </c>
      <c r="B36" s="36">
        <f>planificación!K39</f>
        <v>44342</v>
      </c>
      <c r="C36" s="63">
        <f>planificación!M39</f>
        <v>0.54166666666666663</v>
      </c>
      <c r="D36" s="36">
        <f t="shared" si="0"/>
        <v>44342</v>
      </c>
      <c r="E36" s="64">
        <f>planificación!N39</f>
        <v>0.58333333333333326</v>
      </c>
      <c r="F36" t="str">
        <f>CONCATENATE("""",planificación!D39," ",planificación!G39," - ",RIGHT(A36,LEN(A36)-1))</f>
        <v>"TEC Práctico - Examen Práctico de Tecnología Electrónica de Computadores"</v>
      </c>
      <c r="G36" t="str">
        <f>""""&amp;IF(planificación!O39="online","online",IF(planificación!O39="polideportivo","polideportivo",IF(planificación!O39="entrega","entrega",planificación!P39)))&amp;""""</f>
        <v>"online"</v>
      </c>
    </row>
    <row r="37" spans="1:7" x14ac:dyDescent="0.25">
      <c r="A37" t="str">
        <f>CONCATENATE(IF(planificación!G40&lt;&gt;"trabajo",CONCATENATE("""Examen ",planificación!G40),""""&amp;"Trabajo")&amp;" de ",planificación!E40,"""")</f>
        <v>"Examen Práctico de Diseño de Lenguajes de Programación (tanda 2)"</v>
      </c>
      <c r="B37" s="36">
        <f>planificación!K40</f>
        <v>44342</v>
      </c>
      <c r="C37" s="63">
        <f>planificación!M40</f>
        <v>0.625</v>
      </c>
      <c r="D37" s="36">
        <f t="shared" si="0"/>
        <v>44342</v>
      </c>
      <c r="E37" s="64">
        <f>planificación!N40</f>
        <v>0.77083333333333337</v>
      </c>
      <c r="F37" t="str">
        <f>CONCATENATE("""",planificación!D40," ",planificación!G40," - ",RIGHT(A37,LEN(A37)-1))</f>
        <v>"DLP Práctico - Examen Práctico de Diseño de Lenguajes de Programación (tanda 2)"</v>
      </c>
      <c r="G37" t="str">
        <f>""""&amp;IF(planificación!O40="online","online",IF(planificación!O40="polideportivo","polideportivo",IF(planificación!O40="entrega","entrega",planificación!P40)))&amp;""""</f>
        <v>"L-16, L-S-01, L-02, L-05, L-12, L-13, L-03, "</v>
      </c>
    </row>
    <row r="38" spans="1:7" x14ac:dyDescent="0.25">
      <c r="A38" t="str">
        <f>CONCATENATE(IF(planificación!G41&lt;&gt;"trabajo",CONCATENATE("""Examen ",planificación!G41),""""&amp;"Trabajo")&amp;" de ",planificación!E41,"""")</f>
        <v>"Examen Teórico de Arquitectura de Computadores"</v>
      </c>
      <c r="B38" s="36">
        <f>planificación!K41</f>
        <v>44342</v>
      </c>
      <c r="C38" s="63">
        <f>planificación!M41</f>
        <v>0.70833333333333337</v>
      </c>
      <c r="D38" s="36">
        <f t="shared" si="0"/>
        <v>44342</v>
      </c>
      <c r="E38" s="64">
        <f>planificación!N41</f>
        <v>0.8125</v>
      </c>
      <c r="F38" t="str">
        <f>CONCATENATE("""",planificación!D41," ",planificación!G41," - ",RIGHT(A38,LEN(A38)-1))</f>
        <v>"AC Teórico - Examen Teórico de Arquitectura de Computadores"</v>
      </c>
      <c r="G38" t="str">
        <f>""""&amp;IF(planificación!O41="online","online",IF(planificación!O41="polideportivo","polideportivo",IF(planificación!O41="entrega","entrega",planificación!P41)))&amp;""""</f>
        <v>"online"</v>
      </c>
    </row>
    <row r="39" spans="1:7" x14ac:dyDescent="0.25">
      <c r="A39" t="str">
        <f>CONCATENATE(IF(planificación!G42&lt;&gt;"trabajo",CONCATENATE("""Examen ",planificación!G42),""""&amp;"Trabajo")&amp;" de ",planificación!E42,"""")</f>
        <v>"Examen Práctico de Seguridad de Sistemas Informáticos (tanda 1)"</v>
      </c>
      <c r="B39" s="36">
        <f>planificación!K42</f>
        <v>44343</v>
      </c>
      <c r="C39" s="63">
        <f>planificación!M42</f>
        <v>0.375</v>
      </c>
      <c r="D39" s="36">
        <f t="shared" si="0"/>
        <v>44343</v>
      </c>
      <c r="E39" s="64">
        <f>planificación!N42</f>
        <v>0.47916666666666669</v>
      </c>
      <c r="F39" t="str">
        <f>CONCATENATE("""",planificación!D42," ",planificación!G42," - ",RIGHT(A39,LEN(A39)-1))</f>
        <v>"SSI Práctico - Examen Práctico de Seguridad de Sistemas Informáticos (tanda 1)"</v>
      </c>
      <c r="G39" t="str">
        <f>""""&amp;IF(planificación!O42="online","online",IF(planificación!O42="polideportivo","polideportivo",IF(planificación!O42="entrega","entrega",planificación!P42)))&amp;""""</f>
        <v>"L-14, L-31, L-32, L-11, L-04, L-15, L-01"</v>
      </c>
    </row>
    <row r="40" spans="1:7" x14ac:dyDescent="0.25">
      <c r="A40" t="str">
        <f>CONCATENATE(IF(planificación!G43&lt;&gt;"trabajo",CONCATENATE("""Examen ",planificación!G43),""""&amp;"Trabajo")&amp;" de ",planificación!E43,"""")</f>
        <v>"Examen Práctico de Seguridad de Sistemas Informáticos (tanda 2)"</v>
      </c>
      <c r="B40" s="36">
        <f>planificación!K43</f>
        <v>44343</v>
      </c>
      <c r="C40" s="63">
        <f>planificación!M43</f>
        <v>0.54166666666666663</v>
      </c>
      <c r="D40" s="36">
        <f t="shared" si="0"/>
        <v>44343</v>
      </c>
      <c r="E40" s="64">
        <f>planificación!N43</f>
        <v>0.64583333333333326</v>
      </c>
      <c r="F40" t="str">
        <f>CONCATENATE("""",planificación!D43," ",planificación!G43," - ",RIGHT(A40,LEN(A40)-1))</f>
        <v>"SSI Práctico - Examen Práctico de Seguridad de Sistemas Informáticos (tanda 2)"</v>
      </c>
      <c r="G40" t="str">
        <f>""""&amp;IF(planificación!O43="online","online",IF(planificación!O43="polideportivo","polideportivo",IF(planificación!O43="entrega","entrega",planificación!P43)))&amp;""""</f>
        <v>"L-01, L-15, L-02, L-12, L-13, L-32, L-04"</v>
      </c>
    </row>
    <row r="41" spans="1:7" x14ac:dyDescent="0.25">
      <c r="A41" t="str">
        <f>CONCATENATE(IF(planificación!G44&lt;&gt;"trabajo",CONCATENATE("""Examen ",planificación!G44),""""&amp;"Trabajo")&amp;" de ",planificación!E44,"""")</f>
        <v>"Examen Teórico de Sistemas de Información para la Web"</v>
      </c>
      <c r="B41" s="36">
        <f>planificación!K44</f>
        <v>44343</v>
      </c>
      <c r="C41" s="63">
        <f>planificación!M44</f>
        <v>0.70833333333333337</v>
      </c>
      <c r="D41" s="36">
        <f t="shared" si="0"/>
        <v>44343</v>
      </c>
      <c r="E41" s="64">
        <f>planificación!N44</f>
        <v>0.79166666666666674</v>
      </c>
      <c r="F41" t="str">
        <f>CONCATENATE("""",planificación!D44," ",planificación!G44," - ",RIGHT(A41,LEN(A41)-1))</f>
        <v>"SIW Teórico - Examen Teórico de Sistemas de Información para la Web"</v>
      </c>
      <c r="G41" t="str">
        <f>""""&amp;IF(planificación!O44="online","online",IF(planificación!O44="polideportivo","polideportivo",IF(planificación!O44="entrega","entrega",planificación!P44)))&amp;""""</f>
        <v>"online"</v>
      </c>
    </row>
    <row r="42" spans="1:7" x14ac:dyDescent="0.25">
      <c r="A42" t="str">
        <f>CONCATENATE(IF(planificación!G45&lt;&gt;"trabajo",CONCATENATE("""Examen ",planificación!G45),""""&amp;"Trabajo")&amp;" de ",planificación!E45,"""")</f>
        <v>"Trabajo de Sistemas de Información para la Web"</v>
      </c>
      <c r="B42" s="36">
        <f>planificación!K45</f>
        <v>44343</v>
      </c>
      <c r="C42" s="63">
        <f>planificación!M45</f>
        <v>0.70833333333333337</v>
      </c>
      <c r="D42" s="36">
        <f t="shared" si="0"/>
        <v>44343</v>
      </c>
      <c r="E42" s="64">
        <f>planificación!N45</f>
        <v>0.75</v>
      </c>
      <c r="F42" t="str">
        <f>CONCATENATE("""",planificación!D45," ",planificación!G45," - ",RIGHT(A42,LEN(A42)-1))</f>
        <v>"SIW Trabajo - Trabajo de Sistemas de Información para la Web"</v>
      </c>
      <c r="G42" t="str">
        <f>""""&amp;IF(planificación!O45="online","online",IF(planificación!O45="polideportivo","polideportivo",IF(planificación!O45="entrega","entrega",planificación!P45)))&amp;""""</f>
        <v>"entrega"</v>
      </c>
    </row>
    <row r="43" spans="1:7" x14ac:dyDescent="0.25">
      <c r="A43" t="str">
        <f>CONCATENATE(IF(planificación!G46&lt;&gt;"trabajo",CONCATENATE("""Examen ",planificación!G46),""""&amp;"Trabajo")&amp;" de ",planificación!E46,"""")</f>
        <v>"Examen Teórico de Computación Numérica"</v>
      </c>
      <c r="B43" s="36">
        <f>planificación!K46</f>
        <v>44343</v>
      </c>
      <c r="C43" s="63">
        <f>planificación!M46</f>
        <v>0.70833333333333337</v>
      </c>
      <c r="D43" s="36">
        <f t="shared" si="0"/>
        <v>44343</v>
      </c>
      <c r="E43" s="64">
        <f>planificación!N46</f>
        <v>0.83333333333333337</v>
      </c>
      <c r="F43" t="str">
        <f>CONCATENATE("""",planificación!D46," ",planificación!G46," - ",RIGHT(A43,LEN(A43)-1))</f>
        <v>"CN Teórico - Examen Teórico de Computación Numérica"</v>
      </c>
      <c r="G43" t="str">
        <f>""""&amp;IF(planificación!O46="online","online",IF(planificación!O46="polideportivo","polideportivo",IF(planificación!O46="entrega","entrega",planificación!P46)))&amp;""""</f>
        <v>"polideportivo"</v>
      </c>
    </row>
    <row r="44" spans="1:7" x14ac:dyDescent="0.25">
      <c r="A44" t="str">
        <f>CONCATENATE(IF(planificación!G47&lt;&gt;"trabajo",CONCATENATE("""Examen ",planificación!G47),""""&amp;"Trabajo")&amp;" de ",planificación!E47,"""")</f>
        <v>"Examen Práctico de Introducción a la Programación"</v>
      </c>
      <c r="B44" s="36">
        <f>planificación!K47</f>
        <v>44344</v>
      </c>
      <c r="C44" s="63">
        <f>planificación!M47</f>
        <v>0.375</v>
      </c>
      <c r="D44" s="36">
        <f t="shared" si="0"/>
        <v>44344</v>
      </c>
      <c r="E44" s="64">
        <f>planificación!N47</f>
        <v>0.47916666666666669</v>
      </c>
      <c r="F44" t="str">
        <f>CONCATENATE("""",planificación!D47," ",planificación!G47," - ",RIGHT(A44,LEN(A44)-1))</f>
        <v>"IP Práctico - Examen Práctico de Introducción a la Programación"</v>
      </c>
      <c r="G44" t="str">
        <f>""""&amp;IF(planificación!O47="online","online",IF(planificación!O47="polideportivo","polideportivo",IF(planificación!O47="entrega","entrega",planificación!P47)))&amp;""""</f>
        <v>"L-14, L-31, L-32, "</v>
      </c>
    </row>
    <row r="45" spans="1:7" x14ac:dyDescent="0.25">
      <c r="A45" t="str">
        <f>CONCATENATE(IF(planificación!G48&lt;&gt;"trabajo",CONCATENATE("""Examen ",planificación!G48),""""&amp;"Trabajo")&amp;" de ",planificación!E48,"""")</f>
        <v>"Examen Teórico de Arquitectura del Software"</v>
      </c>
      <c r="B45" s="36">
        <f>planificación!K48</f>
        <v>44344</v>
      </c>
      <c r="C45" s="63">
        <f>planificación!M48</f>
        <v>0.375</v>
      </c>
      <c r="D45" s="36">
        <f t="shared" si="0"/>
        <v>44344</v>
      </c>
      <c r="E45" s="64">
        <f>planificación!N48</f>
        <v>0.41666666666666669</v>
      </c>
      <c r="F45" t="str">
        <f>CONCATENATE("""",planificación!D48," ",planificación!G48," - ",RIGHT(A45,LEN(A45)-1))</f>
        <v>"AS Teórico - Examen Teórico de Arquitectura del Software"</v>
      </c>
      <c r="G45" t="str">
        <f>""""&amp;IF(planificación!O48="online","online",IF(planificación!O48="polideportivo","polideportivo",IF(planificación!O48="entrega","entrega",planificación!P48)))&amp;""""</f>
        <v>"online"</v>
      </c>
    </row>
    <row r="46" spans="1:7" x14ac:dyDescent="0.25">
      <c r="A46" t="str">
        <f>CONCATENATE(IF(planificación!G49&lt;&gt;"trabajo",CONCATENATE("""Examen ",planificación!G49),""""&amp;"Trabajo")&amp;" de ",planificación!E49,"""")</f>
        <v>"Trabajo de Arquitectura del Software"</v>
      </c>
      <c r="B46" s="36">
        <f>planificación!K49</f>
        <v>44344</v>
      </c>
      <c r="C46" s="63">
        <f>planificación!M49</f>
        <v>0.41666666666666669</v>
      </c>
      <c r="D46" s="36">
        <f t="shared" si="0"/>
        <v>44344</v>
      </c>
      <c r="E46" s="64">
        <f>planificación!N49</f>
        <v>0.45833333333333337</v>
      </c>
      <c r="F46" t="str">
        <f>CONCATENATE("""",planificación!D49," ",planificación!G49," - ",RIGHT(A46,LEN(A46)-1))</f>
        <v>"AS Trabajo - Trabajo de Arquitectura del Software"</v>
      </c>
      <c r="G46" t="str">
        <f>""""&amp;IF(planificación!O49="online","online",IF(planificación!O49="polideportivo","polideportivo",IF(planificación!O49="entrega","entrega",planificación!P49)))&amp;""""</f>
        <v>"online"</v>
      </c>
    </row>
    <row r="47" spans="1:7" x14ac:dyDescent="0.25">
      <c r="A47" t="str">
        <f>CONCATENATE(IF(planificación!G50&lt;&gt;"trabajo",CONCATENATE("""Examen ",planificación!G50),""""&amp;"Trabajo")&amp;" de ",planificación!E50,"""")</f>
        <v>"Examen Teórico de Tecnología y Paradigmas de Programación"</v>
      </c>
      <c r="B47" s="36">
        <f>planificación!K50</f>
        <v>44344</v>
      </c>
      <c r="C47" s="63">
        <f>planificación!M50</f>
        <v>0.5625</v>
      </c>
      <c r="D47" s="36">
        <f t="shared" si="0"/>
        <v>44344</v>
      </c>
      <c r="E47" s="64">
        <f>planificación!N50</f>
        <v>0.625</v>
      </c>
      <c r="F47" t="str">
        <f>CONCATENATE("""",planificación!D50," ",planificación!G50," - ",RIGHT(A47,LEN(A47)-1))</f>
        <v>"TPP Teórico - Examen Teórico de Tecnología y Paradigmas de Programación"</v>
      </c>
      <c r="G47" t="str">
        <f>""""&amp;IF(planificación!O50="online","online",IF(planificación!O50="polideportivo","polideportivo",IF(planificación!O50="entrega","entrega",planificación!P50)))&amp;""""</f>
        <v>"polideportivo"</v>
      </c>
    </row>
    <row r="48" spans="1:7" x14ac:dyDescent="0.25">
      <c r="A48" t="str">
        <f>CONCATENATE(IF(planificación!G51&lt;&gt;"trabajo",CONCATENATE("""Examen ",planificación!G51),""""&amp;"Trabajo")&amp;" de ",planificación!E51,"""")</f>
        <v>"Examen Teórico de Ingeniería de Requisitos"</v>
      </c>
      <c r="B48" s="36">
        <f>planificación!K51</f>
        <v>44344</v>
      </c>
      <c r="C48" s="63">
        <f>planificación!M51</f>
        <v>0.75</v>
      </c>
      <c r="D48" s="36">
        <f t="shared" si="0"/>
        <v>44344</v>
      </c>
      <c r="E48" s="64">
        <f>planificación!N51</f>
        <v>0.875</v>
      </c>
      <c r="F48" t="str">
        <f>CONCATENATE("""",planificación!D51," ",planificación!G51," - ",RIGHT(A48,LEN(A48)-1))</f>
        <v>"IR Teórico - Examen Teórico de Ingeniería de Requisitos"</v>
      </c>
      <c r="G48" t="str">
        <f>""""&amp;IF(planificación!O51="online","online",IF(planificación!O51="polideportivo","polideportivo",IF(planificación!O51="entrega","entrega",planificación!P51)))&amp;""""</f>
        <v>"A-2-01, A-2-02"</v>
      </c>
    </row>
    <row r="49" spans="1:7" x14ac:dyDescent="0.25">
      <c r="A49" t="str">
        <f>CONCATENATE(IF(planificación!G52&lt;&gt;"trabajo",CONCATENATE("""Examen ",planificación!G52),""""&amp;"Trabajo")&amp;" de ",planificación!E52,"""")</f>
        <v>"Examen Práctico de Metodología de la Programación"</v>
      </c>
      <c r="B49" s="36">
        <f>planificación!K52</f>
        <v>44347</v>
      </c>
      <c r="C49" s="63">
        <f>planificación!M52</f>
        <v>0.375</v>
      </c>
      <c r="D49" s="36">
        <f t="shared" si="0"/>
        <v>44347</v>
      </c>
      <c r="E49" s="64">
        <f>planificación!N52</f>
        <v>0.5</v>
      </c>
      <c r="F49" t="str">
        <f>CONCATENATE("""",planificación!D52," ",planificación!G52," - ",RIGHT(A49,LEN(A49)-1))</f>
        <v>"MP Práctico - Examen Práctico de Metodología de la Programación"</v>
      </c>
      <c r="G49" t="str">
        <f>""""&amp;IF(planificación!O52="online","online",IF(planificación!O52="polideportivo","polideportivo",IF(planificación!O52="entrega","entrega",planificación!P52)))&amp;""""</f>
        <v>"L-14, L-31, L-32, L-11"</v>
      </c>
    </row>
    <row r="50" spans="1:7" x14ac:dyDescent="0.25">
      <c r="A50" t="str">
        <f>CONCATENATE(IF(planificación!G53&lt;&gt;"trabajo",CONCATENATE("""Examen ",planificación!G53),""""&amp;"Trabajo")&amp;" de ",planificación!E53,"""")</f>
        <v>"Examen Teórico de Software y Estándares para la Web"</v>
      </c>
      <c r="B50" s="36">
        <f>planificación!K53</f>
        <v>44347</v>
      </c>
      <c r="C50" s="63">
        <f>planificación!M53</f>
        <v>0.54166666666666663</v>
      </c>
      <c r="D50" s="36">
        <f t="shared" si="0"/>
        <v>44347</v>
      </c>
      <c r="E50" s="64">
        <f>planificación!N53</f>
        <v>0.60416666666666663</v>
      </c>
      <c r="F50" t="str">
        <f>CONCATENATE("""",planificación!D53," ",planificación!G53," - ",RIGHT(A50,LEN(A50)-1))</f>
        <v>"SEW Teórico - Examen Teórico de Software y Estándares para la Web"</v>
      </c>
      <c r="G50" t="str">
        <f>""""&amp;IF(planificación!O53="online","online",IF(planificación!O53="polideportivo","polideportivo",IF(planificación!O53="entrega","entrega",planificación!P53)))&amp;""""</f>
        <v>"online"</v>
      </c>
    </row>
    <row r="51" spans="1:7" x14ac:dyDescent="0.25">
      <c r="A51" t="str">
        <f>CONCATENATE(IF(planificación!G54&lt;&gt;"trabajo",CONCATENATE("""Examen ",planificación!G54),""""&amp;"Trabajo")&amp;" de ",planificación!E54,"""")</f>
        <v>"Trabajo de Software y Estándares para la Web"</v>
      </c>
      <c r="B51" s="36">
        <f>planificación!K54</f>
        <v>44347</v>
      </c>
      <c r="C51" s="63">
        <f>planificación!M54</f>
        <v>0.54166666666666663</v>
      </c>
      <c r="D51" s="36">
        <f t="shared" si="0"/>
        <v>44347</v>
      </c>
      <c r="E51" s="64">
        <f>planificación!N54</f>
        <v>0.58333333333333326</v>
      </c>
      <c r="F51" t="str">
        <f>CONCATENATE("""",planificación!D54," ",planificación!G54," - ",RIGHT(A51,LEN(A51)-1))</f>
        <v>"SEW Trabajo - Trabajo de Software y Estándares para la Web"</v>
      </c>
      <c r="G51" t="str">
        <f>""""&amp;IF(planificación!O54="online","online",IF(planificación!O54="polideportivo","polideportivo",IF(planificación!O54="entrega","entrega",planificación!P54)))&amp;""""</f>
        <v>"online"</v>
      </c>
    </row>
    <row r="52" spans="1:7" x14ac:dyDescent="0.25">
      <c r="A52" t="str">
        <f>CONCATENATE(IF(planificación!G55&lt;&gt;"trabajo",CONCATENATE("""Examen ",planificación!G55),""""&amp;"Trabajo")&amp;" de ",planificación!E55,"""")</f>
        <v>"Examen Teórico de Estructura de Datos"</v>
      </c>
      <c r="B52" s="36">
        <f>planificación!K55</f>
        <v>44347</v>
      </c>
      <c r="C52" s="63">
        <f>planificación!M55</f>
        <v>0.66666666666666663</v>
      </c>
      <c r="D52" s="36">
        <f t="shared" si="0"/>
        <v>44347</v>
      </c>
      <c r="E52" s="64">
        <f>planificación!N55</f>
        <v>0.75</v>
      </c>
      <c r="F52" t="str">
        <f>CONCATENATE("""",planificación!D55," ",planificación!G55," - ",RIGHT(A52,LEN(A52)-1))</f>
        <v>"ED Teórico - Examen Teórico de Estructura de Datos"</v>
      </c>
      <c r="G52" t="str">
        <f>""""&amp;IF(planificación!O55="online","online",IF(planificación!O55="polideportivo","polideportivo",IF(planificación!O55="entrega","entrega",planificación!P55)))&amp;""""</f>
        <v>"A-2-01, A-2-02"</v>
      </c>
    </row>
    <row r="53" spans="1:7" x14ac:dyDescent="0.25">
      <c r="A53" t="str">
        <f>CONCATENATE(IF(planificación!G56&lt;&gt;"trabajo",CONCATENATE("""Examen ",planificación!G56),""""&amp;"Trabajo")&amp;" de ",planificación!E56,"""")</f>
        <v>"Examen Teórico de Sistemas Distribuidos e Internet"</v>
      </c>
      <c r="B53" s="36">
        <f>planificación!K56</f>
        <v>44347</v>
      </c>
      <c r="C53" s="63">
        <f>planificación!M56</f>
        <v>0.75</v>
      </c>
      <c r="D53" s="36">
        <f t="shared" si="0"/>
        <v>44347</v>
      </c>
      <c r="E53" s="64">
        <f>planificación!N56</f>
        <v>0.83333333333333337</v>
      </c>
      <c r="F53" t="str">
        <f>CONCATENATE("""",planificación!D56," ",planificación!G56," - ",RIGHT(A53,LEN(A53)-1))</f>
        <v>"SDI Teórico - Examen Teórico de Sistemas Distribuidos e Internet"</v>
      </c>
      <c r="G53" t="str">
        <f>""""&amp;IF(planificación!O56="online","online",IF(planificación!O56="polideportivo","polideportivo",IF(planificación!O56="entrega","entrega",planificación!P56)))&amp;""""</f>
        <v>"polideportivo"</v>
      </c>
    </row>
    <row r="54" spans="1:7" x14ac:dyDescent="0.25">
      <c r="A54" t="str">
        <f>CONCATENATE(IF(planificación!G57&lt;&gt;"trabajo",CONCATENATE("""Examen ",planificación!G57),""""&amp;"Trabajo")&amp;" de ",planificación!E57,"""")</f>
        <v>"Examen Teórico de Cálculo"</v>
      </c>
      <c r="B54" s="36">
        <f>planificación!K57</f>
        <v>44348</v>
      </c>
      <c r="C54" s="63">
        <f>planificación!M57</f>
        <v>0.375</v>
      </c>
      <c r="D54" s="36">
        <f t="shared" si="0"/>
        <v>44348</v>
      </c>
      <c r="E54" s="64">
        <f>planificación!N57</f>
        <v>0.5</v>
      </c>
      <c r="F54" t="str">
        <f>CONCATENATE("""",planificación!D57," ",planificación!G57," - ",RIGHT(A54,LEN(A54)-1))</f>
        <v>"Cal Teórico - Examen Teórico de Cálculo"</v>
      </c>
      <c r="G54" t="str">
        <f>""""&amp;IF(planificación!O57="online","online",IF(planificación!O57="polideportivo","polideportivo",IF(planificación!O57="entrega","entrega",planificación!P57)))&amp;""""</f>
        <v>"polideportivo"</v>
      </c>
    </row>
    <row r="55" spans="1:7" x14ac:dyDescent="0.25">
      <c r="A55" t="str">
        <f>CONCATENATE(IF(planificación!G58&lt;&gt;"trabajo",CONCATENATE("""Examen ",planificación!G58),""""&amp;"Trabajo")&amp;" de ",planificación!E58,"""")</f>
        <v>"Examen Práctico de Computación Numérica"</v>
      </c>
      <c r="B55" s="36">
        <f>planificación!K58</f>
        <v>44348</v>
      </c>
      <c r="C55" s="63">
        <f>planificación!M58</f>
        <v>0.625</v>
      </c>
      <c r="D55" s="36">
        <f t="shared" si="0"/>
        <v>44348</v>
      </c>
      <c r="E55" s="64">
        <f>planificación!N58</f>
        <v>0.75</v>
      </c>
      <c r="F55" t="str">
        <f>CONCATENATE("""",planificación!D58," ",planificación!G58," - ",RIGHT(A55,LEN(A55)-1))</f>
        <v>"CN Práctico - Examen Práctico de Computación Numérica"</v>
      </c>
      <c r="G55" t="str">
        <f>""""&amp;IF(planificación!O58="online","online",IF(planificación!O58="polideportivo","polideportivo",IF(planificación!O58="entrega","entrega",planificación!P58)))&amp;""""</f>
        <v>"L-14, L-31, L-32, L-11"</v>
      </c>
    </row>
    <row r="56" spans="1:7" x14ac:dyDescent="0.25">
      <c r="A56" t="str">
        <f>CONCATENATE(IF(planificación!G59&lt;&gt;"trabajo",CONCATENATE("""Examen ",planificación!G59),""""&amp;"Trabajo")&amp;" de ",planificación!E59,"""")</f>
        <v>"Trabajo de Software para Robots"</v>
      </c>
      <c r="B56" s="36">
        <f>planificación!K59</f>
        <v>44348</v>
      </c>
      <c r="C56" s="63">
        <f>planificación!M59</f>
        <v>0.95833333333333337</v>
      </c>
      <c r="D56" s="36">
        <f t="shared" si="0"/>
        <v>44348</v>
      </c>
      <c r="E56" s="64">
        <f>planificación!N59</f>
        <v>1</v>
      </c>
      <c r="F56" t="str">
        <f>CONCATENATE("""",planificación!D59," ",planificación!G59," - ",RIGHT(A56,LEN(A56)-1))</f>
        <v>"SR Trabajo - Trabajo de Software para Robots"</v>
      </c>
      <c r="G56" t="str">
        <f>""""&amp;IF(planificación!O59="online","online",IF(planificación!O59="polideportivo","polideportivo",IF(planificación!O59="entrega","entrega",planificación!P59)))&amp;""""</f>
        <v>"entrega"</v>
      </c>
    </row>
    <row r="57" spans="1:7" x14ac:dyDescent="0.25">
      <c r="A57" t="str">
        <f>CONCATENATE(IF(planificación!G60&lt;&gt;"trabajo",CONCATENATE("""Examen ",planificación!G60),""""&amp;"Trabajo")&amp;" de ",planificación!E60,"""")</f>
        <v>"Trabajo de Software para Dispositivos Móviles"</v>
      </c>
      <c r="B57" s="36">
        <f>planificación!K60</f>
        <v>44349</v>
      </c>
      <c r="C57" s="63">
        <f>planificación!M60</f>
        <v>0.375</v>
      </c>
      <c r="D57" s="36">
        <f t="shared" si="0"/>
        <v>44349</v>
      </c>
      <c r="E57" s="64">
        <f>planificación!N60</f>
        <v>0.41666666666666669</v>
      </c>
      <c r="F57" t="str">
        <f>CONCATENATE("""",planificación!D60," ",planificación!G60," - ",RIGHT(A57,LEN(A57)-1))</f>
        <v>"SDM Trabajo - Trabajo de Software para Dispositivos Móviles"</v>
      </c>
      <c r="G57" t="str">
        <f>""""&amp;IF(planificación!O60="online","online",IF(planificación!O60="polideportivo","polideportivo",IF(planificación!O60="entrega","entrega",planificación!P60)))&amp;""""</f>
        <v>"entrega"</v>
      </c>
    </row>
    <row r="58" spans="1:7" x14ac:dyDescent="0.25">
      <c r="A58" t="str">
        <f>CONCATENATE(IF(planificación!G61&lt;&gt;"trabajo",CONCATENATE("""Examen ",planificación!G61),""""&amp;"Trabajo")&amp;" de ",planificación!E61,"""")</f>
        <v>"Examen Práctico de Diseño del Software"</v>
      </c>
      <c r="B58" s="36">
        <f>planificación!K61</f>
        <v>44349</v>
      </c>
      <c r="C58" s="63">
        <f>planificación!M61</f>
        <v>0.375</v>
      </c>
      <c r="D58" s="36">
        <f t="shared" si="0"/>
        <v>44349</v>
      </c>
      <c r="E58" s="64">
        <f>planificación!N61</f>
        <v>0.5</v>
      </c>
      <c r="F58" t="str">
        <f>CONCATENATE("""",planificación!D61," ",planificación!G61," - ",RIGHT(A58,LEN(A58)-1))</f>
        <v>"DS Práctico - Examen Práctico de Diseño del Software"</v>
      </c>
      <c r="G58" t="str">
        <f>""""&amp;IF(planificación!O61="online","online",IF(planificación!O61="polideportivo","polideportivo",IF(planificación!O61="entrega","entrega",planificación!P61)))&amp;""""</f>
        <v>"L-14, L-31, L-32, L-11, L-12, L-13"</v>
      </c>
    </row>
    <row r="59" spans="1:7" x14ac:dyDescent="0.25">
      <c r="A59" t="str">
        <f>CONCATENATE(IF(planificación!G62&lt;&gt;"trabajo",CONCATENATE("""Examen ",planificación!G62),""""&amp;"Trabajo")&amp;" de ",planificación!E62,"""")</f>
        <v>"Examen Práctico de Fundamentos de Informática"</v>
      </c>
      <c r="B59" s="36">
        <f>planificación!K62</f>
        <v>44349</v>
      </c>
      <c r="C59" s="63">
        <f>planificación!M62</f>
        <v>0.66666666666666663</v>
      </c>
      <c r="D59" s="36">
        <f t="shared" si="0"/>
        <v>44349</v>
      </c>
      <c r="E59" s="64">
        <f>planificación!N62</f>
        <v>0.75</v>
      </c>
      <c r="F59" t="str">
        <f>CONCATENATE("""",planificación!D62," ",planificación!G62," - ",RIGHT(A59,LEN(A59)-1))</f>
        <v>"FI Práctico - Examen Práctico de Fundamentos de Informática"</v>
      </c>
      <c r="G59" t="str">
        <f>""""&amp;IF(planificación!O62="online","online",IF(planificación!O62="polideportivo","polideportivo",IF(planificación!O62="entrega","entrega",planificación!P62)))&amp;""""</f>
        <v>"L-14, L-31, L-32, L-11, L-12, L-13"</v>
      </c>
    </row>
    <row r="60" spans="1:7" x14ac:dyDescent="0.25">
      <c r="A60" t="str">
        <f>CONCATENATE(IF(planificación!G63&lt;&gt;"trabajo",CONCATENATE("""Examen ",planificación!G63),""""&amp;"Trabajo")&amp;" de ",planificación!E63,"""")</f>
        <v>"Examen Teórico de Computabilidad"</v>
      </c>
      <c r="B60" s="36">
        <f>planificación!K63</f>
        <v>44349</v>
      </c>
      <c r="C60" s="63">
        <f>planificación!M63</f>
        <v>0.75</v>
      </c>
      <c r="D60" s="36">
        <f t="shared" si="0"/>
        <v>44349</v>
      </c>
      <c r="E60" s="64">
        <f>planificación!N63</f>
        <v>0.875</v>
      </c>
      <c r="F60" t="str">
        <f>CONCATENATE("""",planificación!D63," ",planificación!G63," - ",RIGHT(A60,LEN(A60)-1))</f>
        <v>"Comp Teórico - Examen Teórico de Computabilidad"</v>
      </c>
      <c r="G60" t="str">
        <f>""""&amp;IF(planificación!O63="online","online",IF(planificación!O63="polideportivo","polideportivo",IF(planificación!O63="entrega","entrega",planificación!P63)))&amp;""""</f>
        <v>"A-2-01, A-2-02"</v>
      </c>
    </row>
    <row r="61" spans="1:7" x14ac:dyDescent="0.25">
      <c r="A61" t="str">
        <f>CONCATENATE(IF(planificación!G64&lt;&gt;"trabajo",CONCATENATE("""Examen ",planificación!G64),""""&amp;"Trabajo")&amp;" de ",planificación!E64,"""")</f>
        <v>"Examen Práctico de Sistemas Distribuidos e Internet"</v>
      </c>
      <c r="B61" s="36">
        <f>planificación!K64</f>
        <v>44350</v>
      </c>
      <c r="C61" s="63">
        <f>planificación!M64</f>
        <v>0.375</v>
      </c>
      <c r="D61" s="36">
        <f t="shared" si="0"/>
        <v>44350</v>
      </c>
      <c r="E61" s="64">
        <f>planificación!N64</f>
        <v>0.4375</v>
      </c>
      <c r="F61" t="str">
        <f>CONCATENATE("""",planificación!D64," ",planificación!G64," - ",RIGHT(A61,LEN(A61)-1))</f>
        <v>"SDI Práctico - Examen Práctico de Sistemas Distribuidos e Internet"</v>
      </c>
      <c r="G61" t="str">
        <f>""""&amp;IF(planificación!O64="online","online",IF(planificación!O64="polideportivo","polideportivo",IF(planificación!O64="entrega","entrega",planificación!P64)))&amp;""""</f>
        <v>"online"</v>
      </c>
    </row>
    <row r="62" spans="1:7" x14ac:dyDescent="0.25">
      <c r="A62" t="str">
        <f>CONCATENATE(IF(planificación!G65&lt;&gt;"trabajo",CONCATENATE("""Examen ",planificación!G65),""""&amp;"Trabajo")&amp;" de ",planificación!E65,"""")</f>
        <v>"Examen Práctico de Estructura de Datos"</v>
      </c>
      <c r="B62" s="36">
        <f>planificación!K65</f>
        <v>44350</v>
      </c>
      <c r="C62" s="63">
        <f>planificación!M65</f>
        <v>0.5</v>
      </c>
      <c r="D62" s="36">
        <f t="shared" si="0"/>
        <v>44350</v>
      </c>
      <c r="E62" s="64">
        <f>planificación!N65</f>
        <v>0.625</v>
      </c>
      <c r="F62" t="str">
        <f>CONCATENATE("""",planificación!D65," ",planificación!G65," - ",RIGHT(A62,LEN(A62)-1))</f>
        <v>"ED Práctico - Examen Práctico de Estructura de Datos"</v>
      </c>
      <c r="G62" t="str">
        <f>""""&amp;IF(planificación!O65="online","online",IF(planificación!O65="polideportivo","polideportivo",IF(planificación!O65="entrega","entrega",planificación!P65)))&amp;""""</f>
        <v>"L-14, L-04, L-12, L-13, L-15, L-16"</v>
      </c>
    </row>
    <row r="63" spans="1:7" x14ac:dyDescent="0.25">
      <c r="A63" t="str">
        <f>CONCATENATE(IF(planificación!G66&lt;&gt;"trabajo",CONCATENATE("""Examen ",planificación!G66),""""&amp;"Trabajo")&amp;" de ",planificación!E66,"""")</f>
        <v>"Examen Práctico de Arquitectura de Computadores"</v>
      </c>
      <c r="B63" s="36">
        <f>planificación!K66</f>
        <v>44350</v>
      </c>
      <c r="C63" s="63">
        <f>planificación!M66</f>
        <v>0.70833333333333337</v>
      </c>
      <c r="D63" s="36">
        <f t="shared" si="0"/>
        <v>44350</v>
      </c>
      <c r="E63" s="64">
        <f>planificación!N66</f>
        <v>0.8125</v>
      </c>
      <c r="F63" t="str">
        <f>CONCATENATE("""",planificación!D66," ",planificación!G66," - ",RIGHT(A63,LEN(A63)-1))</f>
        <v>"AC Práctico - Examen Práctico de Arquitectura de Computadores"</v>
      </c>
      <c r="G63" t="str">
        <f>""""&amp;IF(planificación!O66="online","online",IF(planificación!O66="polideportivo","polideportivo",IF(planificación!O66="entrega","entrega",planificación!P66)))&amp;""""</f>
        <v>"online"</v>
      </c>
    </row>
    <row r="64" spans="1:7" x14ac:dyDescent="0.25">
      <c r="A64" t="str">
        <f>CONCATENATE(IF(planificación!G67&lt;&gt;"trabajo",CONCATENATE("""Examen ",planificación!G67),""""&amp;"Trabajo")&amp;" de ",planificación!E67,"""")</f>
        <v>"Examen Teórico de Álgebra Lineal"</v>
      </c>
      <c r="B64" s="36">
        <f>planificación!K67</f>
        <v>44351</v>
      </c>
      <c r="C64" s="63">
        <f>planificación!M67</f>
        <v>0.375</v>
      </c>
      <c r="D64" s="36">
        <f t="shared" si="0"/>
        <v>44351</v>
      </c>
      <c r="E64" s="64">
        <f>planificación!N67</f>
        <v>0.5</v>
      </c>
      <c r="F64" t="str">
        <f>CONCATENATE("""",planificación!D67," ",planificación!G67," - ",RIGHT(A64,LEN(A64)-1))</f>
        <v>"AL Teórico - Examen Teórico de Álgebra Lineal"</v>
      </c>
      <c r="G64" t="str">
        <f>""""&amp;IF(planificación!O67="online","online",IF(planificación!O67="polideportivo","polideportivo",IF(planificación!O67="entrega","entrega",planificación!P67)))&amp;""""</f>
        <v>"A-2-01, A-2-02, A-S-01, A-S-02"</v>
      </c>
    </row>
    <row r="65" spans="1:7" x14ac:dyDescent="0.25">
      <c r="A65" t="str">
        <f>CONCATENATE(IF(planificación!G68&lt;&gt;"trabajo",CONCATENATE("""Examen ",planificación!G68),""""&amp;"Trabajo")&amp;" de ",planificación!E68,"""")</f>
        <v>"Trabajo de Software y Estándares para la Web"</v>
      </c>
      <c r="B65" s="36">
        <f>planificación!K68</f>
        <v>44351</v>
      </c>
      <c r="C65" s="63">
        <f>planificación!M68</f>
        <v>0.45833333333333331</v>
      </c>
      <c r="D65" s="36">
        <f t="shared" si="0"/>
        <v>44351</v>
      </c>
      <c r="E65" s="64">
        <f>planificación!N68</f>
        <v>0.58333333333333326</v>
      </c>
      <c r="F65" t="str">
        <f>CONCATENATE("""",planificación!D68," ",planificación!G68," - ",RIGHT(A65,LEN(A65)-1))</f>
        <v>"SEW Trabajo - Trabajo de Software y Estándares para la Web"</v>
      </c>
      <c r="G65" t="str">
        <f>""""&amp;IF(planificación!O68="online","online",IF(planificación!O68="polideportivo","polideportivo",IF(planificación!O68="entrega","entrega",planificación!P68)))&amp;""""</f>
        <v>"online"</v>
      </c>
    </row>
    <row r="66" spans="1:7" x14ac:dyDescent="0.25">
      <c r="A66" t="str">
        <f>CONCATENATE(IF(planificación!G69&lt;&gt;"trabajo",CONCATENATE("""Examen ",planificación!G69),""""&amp;"Trabajo")&amp;" de ",planificación!E69,"""")</f>
        <v>"Examen Práctico de Comunicación Persona-Máquina"</v>
      </c>
      <c r="B66" s="36">
        <f>planificación!K69</f>
        <v>44351</v>
      </c>
      <c r="C66" s="63">
        <f>planificación!M69</f>
        <v>0.70833333333333337</v>
      </c>
      <c r="D66" s="36">
        <f t="shared" si="0"/>
        <v>44351</v>
      </c>
      <c r="E66" s="64">
        <f>planificación!N69</f>
        <v>0.83333333333333337</v>
      </c>
      <c r="F66" t="str">
        <f>CONCATENATE("""",planificación!D69," ",planificación!G69," - ",RIGHT(A66,LEN(A66)-1))</f>
        <v>"CPM Práctico - Examen Práctico de Comunicación Persona-Máquina"</v>
      </c>
      <c r="G66" t="str">
        <f>""""&amp;IF(planificación!O69="online","online",IF(planificación!O69="polideportivo","polideportivo",IF(planificación!O69="entrega","entrega",planificación!P69)))&amp;""""</f>
        <v>"online"</v>
      </c>
    </row>
    <row r="67" spans="1:7" x14ac:dyDescent="0.25">
      <c r="B67" s="36"/>
      <c r="C67" s="63"/>
      <c r="D67" s="36"/>
      <c r="E67" s="64"/>
    </row>
    <row r="68" spans="1:7" x14ac:dyDescent="0.25">
      <c r="B68" s="36"/>
      <c r="C68" s="63"/>
      <c r="D68" s="36"/>
      <c r="E68" s="64"/>
    </row>
    <row r="69" spans="1:7" x14ac:dyDescent="0.25">
      <c r="B69" s="36"/>
      <c r="C69" s="63"/>
      <c r="D69" s="36"/>
      <c r="E69" s="64"/>
    </row>
    <row r="70" spans="1:7" x14ac:dyDescent="0.25">
      <c r="B70" s="36"/>
      <c r="C70" s="63"/>
      <c r="D70" s="36"/>
      <c r="E70" s="64"/>
    </row>
    <row r="71" spans="1:7" x14ac:dyDescent="0.25">
      <c r="B71" s="36"/>
      <c r="C71" s="63"/>
      <c r="D71" s="36"/>
      <c r="E71" s="64"/>
    </row>
    <row r="72" spans="1:7" x14ac:dyDescent="0.25">
      <c r="B72" s="36"/>
      <c r="C72" s="63"/>
      <c r="D72" s="36"/>
      <c r="E72" s="64"/>
    </row>
    <row r="73" spans="1:7" x14ac:dyDescent="0.25">
      <c r="B73" s="36"/>
      <c r="C73" s="63"/>
      <c r="D73" s="36"/>
      <c r="E73" s="64"/>
    </row>
    <row r="74" spans="1:7" x14ac:dyDescent="0.25">
      <c r="B74" s="36"/>
      <c r="C74" s="63"/>
      <c r="D74" s="36"/>
      <c r="E74" s="64"/>
    </row>
    <row r="75" spans="1:7" x14ac:dyDescent="0.25">
      <c r="B75" s="36"/>
      <c r="C75" s="63"/>
      <c r="D75" s="36"/>
      <c r="E75" s="64"/>
    </row>
    <row r="76" spans="1:7" x14ac:dyDescent="0.25">
      <c r="B76" s="36"/>
      <c r="C76" s="63"/>
      <c r="D76" s="36"/>
      <c r="E76" s="64"/>
    </row>
    <row r="77" spans="1:7" x14ac:dyDescent="0.25">
      <c r="B77" s="36"/>
      <c r="C77" s="63"/>
      <c r="D77" s="36"/>
      <c r="E77" s="64"/>
    </row>
    <row r="78" spans="1:7" x14ac:dyDescent="0.25">
      <c r="B78" s="36"/>
      <c r="C78" s="63"/>
      <c r="D78" s="36"/>
      <c r="E78" s="64"/>
    </row>
    <row r="79" spans="1:7" x14ac:dyDescent="0.25">
      <c r="B79" s="36"/>
      <c r="C79" s="63"/>
      <c r="D79" s="36"/>
      <c r="E79" s="64"/>
    </row>
    <row r="80" spans="1:7" x14ac:dyDescent="0.25">
      <c r="B80" s="36"/>
      <c r="C80" s="63"/>
      <c r="D80" s="36"/>
      <c r="E80" s="64"/>
    </row>
    <row r="81" spans="2:5" x14ac:dyDescent="0.25">
      <c r="B81" s="36"/>
      <c r="C81" s="63"/>
      <c r="D81" s="36"/>
      <c r="E81" s="64"/>
    </row>
    <row r="82" spans="2:5" x14ac:dyDescent="0.25">
      <c r="B82" s="36"/>
      <c r="C82" s="63"/>
      <c r="D82" s="36"/>
      <c r="E82" s="64"/>
    </row>
    <row r="83" spans="2:5" x14ac:dyDescent="0.25">
      <c r="B83" s="36"/>
      <c r="C83" s="63"/>
      <c r="D83" s="36"/>
      <c r="E83" s="64"/>
    </row>
    <row r="84" spans="2:5" x14ac:dyDescent="0.25">
      <c r="B84" s="36"/>
      <c r="C84" s="63"/>
      <c r="D84" s="36"/>
      <c r="E84" s="64"/>
    </row>
    <row r="85" spans="2:5" x14ac:dyDescent="0.25">
      <c r="B85" s="36"/>
      <c r="C85" s="63"/>
      <c r="D85" s="36"/>
      <c r="E85" s="64"/>
    </row>
    <row r="86" spans="2:5" x14ac:dyDescent="0.25">
      <c r="B86" s="36"/>
      <c r="C86" s="63"/>
      <c r="D86" s="36"/>
      <c r="E86" s="64"/>
    </row>
    <row r="87" spans="2:5" x14ac:dyDescent="0.25">
      <c r="B87" s="36"/>
      <c r="C87" s="63"/>
      <c r="D87" s="36"/>
      <c r="E87" s="64"/>
    </row>
    <row r="88" spans="2:5" x14ac:dyDescent="0.25">
      <c r="B88" s="36"/>
      <c r="C88" s="63"/>
      <c r="D88" s="36"/>
      <c r="E88" s="64"/>
    </row>
    <row r="89" spans="2:5" x14ac:dyDescent="0.25">
      <c r="B89" s="36"/>
      <c r="C89" s="63"/>
      <c r="D89" s="36"/>
      <c r="E89" s="64"/>
    </row>
    <row r="90" spans="2:5" x14ac:dyDescent="0.25">
      <c r="B90" s="36"/>
      <c r="C90" s="63"/>
      <c r="D90" s="36"/>
      <c r="E90" s="64"/>
    </row>
    <row r="91" spans="2:5" x14ac:dyDescent="0.25">
      <c r="B91" s="36"/>
      <c r="C91" s="63"/>
      <c r="D91" s="36"/>
      <c r="E91" s="64"/>
    </row>
    <row r="92" spans="2:5" x14ac:dyDescent="0.25">
      <c r="B92" s="36"/>
      <c r="C92" s="63"/>
      <c r="D92" s="36"/>
      <c r="E92" s="64"/>
    </row>
    <row r="93" spans="2:5" x14ac:dyDescent="0.25">
      <c r="B93" s="36"/>
      <c r="C93" s="63"/>
      <c r="D93" s="36"/>
      <c r="E93" s="64"/>
    </row>
    <row r="94" spans="2:5" x14ac:dyDescent="0.25">
      <c r="B94" s="36"/>
      <c r="C94" s="63"/>
      <c r="D94" s="36"/>
      <c r="E94" s="64"/>
    </row>
    <row r="95" spans="2:5" x14ac:dyDescent="0.25">
      <c r="B95" s="36"/>
      <c r="C95" s="63"/>
      <c r="D95" s="36"/>
      <c r="E95" s="64"/>
    </row>
    <row r="96" spans="2:5" x14ac:dyDescent="0.25">
      <c r="B96" s="36"/>
      <c r="C96" s="63"/>
      <c r="D96" s="36"/>
      <c r="E96" s="64"/>
    </row>
    <row r="97" spans="2:5" x14ac:dyDescent="0.25">
      <c r="B97" s="36"/>
      <c r="C97" s="63"/>
      <c r="D97" s="36"/>
      <c r="E97" s="64"/>
    </row>
    <row r="98" spans="2:5" x14ac:dyDescent="0.25">
      <c r="B98" s="36"/>
      <c r="C98" s="63"/>
      <c r="D98" s="36"/>
      <c r="E98" s="64"/>
    </row>
    <row r="99" spans="2:5" x14ac:dyDescent="0.25">
      <c r="B99" s="36"/>
      <c r="C99" s="63"/>
      <c r="D99" s="36"/>
      <c r="E99" s="64"/>
    </row>
    <row r="100" spans="2:5" x14ac:dyDescent="0.25">
      <c r="B100" s="36"/>
      <c r="C100" s="63"/>
      <c r="D100" s="36"/>
      <c r="E100" s="64"/>
    </row>
    <row r="101" spans="2:5" x14ac:dyDescent="0.25">
      <c r="B101" s="36"/>
      <c r="C101" s="63"/>
      <c r="D101" s="36"/>
      <c r="E101" s="64"/>
    </row>
    <row r="102" spans="2:5" x14ac:dyDescent="0.25">
      <c r="B102" s="36"/>
      <c r="C102" s="63"/>
      <c r="D102" s="36"/>
      <c r="E102" s="64"/>
    </row>
    <row r="103" spans="2:5" x14ac:dyDescent="0.25">
      <c r="B103" s="36"/>
      <c r="C103" s="63"/>
      <c r="D103" s="36"/>
      <c r="E103" s="64"/>
    </row>
    <row r="104" spans="2:5" x14ac:dyDescent="0.25">
      <c r="B104" s="36"/>
      <c r="C104" s="63"/>
      <c r="D104" s="36"/>
      <c r="E104" s="64"/>
    </row>
    <row r="105" spans="2:5" x14ac:dyDescent="0.25">
      <c r="B105" s="36"/>
      <c r="C105" s="63"/>
      <c r="D105" s="36"/>
      <c r="E105" s="64"/>
    </row>
    <row r="106" spans="2:5" x14ac:dyDescent="0.25">
      <c r="B106" s="36"/>
      <c r="C106" s="63"/>
      <c r="D106" s="36"/>
      <c r="E106" s="64"/>
    </row>
    <row r="107" spans="2:5" x14ac:dyDescent="0.25">
      <c r="B107" s="36"/>
      <c r="C107" s="63"/>
      <c r="D107" s="36"/>
      <c r="E107" s="64"/>
    </row>
    <row r="108" spans="2:5" x14ac:dyDescent="0.25">
      <c r="B108" s="36"/>
      <c r="C108" s="63"/>
      <c r="D108" s="36"/>
      <c r="E108" s="64"/>
    </row>
    <row r="109" spans="2:5" x14ac:dyDescent="0.25">
      <c r="B109" s="36"/>
      <c r="C109" s="63"/>
      <c r="D109" s="36"/>
      <c r="E109" s="64"/>
    </row>
    <row r="110" spans="2:5" x14ac:dyDescent="0.25">
      <c r="B110" s="36"/>
      <c r="C110" s="63"/>
      <c r="D110" s="36"/>
      <c r="E110" s="64"/>
    </row>
    <row r="111" spans="2:5" x14ac:dyDescent="0.25">
      <c r="B111" s="36"/>
      <c r="C111" s="63"/>
      <c r="D111" s="36"/>
      <c r="E111" s="64"/>
    </row>
    <row r="112" spans="2:5" x14ac:dyDescent="0.25">
      <c r="B112" s="36"/>
      <c r="C112" s="63"/>
      <c r="D112" s="36"/>
      <c r="E112" s="64"/>
    </row>
    <row r="113" spans="2:5" x14ac:dyDescent="0.25">
      <c r="B113" s="36"/>
      <c r="C113" s="63"/>
      <c r="D113" s="36"/>
      <c r="E113" s="64"/>
    </row>
    <row r="114" spans="2:5" x14ac:dyDescent="0.25">
      <c r="B114" s="36"/>
      <c r="C114" s="63"/>
      <c r="D114" s="36"/>
      <c r="E114" s="64"/>
    </row>
    <row r="115" spans="2:5" x14ac:dyDescent="0.25">
      <c r="B115" s="36"/>
      <c r="C115" s="63"/>
      <c r="D115" s="36"/>
      <c r="E115" s="64"/>
    </row>
    <row r="116" spans="2:5" x14ac:dyDescent="0.25">
      <c r="B116" s="36"/>
      <c r="C116" s="63"/>
      <c r="D116" s="36"/>
      <c r="E116" s="64"/>
    </row>
    <row r="117" spans="2:5" x14ac:dyDescent="0.25">
      <c r="B117" s="36"/>
      <c r="C117" s="63"/>
      <c r="D117" s="36"/>
      <c r="E117" s="64"/>
    </row>
    <row r="118" spans="2:5" x14ac:dyDescent="0.25">
      <c r="B118" s="36"/>
      <c r="C118" s="63"/>
      <c r="D118" s="36"/>
      <c r="E118" s="64"/>
    </row>
    <row r="119" spans="2:5" x14ac:dyDescent="0.25">
      <c r="B119" s="36"/>
      <c r="C119" s="63"/>
      <c r="D119" s="36"/>
      <c r="E119" s="64"/>
    </row>
    <row r="120" spans="2:5" x14ac:dyDescent="0.25">
      <c r="B120" s="36"/>
      <c r="C120" s="63"/>
      <c r="D120" s="36"/>
      <c r="E120" s="64"/>
    </row>
    <row r="121" spans="2:5" x14ac:dyDescent="0.25">
      <c r="B121" s="36"/>
      <c r="C121" s="63"/>
      <c r="D121" s="36"/>
      <c r="E121" s="64"/>
    </row>
    <row r="122" spans="2:5" x14ac:dyDescent="0.25">
      <c r="B122" s="36"/>
      <c r="C122" s="63"/>
      <c r="D122" s="36"/>
      <c r="E122" s="64"/>
    </row>
    <row r="123" spans="2:5" x14ac:dyDescent="0.25">
      <c r="B123" s="36"/>
      <c r="C123" s="63"/>
      <c r="D123" s="36"/>
      <c r="E123" s="64"/>
    </row>
    <row r="124" spans="2:5" x14ac:dyDescent="0.25">
      <c r="B124" s="36"/>
      <c r="C124" s="63"/>
      <c r="D124" s="36"/>
      <c r="E124" s="64"/>
    </row>
    <row r="125" spans="2:5" x14ac:dyDescent="0.25">
      <c r="B125" s="36"/>
      <c r="C125" s="63"/>
      <c r="D125" s="36"/>
      <c r="E125" s="64"/>
    </row>
    <row r="126" spans="2:5" x14ac:dyDescent="0.25">
      <c r="B126" s="36"/>
      <c r="C126" s="63"/>
      <c r="D126" s="36"/>
      <c r="E126" s="64"/>
    </row>
    <row r="127" spans="2:5" x14ac:dyDescent="0.25">
      <c r="B127" s="36"/>
      <c r="C127" s="63"/>
      <c r="D127" s="36"/>
      <c r="E127" s="64"/>
    </row>
    <row r="128" spans="2:5" x14ac:dyDescent="0.25">
      <c r="B128" s="36"/>
      <c r="C128" s="63"/>
      <c r="D128" s="36"/>
      <c r="E128" s="64"/>
    </row>
    <row r="129" spans="2:5" x14ac:dyDescent="0.25">
      <c r="B129" s="36"/>
      <c r="C129" s="63"/>
      <c r="D129" s="36"/>
      <c r="E129" s="64"/>
    </row>
    <row r="130" spans="2:5" x14ac:dyDescent="0.25">
      <c r="B130" s="36"/>
      <c r="C130" s="63"/>
      <c r="D130" s="36"/>
      <c r="E130" s="64"/>
    </row>
    <row r="131" spans="2:5" x14ac:dyDescent="0.25">
      <c r="B131" s="36"/>
      <c r="C131" s="63"/>
      <c r="D131" s="36"/>
      <c r="E131" s="64"/>
    </row>
    <row r="132" spans="2:5" x14ac:dyDescent="0.25">
      <c r="B132" s="36"/>
      <c r="C132" s="63"/>
      <c r="D132" s="36"/>
      <c r="E132" s="64"/>
    </row>
    <row r="133" spans="2:5" x14ac:dyDescent="0.25">
      <c r="B133" s="36"/>
      <c r="C133" s="63"/>
      <c r="D133" s="36"/>
      <c r="E133" s="64"/>
    </row>
    <row r="134" spans="2:5" x14ac:dyDescent="0.25">
      <c r="B134" s="36"/>
      <c r="C134" s="63"/>
      <c r="D134" s="36"/>
      <c r="E134" s="64"/>
    </row>
    <row r="135" spans="2:5" x14ac:dyDescent="0.25">
      <c r="B135" s="36"/>
      <c r="C135" s="63"/>
      <c r="D135" s="36"/>
      <c r="E135" s="64"/>
    </row>
    <row r="136" spans="2:5" x14ac:dyDescent="0.25">
      <c r="B136" s="36"/>
      <c r="C136" s="63"/>
      <c r="D136" s="36"/>
      <c r="E136" s="64"/>
    </row>
    <row r="137" spans="2:5" x14ac:dyDescent="0.25">
      <c r="B137" s="36"/>
      <c r="C137" s="63"/>
      <c r="D137" s="36"/>
      <c r="E137" s="64"/>
    </row>
    <row r="138" spans="2:5" x14ac:dyDescent="0.25">
      <c r="B138" s="36"/>
      <c r="C138" s="63"/>
      <c r="D138" s="36"/>
      <c r="E138" s="64"/>
    </row>
    <row r="139" spans="2:5" x14ac:dyDescent="0.25">
      <c r="B139" s="36"/>
      <c r="C139" s="63"/>
      <c r="D139" s="36"/>
      <c r="E139" s="64"/>
    </row>
    <row r="140" spans="2:5" x14ac:dyDescent="0.25">
      <c r="B140" s="36"/>
      <c r="C140" s="63"/>
      <c r="D140" s="36"/>
      <c r="E140" s="64"/>
    </row>
    <row r="141" spans="2:5" x14ac:dyDescent="0.25">
      <c r="B141" s="36"/>
      <c r="C141" s="63"/>
      <c r="D141" s="36"/>
      <c r="E141" s="64"/>
    </row>
    <row r="142" spans="2:5" x14ac:dyDescent="0.25">
      <c r="B142" s="36"/>
      <c r="C142" s="63"/>
      <c r="D142" s="36"/>
      <c r="E142" s="64"/>
    </row>
    <row r="143" spans="2:5" x14ac:dyDescent="0.25">
      <c r="B143" s="36"/>
      <c r="C143" s="63"/>
      <c r="D143" s="36"/>
      <c r="E143" s="64"/>
    </row>
    <row r="144" spans="2:5" x14ac:dyDescent="0.25">
      <c r="B144" s="36"/>
      <c r="C144" s="63"/>
      <c r="D144" s="36"/>
      <c r="E144" s="64"/>
    </row>
    <row r="145" spans="2:5" x14ac:dyDescent="0.25">
      <c r="B145" s="36"/>
      <c r="C145" s="63"/>
      <c r="D145" s="36"/>
      <c r="E145" s="64"/>
    </row>
    <row r="146" spans="2:5" x14ac:dyDescent="0.25">
      <c r="B146" s="36"/>
      <c r="C146" s="63"/>
      <c r="D146" s="36"/>
      <c r="E146" s="64"/>
    </row>
    <row r="147" spans="2:5" x14ac:dyDescent="0.25">
      <c r="B147" s="36"/>
      <c r="C147" s="63"/>
      <c r="D147" s="36"/>
      <c r="E147" s="64"/>
    </row>
    <row r="148" spans="2:5" x14ac:dyDescent="0.25">
      <c r="B148" s="36"/>
      <c r="C148" s="63"/>
      <c r="D148" s="36"/>
      <c r="E148" s="64"/>
    </row>
    <row r="149" spans="2:5" x14ac:dyDescent="0.25">
      <c r="B149" s="36"/>
      <c r="C149" s="63"/>
      <c r="D149" s="36"/>
      <c r="E149" s="64"/>
    </row>
    <row r="150" spans="2:5" x14ac:dyDescent="0.25">
      <c r="B150" s="36"/>
      <c r="C150" s="63"/>
      <c r="D150" s="36"/>
      <c r="E150" s="64"/>
    </row>
    <row r="151" spans="2:5" x14ac:dyDescent="0.25">
      <c r="B151" s="36"/>
      <c r="C151" s="63"/>
      <c r="D151" s="36"/>
      <c r="E151" s="64"/>
    </row>
    <row r="152" spans="2:5" x14ac:dyDescent="0.25">
      <c r="B152" s="36"/>
      <c r="C152" s="63"/>
      <c r="D152" s="36"/>
      <c r="E152" s="64"/>
    </row>
    <row r="153" spans="2:5" x14ac:dyDescent="0.25">
      <c r="B153" s="36"/>
      <c r="C153" s="63"/>
      <c r="D153" s="36"/>
      <c r="E153" s="64"/>
    </row>
    <row r="154" spans="2:5" x14ac:dyDescent="0.25">
      <c r="B154" s="36"/>
      <c r="C154" s="63"/>
      <c r="D154" s="36"/>
      <c r="E154" s="64"/>
    </row>
    <row r="155" spans="2:5" x14ac:dyDescent="0.25">
      <c r="B155" s="36"/>
      <c r="C155" s="63"/>
      <c r="D155" s="36"/>
      <c r="E155" s="64"/>
    </row>
    <row r="156" spans="2:5" x14ac:dyDescent="0.25">
      <c r="B156" s="36"/>
      <c r="C156" s="63"/>
      <c r="D156" s="36"/>
      <c r="E156" s="64"/>
    </row>
    <row r="157" spans="2:5" x14ac:dyDescent="0.25">
      <c r="B157" s="36"/>
      <c r="C157" s="63"/>
      <c r="D157" s="36"/>
      <c r="E157" s="64"/>
    </row>
    <row r="158" spans="2:5" x14ac:dyDescent="0.25">
      <c r="B158" s="36"/>
      <c r="C158" s="63"/>
      <c r="D158" s="36"/>
      <c r="E158" s="64"/>
    </row>
    <row r="159" spans="2:5" x14ac:dyDescent="0.25">
      <c r="B159" s="36"/>
      <c r="C159" s="63"/>
      <c r="D159" s="36"/>
      <c r="E159" s="64"/>
    </row>
    <row r="160" spans="2:5" x14ac:dyDescent="0.25">
      <c r="B160" s="36"/>
      <c r="C160" s="63"/>
      <c r="D160" s="36"/>
      <c r="E160" s="64"/>
    </row>
    <row r="161" spans="2:5" x14ac:dyDescent="0.25">
      <c r="B161" s="36"/>
      <c r="C161" s="63"/>
      <c r="D161" s="36"/>
      <c r="E161" s="64"/>
    </row>
    <row r="162" spans="2:5" x14ac:dyDescent="0.25">
      <c r="B162" s="36"/>
      <c r="C162" s="63"/>
      <c r="D162" s="36"/>
      <c r="E162" s="64"/>
    </row>
    <row r="163" spans="2:5" x14ac:dyDescent="0.25">
      <c r="B163" s="36"/>
      <c r="C163" s="63"/>
      <c r="D163" s="36"/>
      <c r="E163" s="64"/>
    </row>
    <row r="164" spans="2:5" x14ac:dyDescent="0.25">
      <c r="B164" s="36"/>
      <c r="C164" s="63"/>
      <c r="D164" s="36"/>
      <c r="E164" s="64"/>
    </row>
    <row r="165" spans="2:5" x14ac:dyDescent="0.25">
      <c r="B165" s="36"/>
      <c r="C165" s="63"/>
      <c r="D165" s="36"/>
      <c r="E165" s="64"/>
    </row>
    <row r="166" spans="2:5" x14ac:dyDescent="0.25">
      <c r="B166" s="36"/>
      <c r="C166" s="63"/>
      <c r="D166" s="36"/>
      <c r="E166" s="64"/>
    </row>
    <row r="167" spans="2:5" x14ac:dyDescent="0.25">
      <c r="B167" s="36"/>
      <c r="C167" s="63"/>
      <c r="D167" s="36"/>
      <c r="E167" s="64"/>
    </row>
    <row r="168" spans="2:5" x14ac:dyDescent="0.25">
      <c r="B168" s="36"/>
      <c r="C168" s="63"/>
      <c r="D168" s="36"/>
      <c r="E168" s="64"/>
    </row>
    <row r="169" spans="2:5" x14ac:dyDescent="0.25">
      <c r="B169" s="36"/>
      <c r="C169" s="63"/>
      <c r="D169" s="36"/>
      <c r="E169" s="64"/>
    </row>
    <row r="170" spans="2:5" x14ac:dyDescent="0.25">
      <c r="B170" s="36"/>
      <c r="C170" s="63"/>
      <c r="D170" s="36"/>
      <c r="E170" s="64"/>
    </row>
    <row r="171" spans="2:5" x14ac:dyDescent="0.25">
      <c r="B171" s="36"/>
      <c r="C171" s="63"/>
      <c r="D171" s="36"/>
      <c r="E171" s="64"/>
    </row>
    <row r="172" spans="2:5" x14ac:dyDescent="0.25">
      <c r="B172" s="36"/>
      <c r="C172" s="63"/>
      <c r="D172" s="36"/>
      <c r="E172" s="64"/>
    </row>
    <row r="173" spans="2:5" x14ac:dyDescent="0.25">
      <c r="B173" s="36"/>
      <c r="C173" s="63"/>
      <c r="D173" s="36"/>
      <c r="E173" s="64"/>
    </row>
    <row r="174" spans="2:5" x14ac:dyDescent="0.25">
      <c r="B174" s="36"/>
      <c r="C174" s="63"/>
      <c r="D174" s="36"/>
      <c r="E174" s="64"/>
    </row>
    <row r="175" spans="2:5" x14ac:dyDescent="0.25">
      <c r="B175" s="36"/>
      <c r="C175" s="63"/>
      <c r="D175" s="36"/>
      <c r="E175" s="64"/>
    </row>
    <row r="176" spans="2:5" x14ac:dyDescent="0.25">
      <c r="B176" s="36"/>
      <c r="C176" s="63"/>
      <c r="D176" s="36"/>
      <c r="E176" s="64"/>
    </row>
    <row r="177" spans="2:5" x14ac:dyDescent="0.25">
      <c r="B177" s="36"/>
      <c r="C177" s="63"/>
      <c r="D177" s="36"/>
      <c r="E177" s="64"/>
    </row>
    <row r="178" spans="2:5" x14ac:dyDescent="0.25">
      <c r="B178" s="36"/>
      <c r="C178" s="63"/>
      <c r="D178" s="36"/>
      <c r="E178" s="64"/>
    </row>
    <row r="179" spans="2:5" x14ac:dyDescent="0.25">
      <c r="B179" s="36"/>
      <c r="C179" s="63"/>
      <c r="D179" s="36"/>
      <c r="E179" s="64"/>
    </row>
    <row r="180" spans="2:5" x14ac:dyDescent="0.25">
      <c r="B180" s="36"/>
      <c r="C180" s="63"/>
      <c r="D180" s="36"/>
      <c r="E180" s="64"/>
    </row>
    <row r="181" spans="2:5" x14ac:dyDescent="0.25">
      <c r="B181" s="36"/>
      <c r="C181" s="63"/>
      <c r="D181" s="36"/>
      <c r="E181" s="64"/>
    </row>
    <row r="182" spans="2:5" x14ac:dyDescent="0.25">
      <c r="B182" s="36"/>
      <c r="C182" s="63"/>
      <c r="D182" s="36"/>
      <c r="E182" s="64"/>
    </row>
    <row r="183" spans="2:5" x14ac:dyDescent="0.25">
      <c r="B183" s="36"/>
      <c r="C183" s="63"/>
      <c r="D183" s="36"/>
      <c r="E183" s="64"/>
    </row>
    <row r="184" spans="2:5" x14ac:dyDescent="0.25">
      <c r="B184" s="36"/>
      <c r="C184" s="63"/>
      <c r="D184" s="36"/>
      <c r="E184" s="64"/>
    </row>
    <row r="185" spans="2:5" x14ac:dyDescent="0.25">
      <c r="B185" s="36"/>
      <c r="C185" s="63"/>
      <c r="D185" s="36"/>
      <c r="E185" s="64"/>
    </row>
    <row r="186" spans="2:5" x14ac:dyDescent="0.25">
      <c r="B186" s="36"/>
      <c r="C186" s="63"/>
      <c r="D186" s="36"/>
      <c r="E186" s="64"/>
    </row>
    <row r="187" spans="2:5" x14ac:dyDescent="0.25">
      <c r="B187" s="36"/>
      <c r="C187" s="63"/>
      <c r="D187" s="36"/>
      <c r="E187" s="64"/>
    </row>
    <row r="188" spans="2:5" x14ac:dyDescent="0.25">
      <c r="B188" s="36"/>
      <c r="C188" s="63"/>
      <c r="D188" s="36"/>
      <c r="E188" s="64"/>
    </row>
    <row r="189" spans="2:5" x14ac:dyDescent="0.25">
      <c r="B189" s="36"/>
      <c r="C189" s="63"/>
      <c r="D189" s="36"/>
      <c r="E189" s="64"/>
    </row>
    <row r="190" spans="2:5" x14ac:dyDescent="0.25">
      <c r="B190" s="36"/>
      <c r="C190" s="63"/>
      <c r="D190" s="36"/>
      <c r="E190" s="64"/>
    </row>
    <row r="191" spans="2:5" x14ac:dyDescent="0.25">
      <c r="B191" s="36"/>
      <c r="C191" s="63"/>
      <c r="D191" s="36"/>
      <c r="E191" s="64"/>
    </row>
    <row r="192" spans="2:5" x14ac:dyDescent="0.25">
      <c r="B192" s="36"/>
      <c r="C192" s="63"/>
      <c r="D192" s="36"/>
      <c r="E192" s="64"/>
    </row>
    <row r="193" spans="2:5" x14ac:dyDescent="0.25">
      <c r="B193" s="36"/>
      <c r="C193" s="63"/>
      <c r="D193" s="36"/>
      <c r="E193" s="64"/>
    </row>
    <row r="194" spans="2:5" x14ac:dyDescent="0.25">
      <c r="B194" s="36"/>
      <c r="C194" s="63"/>
      <c r="D194" s="36"/>
      <c r="E194" s="64"/>
    </row>
    <row r="195" spans="2:5" x14ac:dyDescent="0.25">
      <c r="B195" s="36"/>
      <c r="C195" s="63"/>
      <c r="D195" s="36"/>
      <c r="E195" s="64"/>
    </row>
    <row r="196" spans="2:5" x14ac:dyDescent="0.25">
      <c r="B196" s="36"/>
      <c r="C196" s="63"/>
      <c r="D196" s="36"/>
      <c r="E196" s="64"/>
    </row>
    <row r="197" spans="2:5" x14ac:dyDescent="0.25">
      <c r="B197" s="36"/>
      <c r="C197" s="63"/>
      <c r="D197" s="36"/>
      <c r="E197" s="64"/>
    </row>
    <row r="198" spans="2:5" x14ac:dyDescent="0.25">
      <c r="B198" s="36"/>
      <c r="C198" s="63"/>
      <c r="D198" s="36"/>
      <c r="E198" s="64"/>
    </row>
    <row r="199" spans="2:5" x14ac:dyDescent="0.25">
      <c r="B199" s="36"/>
      <c r="C199" s="63"/>
      <c r="D199" s="36"/>
      <c r="E199" s="64"/>
    </row>
    <row r="200" spans="2:5" x14ac:dyDescent="0.25">
      <c r="B200" s="36"/>
      <c r="C200" s="63"/>
      <c r="D200" s="36"/>
      <c r="E200" s="64"/>
    </row>
    <row r="201" spans="2:5" x14ac:dyDescent="0.25">
      <c r="B201" s="36"/>
      <c r="C201" s="63"/>
      <c r="D201" s="36"/>
      <c r="E201" s="64"/>
    </row>
    <row r="202" spans="2:5" x14ac:dyDescent="0.25">
      <c r="B202" s="36"/>
      <c r="C202" s="63"/>
      <c r="D202" s="36"/>
      <c r="E202" s="64"/>
    </row>
    <row r="203" spans="2:5" x14ac:dyDescent="0.25">
      <c r="B203" s="36"/>
      <c r="C203" s="63"/>
      <c r="D203" s="36"/>
      <c r="E203" s="64"/>
    </row>
    <row r="204" spans="2:5" x14ac:dyDescent="0.25">
      <c r="B204" s="36"/>
      <c r="C204" s="63"/>
      <c r="D204" s="36"/>
      <c r="E204" s="64"/>
    </row>
    <row r="205" spans="2:5" x14ac:dyDescent="0.25">
      <c r="B205" s="36"/>
      <c r="C205" s="63"/>
      <c r="D205" s="36"/>
      <c r="E205" s="64"/>
    </row>
    <row r="206" spans="2:5" x14ac:dyDescent="0.25">
      <c r="B206" s="36"/>
      <c r="C206" s="63"/>
      <c r="D206" s="36"/>
      <c r="E206" s="64"/>
    </row>
    <row r="207" spans="2:5" x14ac:dyDescent="0.25">
      <c r="B207" s="36"/>
      <c r="C207" s="63"/>
      <c r="D207" s="36"/>
      <c r="E207" s="64"/>
    </row>
    <row r="208" spans="2:5" x14ac:dyDescent="0.25">
      <c r="B208" s="36"/>
      <c r="C208" s="63"/>
      <c r="D208" s="36"/>
      <c r="E208" s="64"/>
    </row>
    <row r="209" spans="2:5" x14ac:dyDescent="0.25">
      <c r="B209" s="36"/>
      <c r="C209" s="63"/>
      <c r="D209" s="36"/>
      <c r="E209" s="64"/>
    </row>
    <row r="210" spans="2:5" x14ac:dyDescent="0.25">
      <c r="B210" s="36"/>
      <c r="C210" s="63"/>
      <c r="D210" s="36"/>
      <c r="E210" s="64"/>
    </row>
    <row r="211" spans="2:5" x14ac:dyDescent="0.25">
      <c r="B211" s="36"/>
      <c r="C211" s="63"/>
      <c r="D211" s="36"/>
      <c r="E211" s="64"/>
    </row>
    <row r="212" spans="2:5" x14ac:dyDescent="0.25">
      <c r="B212" s="36"/>
      <c r="C212" s="63"/>
      <c r="D212" s="36"/>
      <c r="E212" s="64"/>
    </row>
    <row r="213" spans="2:5" x14ac:dyDescent="0.25">
      <c r="B213" s="36"/>
      <c r="C213" s="63"/>
      <c r="D213" s="36"/>
      <c r="E213" s="64"/>
    </row>
    <row r="214" spans="2:5" x14ac:dyDescent="0.25">
      <c r="B214" s="36"/>
      <c r="C214" s="63"/>
      <c r="D214" s="36"/>
      <c r="E214" s="64"/>
    </row>
    <row r="215" spans="2:5" x14ac:dyDescent="0.25">
      <c r="B215" s="36"/>
      <c r="C215" s="63"/>
      <c r="D215" s="36"/>
      <c r="E215" s="64"/>
    </row>
    <row r="216" spans="2:5" x14ac:dyDescent="0.25">
      <c r="B216" s="36"/>
      <c r="C216" s="63"/>
      <c r="D216" s="36"/>
      <c r="E216" s="64"/>
    </row>
    <row r="217" spans="2:5" x14ac:dyDescent="0.25">
      <c r="B217" s="36"/>
      <c r="C217" s="63"/>
      <c r="D217" s="36"/>
      <c r="E217" s="64"/>
    </row>
    <row r="218" spans="2:5" x14ac:dyDescent="0.25">
      <c r="B218" s="36"/>
      <c r="C218" s="63"/>
      <c r="D218" s="36"/>
      <c r="E218" s="64"/>
    </row>
    <row r="219" spans="2:5" x14ac:dyDescent="0.25">
      <c r="B219" s="36"/>
      <c r="C219" s="63"/>
      <c r="D219" s="36"/>
      <c r="E219" s="64"/>
    </row>
    <row r="220" spans="2:5" x14ac:dyDescent="0.25">
      <c r="B220" s="36"/>
      <c r="C220" s="63"/>
      <c r="D220" s="36"/>
      <c r="E220" s="64"/>
    </row>
    <row r="221" spans="2:5" x14ac:dyDescent="0.25">
      <c r="B221" s="36"/>
      <c r="C221" s="63"/>
      <c r="D221" s="36"/>
      <c r="E221" s="64"/>
    </row>
    <row r="222" spans="2:5" x14ac:dyDescent="0.25">
      <c r="B222" s="36"/>
      <c r="C222" s="63"/>
      <c r="D222" s="36"/>
      <c r="E222" s="64"/>
    </row>
    <row r="223" spans="2:5" x14ac:dyDescent="0.25">
      <c r="B223" s="36"/>
      <c r="C223" s="63"/>
      <c r="D223" s="36"/>
      <c r="E223" s="64"/>
    </row>
    <row r="224" spans="2:5" x14ac:dyDescent="0.25">
      <c r="B224" s="36"/>
      <c r="C224" s="63"/>
      <c r="D224" s="36"/>
      <c r="E224" s="64"/>
    </row>
    <row r="225" spans="2:5" x14ac:dyDescent="0.25">
      <c r="B225" s="36"/>
      <c r="C225" s="63"/>
      <c r="D225" s="36"/>
      <c r="E225" s="64"/>
    </row>
    <row r="226" spans="2:5" x14ac:dyDescent="0.25">
      <c r="B226" s="36"/>
      <c r="C226" s="63"/>
      <c r="D226" s="36"/>
      <c r="E226" s="64"/>
    </row>
    <row r="227" spans="2:5" x14ac:dyDescent="0.25">
      <c r="B227" s="36"/>
      <c r="C227" s="63"/>
      <c r="D227" s="36"/>
      <c r="E227" s="64"/>
    </row>
    <row r="228" spans="2:5" x14ac:dyDescent="0.25">
      <c r="B228" s="36"/>
      <c r="C228" s="63"/>
      <c r="D228" s="36"/>
      <c r="E228" s="64"/>
    </row>
    <row r="229" spans="2:5" x14ac:dyDescent="0.25">
      <c r="B229" s="36"/>
      <c r="C229" s="63"/>
      <c r="D229" s="36"/>
      <c r="E229" s="64"/>
    </row>
    <row r="230" spans="2:5" x14ac:dyDescent="0.25">
      <c r="B230" s="36"/>
      <c r="C230" s="63"/>
      <c r="D230" s="36"/>
      <c r="E230" s="64"/>
    </row>
    <row r="231" spans="2:5" x14ac:dyDescent="0.25">
      <c r="B231" s="36"/>
      <c r="C231" s="63"/>
      <c r="D231" s="36"/>
      <c r="E231" s="64"/>
    </row>
    <row r="232" spans="2:5" x14ac:dyDescent="0.25">
      <c r="B232" s="36"/>
      <c r="C232" s="63"/>
      <c r="D232" s="36"/>
      <c r="E232" s="64"/>
    </row>
    <row r="233" spans="2:5" x14ac:dyDescent="0.25">
      <c r="B233" s="36"/>
      <c r="C233" s="63"/>
      <c r="D233" s="36"/>
      <c r="E233" s="64"/>
    </row>
    <row r="234" spans="2:5" x14ac:dyDescent="0.25">
      <c r="B234" s="36"/>
      <c r="C234" s="63"/>
      <c r="D234" s="36"/>
      <c r="E234" s="64"/>
    </row>
    <row r="235" spans="2:5" x14ac:dyDescent="0.25">
      <c r="B235" s="36"/>
      <c r="C235" s="63"/>
      <c r="D235" s="36"/>
      <c r="E235" s="64"/>
    </row>
    <row r="236" spans="2:5" x14ac:dyDescent="0.25">
      <c r="B236" s="36"/>
      <c r="C236" s="63"/>
      <c r="D236" s="36"/>
      <c r="E236" s="64"/>
    </row>
    <row r="237" spans="2:5" x14ac:dyDescent="0.25">
      <c r="B237" s="36"/>
      <c r="C237" s="63"/>
      <c r="D237" s="36"/>
      <c r="E237" s="64"/>
    </row>
    <row r="238" spans="2:5" x14ac:dyDescent="0.25">
      <c r="B238" s="36"/>
      <c r="C238" s="63"/>
      <c r="D238" s="36"/>
      <c r="E238" s="64"/>
    </row>
    <row r="239" spans="2:5" x14ac:dyDescent="0.25">
      <c r="B239" s="36"/>
      <c r="C239" s="63"/>
      <c r="D239" s="36"/>
      <c r="E239" s="64"/>
    </row>
    <row r="240" spans="2:5" x14ac:dyDescent="0.25">
      <c r="B240" s="36"/>
      <c r="C240" s="63"/>
      <c r="D240" s="36"/>
      <c r="E240" s="64"/>
    </row>
    <row r="241" spans="2:5" x14ac:dyDescent="0.25">
      <c r="B241" s="36"/>
      <c r="C241" s="63"/>
      <c r="D241" s="36"/>
      <c r="E241" s="64"/>
    </row>
    <row r="242" spans="2:5" x14ac:dyDescent="0.25">
      <c r="B242" s="36"/>
      <c r="C242" s="63"/>
      <c r="D242" s="36"/>
      <c r="E242" s="64"/>
    </row>
    <row r="243" spans="2:5" x14ac:dyDescent="0.25">
      <c r="B243" s="36"/>
      <c r="C243" s="63"/>
      <c r="D243" s="36"/>
      <c r="E243" s="64"/>
    </row>
    <row r="244" spans="2:5" x14ac:dyDescent="0.25">
      <c r="B244" s="36"/>
      <c r="C244" s="63"/>
      <c r="D244" s="36"/>
      <c r="E244" s="64"/>
    </row>
    <row r="245" spans="2:5" x14ac:dyDescent="0.25">
      <c r="B245" s="36"/>
      <c r="C245" s="63"/>
      <c r="D245" s="36"/>
      <c r="E245" s="64"/>
    </row>
    <row r="246" spans="2:5" x14ac:dyDescent="0.25">
      <c r="B246" s="36"/>
      <c r="C246" s="63"/>
      <c r="D246" s="36"/>
      <c r="E246" s="64"/>
    </row>
    <row r="247" spans="2:5" x14ac:dyDescent="0.25">
      <c r="B247" s="36"/>
      <c r="C247" s="63"/>
      <c r="D247" s="36"/>
      <c r="E247" s="64"/>
    </row>
    <row r="248" spans="2:5" x14ac:dyDescent="0.25">
      <c r="B248" s="36"/>
      <c r="C248" s="63"/>
      <c r="D248" s="36"/>
      <c r="E248" s="64"/>
    </row>
    <row r="249" spans="2:5" x14ac:dyDescent="0.25">
      <c r="B249" s="36"/>
      <c r="C249" s="63"/>
      <c r="D249" s="36"/>
      <c r="E249" s="64"/>
    </row>
    <row r="250" spans="2:5" x14ac:dyDescent="0.25">
      <c r="B250" s="36"/>
      <c r="C250" s="63"/>
      <c r="D250" s="36"/>
      <c r="E250" s="64"/>
    </row>
    <row r="251" spans="2:5" x14ac:dyDescent="0.25">
      <c r="B251" s="36"/>
      <c r="C251" s="63"/>
      <c r="D251" s="36"/>
      <c r="E251" s="64"/>
    </row>
    <row r="252" spans="2:5" x14ac:dyDescent="0.25">
      <c r="B252" s="36"/>
      <c r="C252" s="63"/>
      <c r="D252" s="36"/>
      <c r="E252" s="64"/>
    </row>
    <row r="253" spans="2:5" x14ac:dyDescent="0.25">
      <c r="B253" s="36"/>
      <c r="C253" s="63"/>
      <c r="D253" s="36"/>
      <c r="E253" s="64"/>
    </row>
    <row r="254" spans="2:5" x14ac:dyDescent="0.25">
      <c r="B254" s="36"/>
      <c r="C254" s="63"/>
      <c r="D254" s="36"/>
      <c r="E254" s="64"/>
    </row>
    <row r="255" spans="2:5" x14ac:dyDescent="0.25">
      <c r="B255" s="36"/>
      <c r="C255" s="63"/>
      <c r="D255" s="36"/>
      <c r="E255" s="64"/>
    </row>
    <row r="256" spans="2:5" x14ac:dyDescent="0.25">
      <c r="B256" s="36"/>
      <c r="C256" s="63"/>
      <c r="D256" s="36"/>
      <c r="E256" s="64"/>
    </row>
    <row r="257" spans="2:5" x14ac:dyDescent="0.25">
      <c r="B257" s="36"/>
      <c r="C257" s="63"/>
      <c r="D257" s="36"/>
      <c r="E257" s="64"/>
    </row>
    <row r="258" spans="2:5" x14ac:dyDescent="0.25">
      <c r="B258" s="36"/>
      <c r="C258" s="63"/>
      <c r="D258" s="36"/>
      <c r="E258" s="64"/>
    </row>
    <row r="259" spans="2:5" x14ac:dyDescent="0.25">
      <c r="B259" s="36"/>
      <c r="C259" s="63"/>
      <c r="D259" s="36"/>
      <c r="E259" s="64"/>
    </row>
    <row r="260" spans="2:5" x14ac:dyDescent="0.25">
      <c r="B260" s="36"/>
      <c r="C260" s="63"/>
      <c r="D260" s="36"/>
      <c r="E260" s="64"/>
    </row>
    <row r="261" spans="2:5" x14ac:dyDescent="0.25">
      <c r="B261" s="36"/>
      <c r="C261" s="63"/>
      <c r="D261" s="36"/>
      <c r="E261" s="64"/>
    </row>
    <row r="262" spans="2:5" x14ac:dyDescent="0.25">
      <c r="B262" s="36"/>
      <c r="C262" s="63"/>
      <c r="D262" s="36"/>
      <c r="E262" s="64"/>
    </row>
    <row r="263" spans="2:5" x14ac:dyDescent="0.25">
      <c r="B263" s="36"/>
      <c r="C263" s="63"/>
      <c r="D263" s="36"/>
      <c r="E263" s="64"/>
    </row>
    <row r="264" spans="2:5" x14ac:dyDescent="0.25">
      <c r="B264" s="36"/>
      <c r="C264" s="63"/>
      <c r="D264" s="36"/>
      <c r="E264" s="64"/>
    </row>
    <row r="265" spans="2:5" x14ac:dyDescent="0.25">
      <c r="B265" s="36"/>
      <c r="C265" s="63"/>
      <c r="D265" s="36"/>
      <c r="E265" s="64"/>
    </row>
    <row r="266" spans="2:5" x14ac:dyDescent="0.25">
      <c r="B266" s="36"/>
      <c r="C266" s="63"/>
      <c r="D266" s="36"/>
      <c r="E266" s="64"/>
    </row>
    <row r="267" spans="2:5" x14ac:dyDescent="0.25">
      <c r="B267" s="36"/>
      <c r="C267" s="63"/>
      <c r="D267" s="36"/>
      <c r="E267" s="64"/>
    </row>
    <row r="268" spans="2:5" x14ac:dyDescent="0.25">
      <c r="B268" s="36"/>
      <c r="C268" s="63"/>
      <c r="D268" s="36"/>
      <c r="E268" s="64"/>
    </row>
    <row r="269" spans="2:5" x14ac:dyDescent="0.25">
      <c r="B269" s="36"/>
      <c r="C269" s="63"/>
      <c r="D269" s="36"/>
      <c r="E269" s="64"/>
    </row>
    <row r="270" spans="2:5" x14ac:dyDescent="0.25">
      <c r="B270" s="36"/>
      <c r="C270" s="63"/>
      <c r="D270" s="36"/>
      <c r="E270" s="64"/>
    </row>
    <row r="271" spans="2:5" x14ac:dyDescent="0.25">
      <c r="B271" s="36"/>
      <c r="C271" s="63"/>
      <c r="D271" s="36"/>
      <c r="E271" s="64"/>
    </row>
    <row r="272" spans="2:5" x14ac:dyDescent="0.25">
      <c r="B272" s="36"/>
      <c r="C272" s="63"/>
      <c r="D272" s="36"/>
      <c r="E272" s="64"/>
    </row>
    <row r="273" spans="2:5" x14ac:dyDescent="0.25">
      <c r="B273" s="36"/>
      <c r="C273" s="63"/>
      <c r="D273" s="36"/>
      <c r="E273" s="64"/>
    </row>
    <row r="274" spans="2:5" x14ac:dyDescent="0.25">
      <c r="B274" s="36"/>
      <c r="C274" s="63"/>
      <c r="D274" s="36"/>
      <c r="E274" s="64"/>
    </row>
    <row r="275" spans="2:5" x14ac:dyDescent="0.25">
      <c r="B275" s="36"/>
      <c r="C275" s="63"/>
      <c r="D275" s="36"/>
      <c r="E275" s="64"/>
    </row>
    <row r="276" spans="2:5" x14ac:dyDescent="0.25">
      <c r="B276" s="36"/>
      <c r="C276" s="63"/>
      <c r="D276" s="36"/>
      <c r="E276" s="64"/>
    </row>
    <row r="277" spans="2:5" x14ac:dyDescent="0.25">
      <c r="B277" s="36"/>
      <c r="C277" s="63"/>
      <c r="D277" s="36"/>
      <c r="E277" s="64"/>
    </row>
    <row r="278" spans="2:5" x14ac:dyDescent="0.25">
      <c r="B278" s="36"/>
      <c r="C278" s="63"/>
      <c r="D278" s="36"/>
      <c r="E278" s="64"/>
    </row>
    <row r="279" spans="2:5" x14ac:dyDescent="0.25">
      <c r="B279" s="36"/>
      <c r="C279" s="63"/>
      <c r="D279" s="36"/>
      <c r="E279" s="64"/>
    </row>
    <row r="280" spans="2:5" x14ac:dyDescent="0.25">
      <c r="B280" s="36"/>
      <c r="C280" s="63"/>
      <c r="D280" s="36"/>
      <c r="E280" s="64"/>
    </row>
    <row r="281" spans="2:5" x14ac:dyDescent="0.25">
      <c r="B281" s="36"/>
      <c r="C281" s="63"/>
      <c r="D281" s="36"/>
      <c r="E281" s="64"/>
    </row>
    <row r="282" spans="2:5" x14ac:dyDescent="0.25">
      <c r="B282" s="36"/>
      <c r="C282" s="63"/>
      <c r="D282" s="36"/>
      <c r="E282"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planificación</vt:lpstr>
      <vt:lpstr>Sheet1</vt:lpstr>
      <vt:lpstr>Hoja2</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Secretario</cp:lastModifiedBy>
  <cp:lastPrinted>2021-05-05T04:42:17Z</cp:lastPrinted>
  <dcterms:created xsi:type="dcterms:W3CDTF">2021-02-18T09:43:36Z</dcterms:created>
  <dcterms:modified xsi:type="dcterms:W3CDTF">2021-10-01T09:17:09Z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