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26097\Desktop\"/>
    </mc:Choice>
  </mc:AlternateContent>
  <xr:revisionPtr revIDLastSave="0" documentId="13_ncr:1_{C33AB5E8-D6F6-4804-BA74-B7EF5FA79157}" xr6:coauthVersionLast="47" xr6:coauthVersionMax="47" xr10:uidLastSave="{00000000-0000-0000-0000-000000000000}"/>
  <bookViews>
    <workbookView xWindow="-120" yWindow="-120" windowWidth="20730" windowHeight="11040" firstSheet="4" activeTab="4" xr2:uid="{703E6DF6-D607-43F8-BDF0-0A9350B4DACD}"/>
  </bookViews>
  <sheets>
    <sheet name="22MP" sheetId="1" r:id="rId1"/>
    <sheet name="Valores" sheetId="3" r:id="rId2"/>
    <sheet name="ORC_INV" sheetId="2" r:id="rId3"/>
    <sheet name="Tabela" sheetId="4" r:id="rId4"/>
    <sheet name="graficos anel" sheetId="6" r:id="rId5"/>
    <sheet name="dashboard" sheetId="5" r:id="rId6"/>
  </sheets>
  <definedNames>
    <definedName name="Slicer_ano">#N/A</definedName>
    <definedName name="Slicer_classificaçao_economica">#N/A</definedName>
    <definedName name="Slicer_tipo_de_investimento">#N/A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4" l="1"/>
  <c r="F10" i="4"/>
  <c r="L2" i="1" l="1"/>
  <c r="F2" i="4" l="1"/>
  <c r="F3" i="4"/>
  <c r="F4" i="4"/>
  <c r="F5" i="4"/>
  <c r="F7" i="4"/>
  <c r="F8" i="4"/>
  <c r="F11" i="4"/>
  <c r="F12" i="4"/>
  <c r="F13" i="4"/>
  <c r="F14" i="4"/>
  <c r="F15" i="4"/>
  <c r="F16" i="4"/>
  <c r="F17" i="4"/>
  <c r="F18" i="4"/>
  <c r="F19" i="4"/>
  <c r="F9" i="4"/>
  <c r="H3" i="4"/>
  <c r="H4" i="4"/>
  <c r="I4" i="4" s="1"/>
  <c r="H5" i="4"/>
  <c r="H6" i="4"/>
  <c r="I6" i="4" s="1"/>
  <c r="H7" i="4"/>
  <c r="H8" i="4"/>
  <c r="I8" i="4" s="1"/>
  <c r="H9" i="4"/>
  <c r="I9" i="4" s="1"/>
  <c r="H10" i="4"/>
  <c r="I10" i="4" s="1"/>
  <c r="H11" i="4"/>
  <c r="I11" i="4" s="1"/>
  <c r="H12" i="4"/>
  <c r="I12" i="4" s="1"/>
  <c r="H13" i="4"/>
  <c r="H14" i="4"/>
  <c r="I14" i="4" s="1"/>
  <c r="H15" i="4"/>
  <c r="I15" i="4" s="1"/>
  <c r="H16" i="4"/>
  <c r="I16" i="4" s="1"/>
  <c r="H17" i="4"/>
  <c r="I17" i="4" s="1"/>
  <c r="H18" i="4"/>
  <c r="I18" i="4" s="1"/>
  <c r="H19" i="4"/>
  <c r="H2" i="4"/>
  <c r="I2" i="4" s="1"/>
  <c r="I13" i="4"/>
  <c r="I7" i="4"/>
  <c r="I19" i="4"/>
  <c r="I3" i="4"/>
  <c r="I5" i="4"/>
  <c r="N2" i="1"/>
  <c r="O2" i="1"/>
  <c r="I2" i="1"/>
  <c r="G7" i="1"/>
  <c r="G8" i="1"/>
  <c r="G9" i="1"/>
  <c r="G10" i="1"/>
  <c r="G11" i="1"/>
  <c r="G12" i="1"/>
  <c r="G13" i="1"/>
  <c r="G14" i="1"/>
  <c r="G5" i="1"/>
  <c r="G6" i="1"/>
  <c r="P3" i="2"/>
  <c r="P5" i="2"/>
  <c r="P6" i="2"/>
  <c r="P7" i="2"/>
  <c r="P8" i="2"/>
  <c r="P4" i="2"/>
  <c r="I4" i="2"/>
  <c r="I5" i="2"/>
  <c r="I6" i="2"/>
  <c r="I7" i="2"/>
  <c r="I8" i="2"/>
  <c r="I3" i="2"/>
  <c r="F6" i="1"/>
  <c r="F7" i="1"/>
  <c r="F8" i="1"/>
  <c r="F9" i="1"/>
  <c r="F10" i="1"/>
  <c r="F11" i="1"/>
  <c r="I11" i="1" s="1"/>
  <c r="F12" i="1"/>
  <c r="I12" i="1" s="1"/>
  <c r="F13" i="1"/>
  <c r="F14" i="1"/>
  <c r="F5" i="1"/>
  <c r="I13" i="1"/>
  <c r="I14" i="1"/>
  <c r="F15" i="1"/>
  <c r="I8" i="1"/>
  <c r="I9" i="1"/>
  <c r="I10" i="1"/>
  <c r="I7" i="1"/>
  <c r="H2" i="1"/>
  <c r="I6" i="1"/>
  <c r="I5" i="1"/>
  <c r="K6" i="1" l="1"/>
  <c r="K7" i="1"/>
  <c r="K8" i="1"/>
  <c r="K9" i="1"/>
  <c r="K10" i="1"/>
  <c r="K11" i="1"/>
  <c r="K12" i="1"/>
  <c r="K13" i="1"/>
  <c r="K14" i="1"/>
  <c r="K5" i="1"/>
  <c r="E15" i="1"/>
</calcChain>
</file>

<file path=xl/sharedStrings.xml><?xml version="1.0" encoding="utf-8"?>
<sst xmlns="http://schemas.openxmlformats.org/spreadsheetml/2006/main" count="264" uniqueCount="132">
  <si>
    <t xml:space="preserve">Ano </t>
  </si>
  <si>
    <t>Tipo</t>
  </si>
  <si>
    <t>Sub tipo</t>
  </si>
  <si>
    <t>Descrição</t>
  </si>
  <si>
    <t>Quant.</t>
  </si>
  <si>
    <t>Local</t>
  </si>
  <si>
    <t>Valor Estimado</t>
  </si>
  <si>
    <t>Valor Investido</t>
  </si>
  <si>
    <t>Valor por Investir</t>
  </si>
  <si>
    <t>Estado Juridico</t>
  </si>
  <si>
    <t>Jur. Inicio</t>
  </si>
  <si>
    <t>Jur. Fim</t>
  </si>
  <si>
    <t>Empresa</t>
  </si>
  <si>
    <t>Estado</t>
  </si>
  <si>
    <t>Conclusão</t>
  </si>
  <si>
    <t>Termino</t>
  </si>
  <si>
    <t>PRR</t>
  </si>
  <si>
    <t>Investimento</t>
  </si>
  <si>
    <t>Mobiliario Pedagogico para Salas de formação</t>
  </si>
  <si>
    <t>Todos</t>
  </si>
  <si>
    <t>CONCURSO C/ PUBLICAÇÃO NO DR</t>
  </si>
  <si>
    <t>xyz</t>
  </si>
  <si>
    <t>ID</t>
  </si>
  <si>
    <t>Valor</t>
  </si>
  <si>
    <t>% Esforço</t>
  </si>
  <si>
    <t>% Conclusão</t>
  </si>
  <si>
    <t>%Esforço Concluido</t>
  </si>
  <si>
    <t xml:space="preserve">Termino </t>
  </si>
  <si>
    <t>Situação</t>
  </si>
  <si>
    <t>#1</t>
  </si>
  <si>
    <t>Mesas de Formação (3 Salas)</t>
  </si>
  <si>
    <t>SJM</t>
  </si>
  <si>
    <t>#2</t>
  </si>
  <si>
    <t>Cadeiras de Formação (3 Salas)</t>
  </si>
  <si>
    <t>#3</t>
  </si>
  <si>
    <t>Mesas de Formação (5 Salas)</t>
  </si>
  <si>
    <t>PRT</t>
  </si>
  <si>
    <t>#4</t>
  </si>
  <si>
    <t>Cadeiras de Formação (5 Salas)</t>
  </si>
  <si>
    <t>#5</t>
  </si>
  <si>
    <t>VIS</t>
  </si>
  <si>
    <t>#6</t>
  </si>
  <si>
    <t>#7</t>
  </si>
  <si>
    <t>VCD</t>
  </si>
  <si>
    <t>#8</t>
  </si>
  <si>
    <t>Cadeiras de formação (3 Salas)</t>
  </si>
  <si>
    <t>#9</t>
  </si>
  <si>
    <t>Mesas de formação (4 Salas)</t>
  </si>
  <si>
    <t>MCV</t>
  </si>
  <si>
    <t>#10</t>
  </si>
  <si>
    <t>Cadeiras de formação (4 salas)</t>
  </si>
  <si>
    <t>AVR</t>
  </si>
  <si>
    <t>MTS</t>
  </si>
  <si>
    <t>STR</t>
  </si>
  <si>
    <t>Inv</t>
  </si>
  <si>
    <t>Obras</t>
  </si>
  <si>
    <t>&lt;15%</t>
  </si>
  <si>
    <t>Início</t>
  </si>
  <si>
    <t>&lt;85%</t>
  </si>
  <si>
    <t>A decorrer</t>
  </si>
  <si>
    <t>&lt;100%</t>
  </si>
  <si>
    <t>A concluír</t>
  </si>
  <si>
    <t>=100%</t>
  </si>
  <si>
    <t>Concluído</t>
  </si>
  <si>
    <t>TIPO DE PROCEDIMENTO</t>
  </si>
  <si>
    <t>Total</t>
  </si>
  <si>
    <t xml:space="preserve">                                                                   APRESENTAÇÃO DE PROPOSTAS </t>
  </si>
  <si>
    <t xml:space="preserve">  RELATÓRIO PRELIMINAR</t>
  </si>
  <si>
    <t>AUDIÊNCIA PRÉVIA</t>
  </si>
  <si>
    <t xml:space="preserve">    ADJUDICAÇÃO</t>
  </si>
  <si>
    <t>ENTREGA DE DOCUMENTOS DE HABILITAÇÃO</t>
  </si>
  <si>
    <t>PUBLICAÇÕES NO BASE GOV</t>
  </si>
  <si>
    <t>&lt;20</t>
  </si>
  <si>
    <t>AJUSTE DIRETO</t>
  </si>
  <si>
    <t>&lt;75</t>
  </si>
  <si>
    <t>CONSULTA PRÉVIA</t>
  </si>
  <si>
    <t>&lt;30</t>
  </si>
  <si>
    <t>CONCURSO C/ PUBLICAÇÃO NO DR -Empreitada</t>
  </si>
  <si>
    <t>CONCURSO INTERNACIONAL</t>
  </si>
  <si>
    <t>AJUSTE DIRETO SIMPLIFICADO</t>
  </si>
  <si>
    <t>OUTROS</t>
  </si>
  <si>
    <t>ESTADO DO PROCEDIMENTO</t>
  </si>
  <si>
    <t>AGUARDA APROVAÇÃO IEFP</t>
  </si>
  <si>
    <t>AGUARDA APROVAÇÃO CA</t>
  </si>
  <si>
    <t>AGURDA RESPOSTA AUDIENCIA PREVIA</t>
  </si>
  <si>
    <t>AGURDA PUBLICACAO BASEGOV</t>
  </si>
  <si>
    <t>AGUARDA RESPOSTAS</t>
  </si>
  <si>
    <t>DESERTO - AGUARDA NOVO PROCEDIMENTO</t>
  </si>
  <si>
    <t>ADJUDICADO</t>
  </si>
  <si>
    <t>AGUARDA IDENTIFICAÇÃO DE ENTIDADES</t>
  </si>
  <si>
    <t>ANO</t>
  </si>
  <si>
    <t>TIPO</t>
  </si>
  <si>
    <t>SUB TIPO</t>
  </si>
  <si>
    <t>DESCRIÇÃO</t>
  </si>
  <si>
    <t>QUANT.</t>
  </si>
  <si>
    <t>LOCAL</t>
  </si>
  <si>
    <t xml:space="preserve">VALOR DO  PROCEDIMENTO                </t>
  </si>
  <si>
    <t>VALOR ADJUDICADO</t>
  </si>
  <si>
    <t>VALOR POR ADJUDICAR</t>
  </si>
  <si>
    <t>REF.</t>
  </si>
  <si>
    <t>TIPO PROCEDIMENTO</t>
  </si>
  <si>
    <t>INÍCIO PROCESSO AQUISIÇÃO</t>
  </si>
  <si>
    <t>FIM PROCESSO AQUISIÇÃO</t>
  </si>
  <si>
    <t>ADJUDICATÁRIO</t>
  </si>
  <si>
    <t>ESTADO DO PROCESSO DE AQUISIÇÃO</t>
  </si>
  <si>
    <t>% EXECUÇÃO</t>
  </si>
  <si>
    <t>Computadores + servidores</t>
  </si>
  <si>
    <t>Mobiliário pedagógico para salas de formação</t>
  </si>
  <si>
    <t>Obras e tetos</t>
  </si>
  <si>
    <t>22MP</t>
  </si>
  <si>
    <t>XYZ</t>
  </si>
  <si>
    <t>Instalação Rede/eletrica</t>
  </si>
  <si>
    <t xml:space="preserve">ano </t>
  </si>
  <si>
    <t>tipo de investimento</t>
  </si>
  <si>
    <t>classificaçao economica</t>
  </si>
  <si>
    <t>valor adjudicado aprovado</t>
  </si>
  <si>
    <t>valor estimado</t>
  </si>
  <si>
    <t>% estimado</t>
  </si>
  <si>
    <t>valor adjudicado</t>
  </si>
  <si>
    <t>% valor adjudicado</t>
  </si>
  <si>
    <t>% por investir</t>
  </si>
  <si>
    <t xml:space="preserve"> -     €</t>
  </si>
  <si>
    <t>Inv Investimento</t>
  </si>
  <si>
    <t>PRR Investimento</t>
  </si>
  <si>
    <t>PRR Obras</t>
  </si>
  <si>
    <t>Column Labels</t>
  </si>
  <si>
    <t>Total Sum of valor adjudicado aprovado</t>
  </si>
  <si>
    <t>Total Sum of valor estimado</t>
  </si>
  <si>
    <t>Row Labels</t>
  </si>
  <si>
    <t>Sum of valor adjudicado aprovado</t>
  </si>
  <si>
    <t>Sum of valor estimado</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</si>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</sst>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0.00\ &quot;€&quot;"/>
  </numFmts>
  <fonts count="12" x14ac:knownFonts="1">
    <font>
      <sz val="11"/>
      <color theme="1"/>
      <name val="Calibri"/>
      <family val="2"/>
      <scheme val="minor"/>
    </font>
    <font>
      <sz val="8"/>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5" tint="-0.24994659260841701"/>
      <name val="Calibri"/>
      <family val="2"/>
      <scheme val="minor"/>
    </font>
    <font>
      <sz val="11"/>
      <color theme="9" tint="-0.499984740745262"/>
      <name val="Calibri"/>
      <family val="2"/>
      <scheme val="minor"/>
    </font>
    <font>
      <u/>
      <sz val="11"/>
      <color theme="10"/>
      <name val="Calibri"/>
      <family val="2"/>
      <scheme val="minor"/>
    </font>
    <font>
      <b/>
      <sz val="11"/>
      <color theme="0"/>
      <name val="Calibri"/>
      <family val="2"/>
      <scheme val="minor"/>
    </font>
    <font>
      <sz val="11"/>
      <color rgb="FF000000"/>
      <name val="Calibri"/>
      <charset val="1"/>
    </font>
    <font>
      <sz val="24"/>
      <color theme="0"/>
      <name val="Calibri"/>
      <family val="2"/>
      <scheme val="minor"/>
    </font>
    <font>
      <sz val="14"/>
      <color theme="0"/>
      <name val="Calibri"/>
      <family val="2"/>
      <scheme val="minor"/>
    </font>
  </fonts>
  <fills count="15">
    <fill>
      <patternFill patternType="none"/>
    </fill>
    <fill>
      <patternFill patternType="gray125"/>
    </fill>
    <fill>
      <patternFill patternType="solid">
        <fgColor theme="5" tint="0.39994506668294322"/>
        <bgColor indexed="64"/>
      </patternFill>
    </fill>
    <fill>
      <patternFill patternType="solid">
        <fgColor theme="4" tint="0.59996337778862885"/>
        <bgColor indexed="64"/>
      </patternFill>
    </fill>
    <fill>
      <patternFill patternType="solid">
        <fgColor theme="5"/>
        <bgColor indexed="64"/>
      </patternFill>
    </fill>
    <fill>
      <patternFill patternType="solid">
        <fgColor rgb="FF002060"/>
        <bgColor indexed="64"/>
      </patternFill>
    </fill>
    <fill>
      <patternFill patternType="solid">
        <fgColor theme="7" tint="0.59996337778862885"/>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2" tint="-0.749992370372631"/>
        <bgColor indexed="64"/>
      </patternFill>
    </fill>
    <fill>
      <patternFill patternType="solid">
        <fgColor theme="0"/>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2" tint="-0.499984740745262"/>
        <bgColor indexed="64"/>
      </patternFill>
    </fill>
  </fills>
  <borders count="3">
    <border>
      <left/>
      <right/>
      <top/>
      <bottom/>
      <diagonal/>
    </border>
    <border>
      <left style="double">
        <color theme="1" tint="0.499984740745262"/>
      </left>
      <right style="double">
        <color theme="1" tint="0.499984740745262"/>
      </right>
      <top style="double">
        <color theme="1" tint="0.499984740745262"/>
      </top>
      <bottom style="double">
        <color theme="1"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7" fillId="0" borderId="0" applyNumberFormat="0" applyFill="0" applyBorder="0" applyAlignment="0" applyProtection="0"/>
  </cellStyleXfs>
  <cellXfs count="55">
    <xf numFmtId="0" fontId="0" fillId="0" borderId="0" xfId="0"/>
    <xf numFmtId="164" fontId="0" fillId="0" borderId="0" xfId="0" applyNumberFormat="1"/>
    <xf numFmtId="9" fontId="0" fillId="0" borderId="0" xfId="0" applyNumberFormat="1"/>
    <xf numFmtId="1" fontId="0" fillId="0" borderId="0" xfId="0" applyNumberFormat="1"/>
    <xf numFmtId="0" fontId="2" fillId="2" borderId="0" xfId="0" applyFont="1" applyFill="1"/>
    <xf numFmtId="0" fontId="0" fillId="4" borderId="0" xfId="0" applyFill="1"/>
    <xf numFmtId="0" fontId="4" fillId="5" borderId="0" xfId="0" applyFont="1" applyFill="1"/>
    <xf numFmtId="10" fontId="3" fillId="0" borderId="0" xfId="0" applyNumberFormat="1" applyFont="1"/>
    <xf numFmtId="10" fontId="0" fillId="0" borderId="0" xfId="0" applyNumberFormat="1"/>
    <xf numFmtId="0" fontId="3" fillId="0" borderId="0" xfId="0" applyFont="1"/>
    <xf numFmtId="0" fontId="0" fillId="8" borderId="0" xfId="0" applyFill="1"/>
    <xf numFmtId="0" fontId="0" fillId="3" borderId="0" xfId="0" applyFill="1"/>
    <xf numFmtId="0" fontId="5" fillId="6" borderId="0" xfId="0" applyFont="1" applyFill="1"/>
    <xf numFmtId="0" fontId="6" fillId="7" borderId="0" xfId="0" applyFont="1" applyFill="1"/>
    <xf numFmtId="0" fontId="3" fillId="9" borderId="0" xfId="0" applyFont="1" applyFill="1" applyAlignment="1">
      <alignment horizontal="center"/>
    </xf>
    <xf numFmtId="0" fontId="0" fillId="9" borderId="0" xfId="0" applyFill="1"/>
    <xf numFmtId="0" fontId="3" fillId="9" borderId="0" xfId="0" applyFont="1" applyFill="1"/>
    <xf numFmtId="1" fontId="0" fillId="0" borderId="0" xfId="0" applyNumberFormat="1" applyAlignment="1">
      <alignment horizontal="center"/>
    </xf>
    <xf numFmtId="1" fontId="0" fillId="0" borderId="0" xfId="0" applyNumberFormat="1" applyAlignment="1">
      <alignment horizontal="left"/>
    </xf>
    <xf numFmtId="49" fontId="0" fillId="0" borderId="0" xfId="0" applyNumberFormat="1" applyAlignment="1">
      <alignment horizontal="left"/>
    </xf>
    <xf numFmtId="0" fontId="7" fillId="0" borderId="0" xfId="1"/>
    <xf numFmtId="14" fontId="0" fillId="0" borderId="0" xfId="0" applyNumberFormat="1"/>
    <xf numFmtId="0" fontId="7" fillId="0" borderId="0" xfId="1" quotePrefix="1" applyAlignment="1">
      <alignment horizontal="center" vertical="center"/>
    </xf>
    <xf numFmtId="0" fontId="0" fillId="0" borderId="0" xfId="0" applyAlignment="1">
      <alignment horizontal="center"/>
    </xf>
    <xf numFmtId="0" fontId="9" fillId="0" borderId="0" xfId="0" applyFont="1" applyAlignment="1">
      <alignment horizontal="center"/>
    </xf>
    <xf numFmtId="0" fontId="4" fillId="10" borderId="0" xfId="0" applyFont="1" applyFill="1" applyAlignment="1">
      <alignment horizontal="center" vertical="center"/>
    </xf>
    <xf numFmtId="0" fontId="4" fillId="11" borderId="0" xfId="0" applyFont="1" applyFill="1"/>
    <xf numFmtId="0" fontId="0" fillId="0" borderId="1" xfId="0" applyBorder="1"/>
    <xf numFmtId="164" fontId="0" fillId="0" borderId="1" xfId="0" applyNumberFormat="1" applyBorder="1"/>
    <xf numFmtId="14" fontId="0" fillId="0" borderId="1" xfId="0" applyNumberFormat="1" applyBorder="1" applyAlignment="1">
      <alignment horizontal="center"/>
    </xf>
    <xf numFmtId="14" fontId="0" fillId="0" borderId="1" xfId="0" applyNumberFormat="1" applyBorder="1"/>
    <xf numFmtId="9" fontId="0" fillId="0" borderId="1" xfId="0" applyNumberFormat="1" applyBorder="1"/>
    <xf numFmtId="0" fontId="8" fillId="12" borderId="0" xfId="0" applyFont="1" applyFill="1" applyAlignment="1">
      <alignment horizontal="center" vertical="center"/>
    </xf>
    <xf numFmtId="0" fontId="8" fillId="12" borderId="0" xfId="0" applyFont="1" applyFill="1" applyAlignment="1">
      <alignment horizontal="center" vertical="top" wrapText="1"/>
    </xf>
    <xf numFmtId="0" fontId="8" fillId="12" borderId="0" xfId="0" applyFont="1" applyFill="1" applyAlignment="1">
      <alignment horizontal="center" vertical="center" wrapText="1"/>
    </xf>
    <xf numFmtId="0" fontId="8" fillId="12" borderId="0" xfId="0" applyFont="1" applyFill="1" applyAlignment="1">
      <alignment horizontal="center" wrapText="1"/>
    </xf>
    <xf numFmtId="0" fontId="8" fillId="12" borderId="0" xfId="0" applyFont="1" applyFill="1" applyAlignment="1">
      <alignment vertical="center"/>
    </xf>
    <xf numFmtId="0" fontId="8" fillId="13" borderId="0" xfId="0" applyFont="1" applyFill="1" applyAlignment="1">
      <alignment horizontal="center" vertical="center"/>
    </xf>
    <xf numFmtId="0" fontId="8" fillId="13" borderId="0" xfId="0" applyFont="1" applyFill="1" applyAlignment="1">
      <alignment horizontal="center" vertical="center" wrapText="1"/>
    </xf>
    <xf numFmtId="0" fontId="0" fillId="0" borderId="2" xfId="0" applyBorder="1" applyAlignment="1">
      <alignment horizontal="center"/>
    </xf>
    <xf numFmtId="0" fontId="0" fillId="0" borderId="2" xfId="0" applyBorder="1"/>
    <xf numFmtId="164" fontId="0" fillId="0" borderId="2" xfId="0" applyNumberFormat="1" applyBorder="1"/>
    <xf numFmtId="9" fontId="0" fillId="0" borderId="2" xfId="0" applyNumberFormat="1" applyBorder="1"/>
    <xf numFmtId="0" fontId="9" fillId="0" borderId="2" xfId="0" applyFont="1" applyBorder="1" applyAlignment="1">
      <alignment horizontal="center"/>
    </xf>
    <xf numFmtId="9" fontId="0" fillId="0" borderId="2" xfId="0" applyNumberFormat="1" applyBorder="1" applyAlignment="1">
      <alignment horizontal="center"/>
    </xf>
    <xf numFmtId="44" fontId="0" fillId="0" borderId="2" xfId="0" applyNumberFormat="1" applyBorder="1" applyAlignment="1">
      <alignment horizontal="right" vertical="top"/>
    </xf>
    <xf numFmtId="44" fontId="0" fillId="0" borderId="2" xfId="0" applyNumberFormat="1" applyBorder="1"/>
    <xf numFmtId="0" fontId="0" fillId="0" borderId="0" xfId="0" pivotButton="1"/>
    <xf numFmtId="0" fontId="0" fillId="0" borderId="0" xfId="0" applyAlignment="1">
      <alignment horizontal="left"/>
    </xf>
    <xf numFmtId="0" fontId="0" fillId="14" borderId="0" xfId="0" applyFill="1"/>
    <xf numFmtId="0" fontId="4" fillId="14" borderId="0" xfId="0" applyFont="1" applyFill="1"/>
    <xf numFmtId="0" fontId="11" fillId="14" borderId="0" xfId="0" applyFont="1" applyFill="1" applyAlignment="1">
      <alignment textRotation="90"/>
    </xf>
    <xf numFmtId="0" fontId="10" fillId="14" borderId="0" xfId="0" applyFont="1" applyFill="1" applyAlignment="1">
      <alignment horizontal="center"/>
    </xf>
    <xf numFmtId="0" fontId="3" fillId="0" borderId="0" xfId="0" applyFont="1"/>
    <xf numFmtId="0" fontId="0" fillId="0" borderId="0" xfId="0"/>
  </cellXfs>
  <cellStyles count="2">
    <cellStyle name="Hyperlink" xfId="1" builtinId="8"/>
    <cellStyle name="Normal" xfId="0" builtinId="0"/>
  </cellStyles>
  <dxfs count="2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2060"/>
      </font>
      <fill>
        <patternFill>
          <bgColor theme="4" tint="0.79998168889431442"/>
        </patternFill>
      </fill>
    </dxf>
    <dxf>
      <font>
        <color rgb="FFC00000"/>
      </font>
      <fill>
        <patternFill>
          <bgColor theme="5" tint="-0.24994659260841701"/>
        </patternFill>
      </fill>
    </dxf>
    <dxf>
      <font>
        <color theme="4" tint="0.79998168889431442"/>
      </font>
      <fill>
        <patternFill>
          <bgColor rgb="FF002060"/>
        </patternFill>
      </fill>
    </dxf>
    <dxf>
      <font>
        <color rgb="FFC00000"/>
      </font>
      <fill>
        <patternFill>
          <bgColor theme="7" tint="0.59996337778862885"/>
        </patternFill>
      </fill>
    </dxf>
    <dxf>
      <font>
        <color rgb="FF006100"/>
      </font>
      <fill>
        <patternFill>
          <bgColor rgb="FFC6EFCE"/>
        </patternFill>
      </fill>
    </dxf>
    <dxf>
      <font>
        <color rgb="FF00B050"/>
      </font>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theme="0"/>
        </patternFill>
      </fill>
    </dxf>
    <dxf>
      <font>
        <color rgb="FF9C0006"/>
      </font>
      <fill>
        <patternFill>
          <bgColor rgb="FFFFC7CE"/>
        </patternFill>
      </fill>
    </dxf>
    <dxf>
      <font>
        <color theme="1"/>
      </font>
      <fill>
        <patternFill>
          <bgColor theme="0"/>
        </patternFill>
      </fill>
    </dxf>
    <dxf>
      <font>
        <color theme="1"/>
      </font>
      <fill>
        <patternFill>
          <bgColor theme="8" tint="0.59996337778862885"/>
        </patternFill>
      </fill>
    </dxf>
    <dxf>
      <font>
        <color rgb="FFC00000"/>
      </font>
      <fill>
        <patternFill>
          <bgColor theme="5" tint="-0.24994659260841701"/>
        </patternFill>
      </fill>
    </dxf>
    <dxf>
      <font>
        <color theme="0"/>
      </font>
      <fill>
        <patternFill>
          <bgColor rgb="FF002060"/>
        </patternFill>
      </fill>
    </dxf>
    <dxf>
      <font>
        <color rgb="FFFF0000"/>
      </font>
      <fill>
        <patternFill>
          <bgColor theme="7" tint="0.39994506668294322"/>
        </patternFill>
      </fill>
    </dxf>
    <dxf>
      <font>
        <color rgb="FF006100"/>
      </font>
      <fill>
        <patternFill>
          <bgColor rgb="FFC6EFCE"/>
        </patternFill>
      </fill>
    </dxf>
    <dxf>
      <font>
        <color theme="1"/>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Tabela!$H$2</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66-4D08-86AD-F3ABFAAA50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Tabela!$I$2</c:f>
              <c:numCache>
                <c:formatCode>0%</c:formatCode>
                <c:ptCount val="1"/>
                <c:pt idx="0">
                  <c:v>1</c:v>
                </c:pt>
              </c:numCache>
            </c:numRef>
          </c:val>
          <c:extLst>
            <c:ext xmlns:c16="http://schemas.microsoft.com/office/drawing/2014/chart" uri="{C3380CC4-5D6E-409C-BE32-E72D297353CC}">
              <c16:uniqueId val="{00000002-6E66-4D08-86AD-F3ABFAAA50F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Tabela!$H$11</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C33-4972-84B0-6140A89EB3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Tabela!$I$11</c:f>
              <c:numCache>
                <c:formatCode>0%</c:formatCode>
                <c:ptCount val="1"/>
                <c:pt idx="0">
                  <c:v>1</c:v>
                </c:pt>
              </c:numCache>
            </c:numRef>
          </c:val>
          <c:extLst>
            <c:ext xmlns:c16="http://schemas.microsoft.com/office/drawing/2014/chart" uri="{C3380CC4-5D6E-409C-BE32-E72D297353CC}">
              <c16:uniqueId val="{00000002-7C33-4972-84B0-6140A89EB3D9}"/>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Tabela!$H$12</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4F-441C-9608-DE284B428F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Tabela!$I$12</c:f>
              <c:numCache>
                <c:formatCode>0%</c:formatCode>
                <c:ptCount val="1"/>
                <c:pt idx="0">
                  <c:v>1</c:v>
                </c:pt>
              </c:numCache>
            </c:numRef>
          </c:val>
          <c:extLst>
            <c:ext xmlns:c16="http://schemas.microsoft.com/office/drawing/2014/chart" uri="{C3380CC4-5D6E-409C-BE32-E72D297353CC}">
              <c16:uniqueId val="{00000002-A84F-441C-9608-DE284B428F51}"/>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Tabela!$H$13</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74-4786-A317-38040AD844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Tabela!$I$13</c:f>
              <c:numCache>
                <c:formatCode>0%</c:formatCode>
                <c:ptCount val="1"/>
                <c:pt idx="0">
                  <c:v>1</c:v>
                </c:pt>
              </c:numCache>
            </c:numRef>
          </c:val>
          <c:extLst>
            <c:ext xmlns:c16="http://schemas.microsoft.com/office/drawing/2014/chart" uri="{C3380CC4-5D6E-409C-BE32-E72D297353CC}">
              <c16:uniqueId val="{00000002-7B74-4786-A317-38040AD844E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Tabela!$H$2</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66-4D08-86AD-F3ABFAAA50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Tabela!$I$2</c:f>
              <c:numCache>
                <c:formatCode>0%</c:formatCode>
                <c:ptCount val="1"/>
                <c:pt idx="0">
                  <c:v>1</c:v>
                </c:pt>
              </c:numCache>
            </c:numRef>
          </c:val>
          <c:extLst>
            <c:ext xmlns:c16="http://schemas.microsoft.com/office/drawing/2014/chart" uri="{C3380CC4-5D6E-409C-BE32-E72D297353CC}">
              <c16:uniqueId val="{00000002-6E66-4D08-86AD-F3ABFAAA50FA}"/>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56-43C6-B181-E7BA171712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56-43C6-B181-E7BA171712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Tabela!$H$5:$I$5</c:f>
              <c:numCache>
                <c:formatCode>0%</c:formatCode>
                <c:ptCount val="2"/>
                <c:pt idx="0">
                  <c:v>0.1825</c:v>
                </c:pt>
                <c:pt idx="1">
                  <c:v>0.8175</c:v>
                </c:pt>
              </c:numCache>
            </c:numRef>
          </c:val>
          <c:extLst>
            <c:ext xmlns:c16="http://schemas.microsoft.com/office/drawing/2014/chart" uri="{C3380CC4-5D6E-409C-BE32-E72D297353CC}">
              <c16:uniqueId val="{00000004-8856-43C6-B181-E7BA171712B0}"/>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2E-4900-8E10-4DEF896B3C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2E-4900-8E10-4DEF896B3C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Tabela!$H$6:$I$6</c:f>
              <c:numCache>
                <c:formatCode>0%</c:formatCode>
                <c:ptCount val="2"/>
                <c:pt idx="0">
                  <c:v>0.56125000000000003</c:v>
                </c:pt>
                <c:pt idx="1">
                  <c:v>0.43874999999999997</c:v>
                </c:pt>
              </c:numCache>
            </c:numRef>
          </c:val>
          <c:extLst>
            <c:ext xmlns:c16="http://schemas.microsoft.com/office/drawing/2014/chart" uri="{C3380CC4-5D6E-409C-BE32-E72D297353CC}">
              <c16:uniqueId val="{00000004-922E-4900-8E10-4DEF896B3C2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Tabela!$H$13</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74-4786-A317-38040AD844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Tabela!$I$13</c:f>
              <c:numCache>
                <c:formatCode>0%</c:formatCode>
                <c:ptCount val="1"/>
                <c:pt idx="0">
                  <c:v>1</c:v>
                </c:pt>
              </c:numCache>
            </c:numRef>
          </c:val>
          <c:extLst>
            <c:ext xmlns:c16="http://schemas.microsoft.com/office/drawing/2014/chart" uri="{C3380CC4-5D6E-409C-BE32-E72D297353CC}">
              <c16:uniqueId val="{00000002-7B74-4786-A317-38040AD844EB}"/>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[projeto.xlsx]dashboard!PivotTable9</c:name>
    <c:fmtId val="3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dashboard!$B$1:$B$3</c:f>
              <c:strCache>
                <c:ptCount val="1"/>
                <c:pt idx="0">
                  <c:v>Investimento - Sum of valor adjudicado aprovado</c:v>
                </c:pt>
              </c:strCache>
            </c:strRef>
          </c:tx>
          <c:spPr>
            <a:solidFill>
              <a:schemeClr val="accent1"/>
            </a:solidFill>
            <a:ln>
              <a:noFill/>
            </a:ln>
            <a:effectLst/>
          </c:spPr>
          <c:invertIfNegative val="0"/>
          <c:cat>
            <c:strRef>
              <c:f>dashboard!$A$4:$A$5</c:f>
              <c:strCache>
                <c:ptCount val="1"/>
                <c:pt idx="0">
                  <c:v>2023</c:v>
                </c:pt>
              </c:strCache>
            </c:strRef>
          </c:cat>
          <c:val>
            <c:numRef>
              <c:f>dashboard!$B$4:$B$5</c:f>
              <c:numCache>
                <c:formatCode>General</c:formatCode>
                <c:ptCount val="1"/>
                <c:pt idx="0">
                  <c:v>100000</c:v>
                </c:pt>
              </c:numCache>
            </c:numRef>
          </c:val>
          <c:extLst>
            <c:ext xmlns:c16="http://schemas.microsoft.com/office/drawing/2014/chart" uri="{C3380CC4-5D6E-409C-BE32-E72D297353CC}">
              <c16:uniqueId val="{00000000-E8EA-46DE-8C61-B35C1BD63585}"/>
            </c:ext>
          </c:extLst>
        </c:ser>
        <c:ser>
          <c:idx val="1"/>
          <c:order val="1"/>
          <c:tx>
            <c:strRef>
              <c:f>dashboard!$C$1:$C$3</c:f>
              <c:strCache>
                <c:ptCount val="1"/>
                <c:pt idx="0">
                  <c:v>Investimento - Sum of valor estimado</c:v>
                </c:pt>
              </c:strCache>
            </c:strRef>
          </c:tx>
          <c:spPr>
            <a:solidFill>
              <a:schemeClr val="accent2"/>
            </a:solidFill>
            <a:ln>
              <a:noFill/>
            </a:ln>
            <a:effectLst/>
          </c:spPr>
          <c:invertIfNegative val="0"/>
          <c:cat>
            <c:strRef>
              <c:f>dashboard!$A$4:$A$5</c:f>
              <c:strCache>
                <c:ptCount val="1"/>
                <c:pt idx="0">
                  <c:v>2023</c:v>
                </c:pt>
              </c:strCache>
            </c:strRef>
          </c:cat>
          <c:val>
            <c:numRef>
              <c:f>dashboard!$C$4:$C$5</c:f>
              <c:numCache>
                <c:formatCode>General</c:formatCode>
                <c:ptCount val="1"/>
                <c:pt idx="0">
                  <c:v>0</c:v>
                </c:pt>
              </c:numCache>
            </c:numRef>
          </c:val>
          <c:extLst>
            <c:ext xmlns:c16="http://schemas.microsoft.com/office/drawing/2014/chart" uri="{C3380CC4-5D6E-409C-BE32-E72D297353CC}">
              <c16:uniqueId val="{00000001-E8EA-46DE-8C61-B35C1BD63585}"/>
            </c:ext>
          </c:extLst>
        </c:ser>
        <c:ser>
          <c:idx val="2"/>
          <c:order val="2"/>
          <c:tx>
            <c:strRef>
              <c:f>dashboard!$D$1:$D$3</c:f>
              <c:strCache>
                <c:ptCount val="1"/>
                <c:pt idx="0">
                  <c:v>Obras - Sum of valor adjudicado aprovado</c:v>
                </c:pt>
              </c:strCache>
            </c:strRef>
          </c:tx>
          <c:spPr>
            <a:solidFill>
              <a:schemeClr val="accent3"/>
            </a:solidFill>
            <a:ln>
              <a:noFill/>
            </a:ln>
            <a:effectLst/>
          </c:spPr>
          <c:invertIfNegative val="0"/>
          <c:cat>
            <c:strRef>
              <c:f>dashboard!$A$4:$A$5</c:f>
              <c:strCache>
                <c:ptCount val="1"/>
                <c:pt idx="0">
                  <c:v>2023</c:v>
                </c:pt>
              </c:strCache>
            </c:strRef>
          </c:cat>
          <c:val>
            <c:numRef>
              <c:f>dashboard!$D$4:$D$5</c:f>
              <c:numCache>
                <c:formatCode>General</c:formatCode>
                <c:ptCount val="1"/>
                <c:pt idx="0">
                  <c:v>250000</c:v>
                </c:pt>
              </c:numCache>
            </c:numRef>
          </c:val>
          <c:extLst>
            <c:ext xmlns:c16="http://schemas.microsoft.com/office/drawing/2014/chart" uri="{C3380CC4-5D6E-409C-BE32-E72D297353CC}">
              <c16:uniqueId val="{00000001-AF64-46EF-9E9B-873FD2268670}"/>
            </c:ext>
          </c:extLst>
        </c:ser>
        <c:ser>
          <c:idx val="3"/>
          <c:order val="3"/>
          <c:tx>
            <c:strRef>
              <c:f>dashboard!$E$1:$E$3</c:f>
              <c:strCache>
                <c:ptCount val="1"/>
                <c:pt idx="0">
                  <c:v>Obras - Sum of valor estimado</c:v>
                </c:pt>
              </c:strCache>
            </c:strRef>
          </c:tx>
          <c:spPr>
            <a:solidFill>
              <a:schemeClr val="accent4"/>
            </a:solidFill>
            <a:ln>
              <a:noFill/>
            </a:ln>
            <a:effectLst/>
          </c:spPr>
          <c:invertIfNegative val="0"/>
          <c:cat>
            <c:strRef>
              <c:f>dashboard!$A$4:$A$5</c:f>
              <c:strCache>
                <c:ptCount val="1"/>
                <c:pt idx="0">
                  <c:v>2023</c:v>
                </c:pt>
              </c:strCache>
            </c:strRef>
          </c:cat>
          <c:val>
            <c:numRef>
              <c:f>dashboard!$E$4:$E$5</c:f>
              <c:numCache>
                <c:formatCode>General</c:formatCode>
                <c:ptCount val="1"/>
                <c:pt idx="0">
                  <c:v>195000</c:v>
                </c:pt>
              </c:numCache>
            </c:numRef>
          </c:val>
          <c:extLst>
            <c:ext xmlns:c16="http://schemas.microsoft.com/office/drawing/2014/chart" uri="{C3380CC4-5D6E-409C-BE32-E72D297353CC}">
              <c16:uniqueId val="{00000002-AF64-46EF-9E9B-873FD2268670}"/>
            </c:ext>
          </c:extLst>
        </c:ser>
        <c:dLbls>
          <c:showLegendKey val="0"/>
          <c:showVal val="0"/>
          <c:showCatName val="0"/>
          <c:showSerName val="0"/>
          <c:showPercent val="0"/>
          <c:showBubbleSize val="0"/>
        </c:dLbls>
        <c:gapWidth val="219"/>
        <c:overlap val="-27"/>
        <c:axId val="1505747856"/>
        <c:axId val="1669864080"/>
      </c:barChart>
      <c:catAx>
        <c:axId val="150574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669864080"/>
        <c:crosses val="autoZero"/>
        <c:auto val="1"/>
        <c:lblAlgn val="ctr"/>
        <c:lblOffset val="100"/>
        <c:noMultiLvlLbl val="0"/>
      </c:catAx>
      <c:valAx>
        <c:axId val="166986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50574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Tabela!$H$3</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EE-42D4-A463-4CC82B6975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Tabela!$I$3</c:f>
              <c:numCache>
                <c:formatCode>0%</c:formatCode>
                <c:ptCount val="1"/>
                <c:pt idx="0">
                  <c:v>1</c:v>
                </c:pt>
              </c:numCache>
            </c:numRef>
          </c:val>
          <c:extLst>
            <c:ext xmlns:c16="http://schemas.microsoft.com/office/drawing/2014/chart" uri="{C3380CC4-5D6E-409C-BE32-E72D297353CC}">
              <c16:uniqueId val="{00000002-DCEE-42D4-A463-4CC82B6975AC}"/>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Tabela!$H$4</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22-4C4C-8D1D-503E936026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Tabela!$I$4</c:f>
              <c:numCache>
                <c:formatCode>0%</c:formatCode>
                <c:ptCount val="1"/>
                <c:pt idx="0">
                  <c:v>1</c:v>
                </c:pt>
              </c:numCache>
            </c:numRef>
          </c:val>
          <c:extLst>
            <c:ext xmlns:c16="http://schemas.microsoft.com/office/drawing/2014/chart" uri="{C3380CC4-5D6E-409C-BE32-E72D297353CC}">
              <c16:uniqueId val="{00000002-C522-4C4C-8D1D-503E936026AF}"/>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56-43C6-B181-E7BA171712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56-43C6-B181-E7BA171712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Tabela!$H$5:$I$5</c:f>
              <c:numCache>
                <c:formatCode>0%</c:formatCode>
                <c:ptCount val="2"/>
                <c:pt idx="0">
                  <c:v>0.1825</c:v>
                </c:pt>
                <c:pt idx="1">
                  <c:v>0.8175</c:v>
                </c:pt>
              </c:numCache>
            </c:numRef>
          </c:val>
          <c:extLst>
            <c:ext xmlns:c16="http://schemas.microsoft.com/office/drawing/2014/chart" uri="{C3380CC4-5D6E-409C-BE32-E72D297353CC}">
              <c16:uniqueId val="{00000004-8856-43C6-B181-E7BA171712B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2E-4900-8E10-4DEF896B3C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2E-4900-8E10-4DEF896B3C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Tabela!$H$6:$I$6</c:f>
              <c:numCache>
                <c:formatCode>0%</c:formatCode>
                <c:ptCount val="2"/>
                <c:pt idx="0">
                  <c:v>0.56125000000000003</c:v>
                </c:pt>
                <c:pt idx="1">
                  <c:v>0.43874999999999997</c:v>
                </c:pt>
              </c:numCache>
            </c:numRef>
          </c:val>
          <c:extLst>
            <c:ext xmlns:c16="http://schemas.microsoft.com/office/drawing/2014/chart" uri="{C3380CC4-5D6E-409C-BE32-E72D297353CC}">
              <c16:uniqueId val="{00000004-922E-4900-8E10-4DEF896B3C2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Tabela!$H$7</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120-45D9-AA41-7DB322F082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Tabela!$I$7</c:f>
              <c:numCache>
                <c:formatCode>0%</c:formatCode>
                <c:ptCount val="1"/>
                <c:pt idx="0">
                  <c:v>1</c:v>
                </c:pt>
              </c:numCache>
            </c:numRef>
          </c:val>
          <c:extLst>
            <c:ext xmlns:c16="http://schemas.microsoft.com/office/drawing/2014/chart" uri="{C3380CC4-5D6E-409C-BE32-E72D297353CC}">
              <c16:uniqueId val="{00000002-8120-45D9-AA41-7DB322F08277}"/>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Tabela!$H$8</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D31-42A5-A3BD-1AEE2B1579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Tabela!$I$8</c:f>
              <c:numCache>
                <c:formatCode>0%</c:formatCode>
                <c:ptCount val="1"/>
                <c:pt idx="0">
                  <c:v>1</c:v>
                </c:pt>
              </c:numCache>
            </c:numRef>
          </c:val>
          <c:extLst>
            <c:ext xmlns:c16="http://schemas.microsoft.com/office/drawing/2014/chart" uri="{C3380CC4-5D6E-409C-BE32-E72D297353CC}">
              <c16:uniqueId val="{00000002-DD31-42A5-A3BD-1AEE2B15798D}"/>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Tabela!$H$9</c:f>
              <c:strCache>
                <c:ptCount val="1"/>
                <c:pt idx="0">
                  <c:v>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718-4C22-B8F3-379D4F2C2C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Tabela!$I$9</c:f>
              <c:numCache>
                <c:formatCode>0%</c:formatCode>
                <c:ptCount val="1"/>
                <c:pt idx="0">
                  <c:v>1</c:v>
                </c:pt>
              </c:numCache>
            </c:numRef>
          </c:val>
          <c:extLst>
            <c:ext xmlns:c16="http://schemas.microsoft.com/office/drawing/2014/chart" uri="{C3380CC4-5D6E-409C-BE32-E72D297353CC}">
              <c16:uniqueId val="{00000002-5718-4C22-B8F3-379D4F2C2C6E}"/>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1D-4495-9357-2B32FC3E47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1D-4495-9357-2B32FC3E47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PT"/>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Tabela!$H$10:$I$10</c:f>
              <c:numCache>
                <c:formatCode>0%</c:formatCode>
                <c:ptCount val="2"/>
                <c:pt idx="0">
                  <c:v>0.89200000000000002</c:v>
                </c:pt>
                <c:pt idx="1">
                  <c:v>0.10799999999999998</c:v>
                </c:pt>
              </c:numCache>
            </c:numRef>
          </c:val>
          <c:extLst>
            <c:ext xmlns:c16="http://schemas.microsoft.com/office/drawing/2014/chart" uri="{C3380CC4-5D6E-409C-BE32-E72D297353CC}">
              <c16:uniqueId val="{00000004-1F1D-4495-9357-2B32FC3E47D6}"/>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3810</xdr:colOff>
      <xdr:row>2</xdr:row>
      <xdr:rowOff>5714</xdr:rowOff>
    </xdr:from>
    <xdr:to>
      <xdr:col>3</xdr:col>
      <xdr:colOff>1668780</xdr:colOff>
      <xdr:row>3</xdr:row>
      <xdr:rowOff>45719</xdr:rowOff>
    </xdr:to>
    <xdr:graphicFrame macro="">
      <xdr:nvGraphicFramePr>
        <xdr:cNvPr id="2" name="Chart 1">
          <a:extLst>
            <a:ext uri="{FF2B5EF4-FFF2-40B4-BE49-F238E27FC236}">
              <a16:creationId xmlns:a16="http://schemas.microsoft.com/office/drawing/2014/main" id="{A32FBEAC-E5DF-4DC0-A7F1-6B06C7E10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10582</xdr:colOff>
      <xdr:row>3</xdr:row>
      <xdr:rowOff>50591</xdr:rowOff>
    </xdr:from>
    <xdr:to>
      <xdr:col>4</xdr:col>
      <xdr:colOff>56092</xdr:colOff>
      <xdr:row>4</xdr:row>
      <xdr:rowOff>56306</xdr:rowOff>
    </xdr:to>
    <xdr:graphicFrame macro="">
      <xdr:nvGraphicFramePr>
        <xdr:cNvPr id="28" name="Chart 2">
          <a:extLst>
            <a:ext uri="{FF2B5EF4-FFF2-40B4-BE49-F238E27FC236}">
              <a16:creationId xmlns:a16="http://schemas.microsoft.com/office/drawing/2014/main" id="{71B53E96-7884-4283-BCA4-E1305DD0F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8678</xdr:colOff>
      <xdr:row>4</xdr:row>
      <xdr:rowOff>20319</xdr:rowOff>
    </xdr:from>
    <xdr:to>
      <xdr:col>4</xdr:col>
      <xdr:colOff>25825</xdr:colOff>
      <xdr:row>5</xdr:row>
      <xdr:rowOff>14394</xdr:rowOff>
    </xdr:to>
    <xdr:graphicFrame macro="">
      <xdr:nvGraphicFramePr>
        <xdr:cNvPr id="23" name="Chart 3">
          <a:extLst>
            <a:ext uri="{FF2B5EF4-FFF2-40B4-BE49-F238E27FC236}">
              <a16:creationId xmlns:a16="http://schemas.microsoft.com/office/drawing/2014/main" id="{86A3B937-76CF-44F6-AD28-EC3157E3F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1661160</xdr:colOff>
      <xdr:row>2</xdr:row>
      <xdr:rowOff>7620</xdr:rowOff>
    </xdr:from>
    <xdr:to>
      <xdr:col>5</xdr:col>
      <xdr:colOff>62865</xdr:colOff>
      <xdr:row>3</xdr:row>
      <xdr:rowOff>9525</xdr:rowOff>
    </xdr:to>
    <xdr:graphicFrame macro="">
      <xdr:nvGraphicFramePr>
        <xdr:cNvPr id="5" name="Chart 4">
          <a:extLst>
            <a:ext uri="{FF2B5EF4-FFF2-40B4-BE49-F238E27FC236}">
              <a16:creationId xmlns:a16="http://schemas.microsoft.com/office/drawing/2014/main" id="{F96D5BF2-7B7A-4E79-A976-6590C9DEB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1663064</xdr:colOff>
      <xdr:row>3</xdr:row>
      <xdr:rowOff>9525</xdr:rowOff>
    </xdr:from>
    <xdr:to>
      <xdr:col>5</xdr:col>
      <xdr:colOff>30479</xdr:colOff>
      <xdr:row>4</xdr:row>
      <xdr:rowOff>15240</xdr:rowOff>
    </xdr:to>
    <xdr:graphicFrame macro="">
      <xdr:nvGraphicFramePr>
        <xdr:cNvPr id="6" name="Chart 5">
          <a:extLst>
            <a:ext uri="{FF2B5EF4-FFF2-40B4-BE49-F238E27FC236}">
              <a16:creationId xmlns:a16="http://schemas.microsoft.com/office/drawing/2014/main" id="{E0D9CCEC-4B79-4925-AC84-88338CB99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24342</xdr:colOff>
      <xdr:row>3</xdr:row>
      <xdr:rowOff>1280796</xdr:rowOff>
    </xdr:from>
    <xdr:to>
      <xdr:col>5</xdr:col>
      <xdr:colOff>61383</xdr:colOff>
      <xdr:row>5</xdr:row>
      <xdr:rowOff>10584</xdr:rowOff>
    </xdr:to>
    <xdr:graphicFrame macro="">
      <xdr:nvGraphicFramePr>
        <xdr:cNvPr id="7" name="Chart 6">
          <a:extLst>
            <a:ext uri="{FF2B5EF4-FFF2-40B4-BE49-F238E27FC236}">
              <a16:creationId xmlns:a16="http://schemas.microsoft.com/office/drawing/2014/main" id="{CFB6795F-D7B0-4C81-9A3C-725372C47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67734</xdr:colOff>
      <xdr:row>2</xdr:row>
      <xdr:rowOff>8466</xdr:rowOff>
    </xdr:from>
    <xdr:to>
      <xdr:col>6</xdr:col>
      <xdr:colOff>77259</xdr:colOff>
      <xdr:row>3</xdr:row>
      <xdr:rowOff>13758</xdr:rowOff>
    </xdr:to>
    <xdr:graphicFrame macro="">
      <xdr:nvGraphicFramePr>
        <xdr:cNvPr id="20" name="Chart 7">
          <a:extLst>
            <a:ext uri="{FF2B5EF4-FFF2-40B4-BE49-F238E27FC236}">
              <a16:creationId xmlns:a16="http://schemas.microsoft.com/office/drawing/2014/main" id="{D3F682E6-39F1-4096-B68F-9CEEC1437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11499</xdr:colOff>
      <xdr:row>3</xdr:row>
      <xdr:rowOff>10584</xdr:rowOff>
    </xdr:from>
    <xdr:to>
      <xdr:col>6</xdr:col>
      <xdr:colOff>73306</xdr:colOff>
      <xdr:row>4</xdr:row>
      <xdr:rowOff>22859</xdr:rowOff>
    </xdr:to>
    <xdr:graphicFrame macro="">
      <xdr:nvGraphicFramePr>
        <xdr:cNvPr id="30" name="Chart 8">
          <a:extLst>
            <a:ext uri="{FF2B5EF4-FFF2-40B4-BE49-F238E27FC236}">
              <a16:creationId xmlns:a16="http://schemas.microsoft.com/office/drawing/2014/main" id="{D5337ABB-00E4-4DB5-842F-7E5F47E0B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15240</xdr:colOff>
      <xdr:row>4</xdr:row>
      <xdr:rowOff>7620</xdr:rowOff>
    </xdr:from>
    <xdr:to>
      <xdr:col>6</xdr:col>
      <xdr:colOff>76200</xdr:colOff>
      <xdr:row>5</xdr:row>
      <xdr:rowOff>15240</xdr:rowOff>
    </xdr:to>
    <xdr:graphicFrame macro="">
      <xdr:nvGraphicFramePr>
        <xdr:cNvPr id="10" name="Chart 9">
          <a:extLst>
            <a:ext uri="{FF2B5EF4-FFF2-40B4-BE49-F238E27FC236}">
              <a16:creationId xmlns:a16="http://schemas.microsoft.com/office/drawing/2014/main" id="{BDEB19BA-3B97-4DB6-9EAB-2CD146F5D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33867</xdr:colOff>
      <xdr:row>2</xdr:row>
      <xdr:rowOff>8467</xdr:rowOff>
    </xdr:from>
    <xdr:to>
      <xdr:col>7</xdr:col>
      <xdr:colOff>33868</xdr:colOff>
      <xdr:row>3</xdr:row>
      <xdr:rowOff>0</xdr:rowOff>
    </xdr:to>
    <xdr:graphicFrame macro="">
      <xdr:nvGraphicFramePr>
        <xdr:cNvPr id="11" name="Chart 10">
          <a:extLst>
            <a:ext uri="{FF2B5EF4-FFF2-40B4-BE49-F238E27FC236}">
              <a16:creationId xmlns:a16="http://schemas.microsoft.com/office/drawing/2014/main" id="{01AD064C-E861-48CB-9A8D-65B228827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22859</xdr:colOff>
      <xdr:row>3</xdr:row>
      <xdr:rowOff>0</xdr:rowOff>
    </xdr:from>
    <xdr:to>
      <xdr:col>7</xdr:col>
      <xdr:colOff>31749</xdr:colOff>
      <xdr:row>4</xdr:row>
      <xdr:rowOff>1905</xdr:rowOff>
    </xdr:to>
    <xdr:graphicFrame macro="">
      <xdr:nvGraphicFramePr>
        <xdr:cNvPr id="31" name="Chart 11">
          <a:extLst>
            <a:ext uri="{FF2B5EF4-FFF2-40B4-BE49-F238E27FC236}">
              <a16:creationId xmlns:a16="http://schemas.microsoft.com/office/drawing/2014/main" id="{25432331-C446-4F36-B881-3E3E767F1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22860</xdr:colOff>
      <xdr:row>3</xdr:row>
      <xdr:rowOff>1322070</xdr:rowOff>
    </xdr:from>
    <xdr:to>
      <xdr:col>7</xdr:col>
      <xdr:colOff>7374</xdr:colOff>
      <xdr:row>4</xdr:row>
      <xdr:rowOff>1219199</xdr:rowOff>
    </xdr:to>
    <xdr:graphicFrame macro="">
      <xdr:nvGraphicFramePr>
        <xdr:cNvPr id="13" name="Chart 12">
          <a:extLst>
            <a:ext uri="{FF2B5EF4-FFF2-40B4-BE49-F238E27FC236}">
              <a16:creationId xmlns:a16="http://schemas.microsoft.com/office/drawing/2014/main" id="{D54CEAED-B6EF-47AF-8A93-66410DB81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10582</xdr:colOff>
      <xdr:row>2</xdr:row>
      <xdr:rowOff>24976</xdr:rowOff>
    </xdr:from>
    <xdr:to>
      <xdr:col>3</xdr:col>
      <xdr:colOff>1670049</xdr:colOff>
      <xdr:row>3</xdr:row>
      <xdr:rowOff>64981</xdr:rowOff>
    </xdr:to>
    <xdr:graphicFrame macro="">
      <xdr:nvGraphicFramePr>
        <xdr:cNvPr id="15" name="Chart 14">
          <a:extLst>
            <a:ext uri="{FF2B5EF4-FFF2-40B4-BE49-F238E27FC236}">
              <a16:creationId xmlns:a16="http://schemas.microsoft.com/office/drawing/2014/main" id="{863FBF06-84C6-6EDE-A693-DA44AD326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7620</xdr:colOff>
      <xdr:row>2</xdr:row>
      <xdr:rowOff>7620</xdr:rowOff>
    </xdr:from>
    <xdr:to>
      <xdr:col>5</xdr:col>
      <xdr:colOff>85725</xdr:colOff>
      <xdr:row>3</xdr:row>
      <xdr:rowOff>9525</xdr:rowOff>
    </xdr:to>
    <xdr:graphicFrame macro="">
      <xdr:nvGraphicFramePr>
        <xdr:cNvPr id="17" name="Chart 16">
          <a:extLst>
            <a:ext uri="{FF2B5EF4-FFF2-40B4-BE49-F238E27FC236}">
              <a16:creationId xmlns:a16="http://schemas.microsoft.com/office/drawing/2014/main" id="{F3D5D82F-1866-6F88-E962-45F2D18A0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18132</xdr:colOff>
      <xdr:row>3</xdr:row>
      <xdr:rowOff>9525</xdr:rowOff>
    </xdr:from>
    <xdr:to>
      <xdr:col>5</xdr:col>
      <xdr:colOff>61947</xdr:colOff>
      <xdr:row>4</xdr:row>
      <xdr:rowOff>15240</xdr:rowOff>
    </xdr:to>
    <xdr:graphicFrame macro="">
      <xdr:nvGraphicFramePr>
        <xdr:cNvPr id="29" name="Chart 17">
          <a:extLst>
            <a:ext uri="{FF2B5EF4-FFF2-40B4-BE49-F238E27FC236}">
              <a16:creationId xmlns:a16="http://schemas.microsoft.com/office/drawing/2014/main" id="{C157AF01-EA58-EB7F-A4B8-B1246168C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45720</xdr:colOff>
      <xdr:row>3</xdr:row>
      <xdr:rowOff>1322070</xdr:rowOff>
    </xdr:from>
    <xdr:to>
      <xdr:col>7</xdr:col>
      <xdr:colOff>30234</xdr:colOff>
      <xdr:row>5</xdr:row>
      <xdr:rowOff>15240</xdr:rowOff>
    </xdr:to>
    <xdr:graphicFrame macro="">
      <xdr:nvGraphicFramePr>
        <xdr:cNvPr id="21" name="Chart 20">
          <a:extLst>
            <a:ext uri="{FF2B5EF4-FFF2-40B4-BE49-F238E27FC236}">
              <a16:creationId xmlns:a16="http://schemas.microsoft.com/office/drawing/2014/main" id="{B2FB8379-5DF7-2D92-D8FD-68F5ED23E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121920</xdr:colOff>
      <xdr:row>5</xdr:row>
      <xdr:rowOff>129540</xdr:rowOff>
    </xdr:from>
    <xdr:to>
      <xdr:col>4</xdr:col>
      <xdr:colOff>502920</xdr:colOff>
      <xdr:row>6</xdr:row>
      <xdr:rowOff>167640</xdr:rowOff>
    </xdr:to>
    <xdr:sp macro="" textlink="">
      <xdr:nvSpPr>
        <xdr:cNvPr id="34" name="Rectangle 33">
          <a:extLst>
            <a:ext uri="{FF2B5EF4-FFF2-40B4-BE49-F238E27FC236}">
              <a16:creationId xmlns:a16="http://schemas.microsoft.com/office/drawing/2014/main" id="{E543BB71-CFD6-FDDC-5DC8-C744B9EB595C}"/>
            </a:ext>
          </a:extLst>
        </xdr:cNvPr>
        <xdr:cNvSpPr/>
      </xdr:nvSpPr>
      <xdr:spPr>
        <a:xfrm>
          <a:off x="3535680" y="4518660"/>
          <a:ext cx="381000" cy="2209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487680</xdr:colOff>
      <xdr:row>5</xdr:row>
      <xdr:rowOff>106680</xdr:rowOff>
    </xdr:from>
    <xdr:to>
      <xdr:col>5</xdr:col>
      <xdr:colOff>868680</xdr:colOff>
      <xdr:row>6</xdr:row>
      <xdr:rowOff>144780</xdr:rowOff>
    </xdr:to>
    <xdr:sp macro="" textlink="">
      <xdr:nvSpPr>
        <xdr:cNvPr id="35" name="Rectangle 34">
          <a:extLst>
            <a:ext uri="{FF2B5EF4-FFF2-40B4-BE49-F238E27FC236}">
              <a16:creationId xmlns:a16="http://schemas.microsoft.com/office/drawing/2014/main" id="{70C7FD7E-81CF-4366-9440-6158E3E868EE}"/>
            </a:ext>
          </a:extLst>
        </xdr:cNvPr>
        <xdr:cNvSpPr/>
      </xdr:nvSpPr>
      <xdr:spPr>
        <a:xfrm>
          <a:off x="5364480" y="4495800"/>
          <a:ext cx="381000" cy="22098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4</xdr:col>
      <xdr:colOff>548640</xdr:colOff>
      <xdr:row>5</xdr:row>
      <xdr:rowOff>121920</xdr:rowOff>
    </xdr:from>
    <xdr:ext cx="1165860" cy="251460"/>
    <xdr:sp macro="" textlink="">
      <xdr:nvSpPr>
        <xdr:cNvPr id="36" name="TextBox 35">
          <a:extLst>
            <a:ext uri="{FF2B5EF4-FFF2-40B4-BE49-F238E27FC236}">
              <a16:creationId xmlns:a16="http://schemas.microsoft.com/office/drawing/2014/main" id="{9DCF96E9-3978-33AD-FF8C-47A8F28ADBD2}"/>
            </a:ext>
          </a:extLst>
        </xdr:cNvPr>
        <xdr:cNvSpPr txBox="1"/>
      </xdr:nvSpPr>
      <xdr:spPr>
        <a:xfrm>
          <a:off x="3962400" y="4511040"/>
          <a:ext cx="116586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a:t>
          </a:r>
          <a:r>
            <a:rPr lang="en-GB" sz="1100" baseline="0">
              <a:solidFill>
                <a:schemeClr val="bg1"/>
              </a:solidFill>
            </a:rPr>
            <a:t> POR INVESTIR</a:t>
          </a:r>
          <a:endParaRPr lang="en-GB" sz="1100">
            <a:solidFill>
              <a:schemeClr val="bg1"/>
            </a:solidFill>
          </a:endParaRPr>
        </a:p>
      </xdr:txBody>
    </xdr:sp>
    <xdr:clientData/>
  </xdr:oneCellAnchor>
  <xdr:oneCellAnchor>
    <xdr:from>
      <xdr:col>5</xdr:col>
      <xdr:colOff>922020</xdr:colOff>
      <xdr:row>5</xdr:row>
      <xdr:rowOff>106680</xdr:rowOff>
    </xdr:from>
    <xdr:ext cx="1127760" cy="243840"/>
    <xdr:sp macro="" textlink="">
      <xdr:nvSpPr>
        <xdr:cNvPr id="38" name="TextBox 37">
          <a:extLst>
            <a:ext uri="{FF2B5EF4-FFF2-40B4-BE49-F238E27FC236}">
              <a16:creationId xmlns:a16="http://schemas.microsoft.com/office/drawing/2014/main" id="{934778F7-DB57-2250-0E06-6B874D6A552B}"/>
            </a:ext>
          </a:extLst>
        </xdr:cNvPr>
        <xdr:cNvSpPr txBox="1"/>
      </xdr:nvSpPr>
      <xdr:spPr>
        <a:xfrm>
          <a:off x="5798820" y="4495800"/>
          <a:ext cx="1127760" cy="243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 INVESTIDO</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698500</xdr:colOff>
      <xdr:row>11</xdr:row>
      <xdr:rowOff>6351</xdr:rowOff>
    </xdr:from>
    <xdr:to>
      <xdr:col>3</xdr:col>
      <xdr:colOff>91758</xdr:colOff>
      <xdr:row>23</xdr:row>
      <xdr:rowOff>95251</xdr:rowOff>
    </xdr:to>
    <mc:AlternateContent xmlns:mc="http://schemas.openxmlformats.org/markup-compatibility/2006" xmlns:a14="http://schemas.microsoft.com/office/drawing/2010/main">
      <mc:Choice Requires="a14">
        <xdr:graphicFrame macro="">
          <xdr:nvGraphicFramePr>
            <xdr:cNvPr id="3" name="ano ">
              <a:extLst>
                <a:ext uri="{FF2B5EF4-FFF2-40B4-BE49-F238E27FC236}">
                  <a16:creationId xmlns:a16="http://schemas.microsoft.com/office/drawing/2014/main" id="{86083458-A661-C142-F505-D451F38EBAA5}"/>
                </a:ext>
              </a:extLst>
            </xdr:cNvPr>
            <xdr:cNvGraphicFramePr/>
          </xdr:nvGraphicFramePr>
          <xdr:xfrm>
            <a:off x="0" y="0"/>
            <a:ext cx="0" cy="0"/>
          </xdr:xfrm>
          <a:graphic>
            <a:graphicData uri="http://schemas.microsoft.com/office/drawing/2010/slicer">
              <sle:slicer xmlns:sle="http://schemas.microsoft.com/office/drawing/2010/slicer" name="ano "/>
            </a:graphicData>
          </a:graphic>
        </xdr:graphicFrame>
      </mc:Choice>
      <mc:Fallback xmlns="">
        <xdr:sp macro="" textlink="">
          <xdr:nvSpPr>
            <xdr:cNvPr id="0" name=""/>
            <xdr:cNvSpPr>
              <a:spLocks noTextEdit="1"/>
            </xdr:cNvSpPr>
          </xdr:nvSpPr>
          <xdr:spPr>
            <a:xfrm>
              <a:off x="698500" y="2101851"/>
              <a:ext cx="3810001" cy="23749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1010441</xdr:colOff>
      <xdr:row>11</xdr:row>
      <xdr:rowOff>18257</xdr:rowOff>
    </xdr:from>
    <xdr:to>
      <xdr:col>4</xdr:col>
      <xdr:colOff>746441</xdr:colOff>
      <xdr:row>18</xdr:row>
      <xdr:rowOff>58897</xdr:rowOff>
    </xdr:to>
    <mc:AlternateContent xmlns:mc="http://schemas.openxmlformats.org/markup-compatibility/2006" xmlns:a14="http://schemas.microsoft.com/office/drawing/2010/main">
      <mc:Choice Requires="a14">
        <xdr:graphicFrame macro="">
          <xdr:nvGraphicFramePr>
            <xdr:cNvPr id="4" name="tipo de investimento">
              <a:extLst>
                <a:ext uri="{FF2B5EF4-FFF2-40B4-BE49-F238E27FC236}">
                  <a16:creationId xmlns:a16="http://schemas.microsoft.com/office/drawing/2014/main" id="{3B7F62F8-C657-9EA7-2D14-5FC1009C427E}"/>
                </a:ext>
              </a:extLst>
            </xdr:cNvPr>
            <xdr:cNvGraphicFramePr/>
          </xdr:nvGraphicFramePr>
          <xdr:xfrm>
            <a:off x="0" y="0"/>
            <a:ext cx="0" cy="0"/>
          </xdr:xfrm>
          <a:graphic>
            <a:graphicData uri="http://schemas.microsoft.com/office/drawing/2010/slicer">
              <sle:slicer xmlns:sle="http://schemas.microsoft.com/office/drawing/2010/slicer" name="tipo de investimento"/>
            </a:graphicData>
          </a:graphic>
        </xdr:graphicFrame>
      </mc:Choice>
      <mc:Fallback xmlns="">
        <xdr:sp macro="" textlink="">
          <xdr:nvSpPr>
            <xdr:cNvPr id="0" name=""/>
            <xdr:cNvSpPr>
              <a:spLocks noTextEdit="1"/>
            </xdr:cNvSpPr>
          </xdr:nvSpPr>
          <xdr:spPr>
            <a:xfrm>
              <a:off x="4606129" y="2113757"/>
              <a:ext cx="1824832" cy="13589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50008</xdr:colOff>
      <xdr:row>11</xdr:row>
      <xdr:rowOff>18257</xdr:rowOff>
    </xdr:from>
    <xdr:to>
      <xdr:col>6</xdr:col>
      <xdr:colOff>2859</xdr:colOff>
      <xdr:row>18</xdr:row>
      <xdr:rowOff>22067</xdr:rowOff>
    </xdr:to>
    <mc:AlternateContent xmlns:mc="http://schemas.openxmlformats.org/markup-compatibility/2006" xmlns:a14="http://schemas.microsoft.com/office/drawing/2010/main">
      <mc:Choice Requires="a14">
        <xdr:graphicFrame macro="">
          <xdr:nvGraphicFramePr>
            <xdr:cNvPr id="5" name="sub tipo">
              <a:extLst>
                <a:ext uri="{FF2B5EF4-FFF2-40B4-BE49-F238E27FC236}">
                  <a16:creationId xmlns:a16="http://schemas.microsoft.com/office/drawing/2014/main" id="{A5B21B9A-D963-F3C6-5547-C6D0192F9324}"/>
                </a:ext>
              </a:extLst>
            </xdr:cNvPr>
            <xdr:cNvGraphicFramePr/>
          </xdr:nvGraphicFramePr>
          <xdr:xfrm>
            <a:off x="0" y="0"/>
            <a:ext cx="0" cy="0"/>
          </xdr:xfrm>
          <a:graphic>
            <a:graphicData uri="http://schemas.microsoft.com/office/drawing/2010/slicer">
              <sle:slicer xmlns:sle="http://schemas.microsoft.com/office/drawing/2010/slicer" name="sub tipo"/>
            </a:graphicData>
          </a:graphic>
        </xdr:graphicFrame>
      </mc:Choice>
      <mc:Fallback xmlns="">
        <xdr:sp macro="" textlink="">
          <xdr:nvSpPr>
            <xdr:cNvPr id="0" name=""/>
            <xdr:cNvSpPr>
              <a:spLocks noTextEdit="1"/>
            </xdr:cNvSpPr>
          </xdr:nvSpPr>
          <xdr:spPr>
            <a:xfrm>
              <a:off x="6550821" y="2113757"/>
              <a:ext cx="2343150" cy="134302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569119</xdr:colOff>
      <xdr:row>0</xdr:row>
      <xdr:rowOff>128587</xdr:rowOff>
    </xdr:from>
    <xdr:to>
      <xdr:col>13</xdr:col>
      <xdr:colOff>1381125</xdr:colOff>
      <xdr:row>21</xdr:row>
      <xdr:rowOff>0</xdr:rowOff>
    </xdr:to>
    <xdr:graphicFrame macro="">
      <xdr:nvGraphicFramePr>
        <xdr:cNvPr id="13" name="Chart 6">
          <a:extLst>
            <a:ext uri="{FF2B5EF4-FFF2-40B4-BE49-F238E27FC236}">
              <a16:creationId xmlns:a16="http://schemas.microsoft.com/office/drawing/2014/main" id="{BA1FA968-BD04-FE7E-D9CE-2EF0FB6046B4}"/>
            </a:ext>
            <a:ext uri="{147F2762-F138-4A5C-976F-8EAC2B608ADB}">
              <a16:predDERef xmlns:a16="http://schemas.microsoft.com/office/drawing/2014/main" pred="{A5B21B9A-D963-F3C6-5547-C6D0192F9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ogo Santos" refreshedDate="45326.780510648146" createdVersion="8" refreshedVersion="8" minRefreshableVersion="3" recordCount="18" xr:uid="{C597AA94-CAA4-48F4-836C-804102038F6E}">
  <cacheSource type="worksheet">
    <worksheetSource ref="A1:I19" sheet="Tabela"/>
  </cacheSource>
  <cacheFields count="9">
    <cacheField name="ano " numFmtId="0">
      <sharedItems containsSemiMixedTypes="0" containsString="0" containsNumber="1" containsInteger="1" minValue="2021" maxValue="2026" count="6">
        <n v="2021"/>
        <n v="2022"/>
        <n v="2023"/>
        <n v="2024"/>
        <n v="2025"/>
        <n v="2026"/>
      </sharedItems>
    </cacheField>
    <cacheField name="tipo de investimento" numFmtId="0">
      <sharedItems count="2">
        <s v="Inv"/>
        <s v="PRR"/>
      </sharedItems>
    </cacheField>
    <cacheField name="classificaçao economica" numFmtId="0">
      <sharedItems count="2">
        <s v="Investimento"/>
        <s v="Obras"/>
      </sharedItems>
    </cacheField>
    <cacheField name="valor adjudicado aprovado" numFmtId="0">
      <sharedItems containsString="0" containsBlank="1" containsNumber="1" containsInteger="1" minValue="100000" maxValue="800000"/>
    </cacheField>
    <cacheField name="valor estimado" numFmtId="44">
      <sharedItems containsMixedTypes="1" containsNumber="1" containsInteger="1" minValue="80000" maxValue="473000" count="4">
        <s v=" -     €"/>
        <n v="80000"/>
        <n v="473000"/>
        <n v="195000"/>
      </sharedItems>
    </cacheField>
    <cacheField name="% estimado" numFmtId="9">
      <sharedItems containsMixedTypes="1" containsNumber="1" minValue="0.2" maxValue="0.78"/>
    </cacheField>
    <cacheField name="valor adjudicado" numFmtId="44">
      <sharedItems containsMixedTypes="1" containsNumber="1" containsInteger="1" minValue="73000" maxValue="449000"/>
    </cacheField>
    <cacheField name="% valor adjudicado" numFmtId="9">
      <sharedItems containsMixedTypes="1" containsNumber="1" minValue="0.1825" maxValue="0.89200000000000002"/>
    </cacheField>
    <cacheField name="% por investir" numFmtId="9">
      <sharedItems containsSemiMixedTypes="0" containsString="0" containsNumber="1" minValue="0.10799999999999998" maxValue="1"/>
    </cacheField>
  </cacheFields>
  <extLst>
    <ext xmlns:x14="http://schemas.microsoft.com/office/spreadsheetml/2009/9/main" uri="{725AE2AE-9491-48be-B2B4-4EB974FC3084}">
      <x14:pivotCacheDefinition pivotCacheId="908914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m/>
    <x v="0"/>
    <s v="0%"/>
    <s v=" -     €"/>
    <s v="0%"/>
    <n v="1"/>
  </r>
  <r>
    <x v="0"/>
    <x v="1"/>
    <x v="0"/>
    <m/>
    <x v="0"/>
    <s v="0%"/>
    <s v=" -     €"/>
    <s v="0%"/>
    <n v="1"/>
  </r>
  <r>
    <x v="0"/>
    <x v="1"/>
    <x v="1"/>
    <m/>
    <x v="0"/>
    <s v="0%"/>
    <s v=" -     €"/>
    <s v="0%"/>
    <n v="1"/>
  </r>
  <r>
    <x v="1"/>
    <x v="0"/>
    <x v="0"/>
    <n v="400000"/>
    <x v="1"/>
    <n v="0.2"/>
    <n v="73000"/>
    <n v="0.1825"/>
    <n v="0.8175"/>
  </r>
  <r>
    <x v="1"/>
    <x v="1"/>
    <x v="0"/>
    <n v="800000"/>
    <x v="2"/>
    <n v="0.59125000000000005"/>
    <n v="449000"/>
    <n v="0.56125000000000003"/>
    <n v="0.43874999999999997"/>
  </r>
  <r>
    <x v="1"/>
    <x v="1"/>
    <x v="1"/>
    <m/>
    <x v="0"/>
    <s v="0%"/>
    <s v=" -     €"/>
    <s v="0%"/>
    <n v="1"/>
  </r>
  <r>
    <x v="2"/>
    <x v="0"/>
    <x v="0"/>
    <m/>
    <x v="0"/>
    <s v="0%"/>
    <s v=" -     €"/>
    <s v="0%"/>
    <n v="1"/>
  </r>
  <r>
    <x v="2"/>
    <x v="1"/>
    <x v="0"/>
    <n v="100000"/>
    <x v="0"/>
    <s v="0%"/>
    <s v=" -     €"/>
    <s v="0%"/>
    <n v="1"/>
  </r>
  <r>
    <x v="2"/>
    <x v="1"/>
    <x v="1"/>
    <n v="250000"/>
    <x v="3"/>
    <n v="0.78"/>
    <n v="223000"/>
    <n v="0.89200000000000002"/>
    <n v="0.10799999999999998"/>
  </r>
  <r>
    <x v="3"/>
    <x v="0"/>
    <x v="0"/>
    <m/>
    <x v="0"/>
    <s v="0%"/>
    <s v=" -     €"/>
    <s v="0%"/>
    <n v="1"/>
  </r>
  <r>
    <x v="3"/>
    <x v="1"/>
    <x v="0"/>
    <m/>
    <x v="0"/>
    <s v="0%"/>
    <s v=" -     €"/>
    <s v="0%"/>
    <n v="1"/>
  </r>
  <r>
    <x v="3"/>
    <x v="1"/>
    <x v="1"/>
    <m/>
    <x v="0"/>
    <s v="0%"/>
    <s v=" -     €"/>
    <s v="0%"/>
    <n v="1"/>
  </r>
  <r>
    <x v="4"/>
    <x v="0"/>
    <x v="0"/>
    <m/>
    <x v="0"/>
    <s v="0%"/>
    <s v=" -     €"/>
    <s v="0%"/>
    <n v="1"/>
  </r>
  <r>
    <x v="4"/>
    <x v="1"/>
    <x v="0"/>
    <m/>
    <x v="0"/>
    <s v="0%"/>
    <s v=" -     €"/>
    <s v="0%"/>
    <n v="1"/>
  </r>
  <r>
    <x v="4"/>
    <x v="1"/>
    <x v="1"/>
    <m/>
    <x v="0"/>
    <s v="0%"/>
    <s v=" -     €"/>
    <s v="0%"/>
    <n v="1"/>
  </r>
  <r>
    <x v="5"/>
    <x v="0"/>
    <x v="0"/>
    <m/>
    <x v="0"/>
    <s v="0%"/>
    <s v=" -     €"/>
    <s v="0%"/>
    <n v="1"/>
  </r>
  <r>
    <x v="5"/>
    <x v="1"/>
    <x v="0"/>
    <m/>
    <x v="0"/>
    <s v="0%"/>
    <s v=" -     €"/>
    <s v="0%"/>
    <n v="1"/>
  </r>
  <r>
    <x v="5"/>
    <x v="1"/>
    <x v="1"/>
    <m/>
    <x v="0"/>
    <s v="0%"/>
    <s v=" -     €"/>
    <s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4387A9-9BEE-47A7-B3AD-5E2C2E3B793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1:G5" firstHeaderRow="1" firstDataRow="3" firstDataCol="1"/>
  <pivotFields count="9">
    <pivotField axis="axisRow" showAll="0">
      <items count="7">
        <item h="1" sd="0" x="0"/>
        <item h="1" sd="0" x="1"/>
        <item sd="0" x="2"/>
        <item h="1" sd="0" x="3"/>
        <item h="1" sd="0" x="4"/>
        <item h="1" sd="0" x="5"/>
        <item t="default" sd="0"/>
      </items>
    </pivotField>
    <pivotField axis="axisRow" outline="0" showAll="0" countASubtotal="1">
      <items count="3">
        <item x="0"/>
        <item x="1"/>
        <item t="countA"/>
      </items>
    </pivotField>
    <pivotField axis="axisCol" showAll="0">
      <items count="3">
        <item x="0"/>
        <item x="1"/>
        <item t="default"/>
      </items>
    </pivotField>
    <pivotField dataField="1" showAll="0"/>
    <pivotField dataField="1" showAll="0">
      <items count="5">
        <item x="1"/>
        <item x="3"/>
        <item x="2"/>
        <item x="0"/>
        <item t="default"/>
      </items>
    </pivotField>
    <pivotField showAll="0"/>
    <pivotField showAll="0"/>
    <pivotField showAll="0"/>
    <pivotField numFmtId="9" showAll="0"/>
  </pivotFields>
  <rowFields count="2">
    <field x="0"/>
    <field x="1"/>
  </rowFields>
  <rowItems count="2">
    <i>
      <x v="2"/>
    </i>
    <i t="grand">
      <x/>
    </i>
  </rowItems>
  <colFields count="2">
    <field x="2"/>
    <field x="-2"/>
  </colFields>
  <colItems count="6">
    <i>
      <x/>
      <x/>
    </i>
    <i r="1" i="1">
      <x v="1"/>
    </i>
    <i>
      <x v="1"/>
      <x/>
    </i>
    <i r="1" i="1">
      <x v="1"/>
    </i>
    <i t="grand">
      <x/>
    </i>
    <i t="grand" i="1">
      <x/>
    </i>
  </colItems>
  <dataFields count="2">
    <dataField name="Sum of valor adjudicado aprovado" fld="3" baseField="0" baseItem="2"/>
    <dataField name="Sum of valor estimado" fld="4" baseField="0" baseItem="0"/>
  </dataFields>
  <chartFormats count="20">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1"/>
          </reference>
          <reference field="2" count="1" selected="0">
            <x v="0"/>
          </reference>
        </references>
      </pivotArea>
    </chartFormat>
    <chartFormat chart="13" format="2" series="1">
      <pivotArea type="data" outline="0" fieldPosition="0">
        <references count="2">
          <reference field="4294967294" count="1" selected="0">
            <x v="0"/>
          </reference>
          <reference field="2" count="1" selected="0">
            <x v="1"/>
          </reference>
        </references>
      </pivotArea>
    </chartFormat>
    <chartFormat chart="13" format="3" series="1">
      <pivotArea type="data" outline="0" fieldPosition="0">
        <references count="2">
          <reference field="4294967294" count="1" selected="0">
            <x v="1"/>
          </reference>
          <reference field="2" count="1" selected="0">
            <x v="1"/>
          </reference>
        </references>
      </pivotArea>
    </chartFormat>
    <chartFormat chart="36" format="0" series="1">
      <pivotArea type="data" outline="0" fieldPosition="0">
        <references count="2">
          <reference field="4294967294" count="1" selected="0">
            <x v="0"/>
          </reference>
          <reference field="2" count="1" selected="0">
            <x v="0"/>
          </reference>
        </references>
      </pivotArea>
    </chartFormat>
    <chartFormat chart="36" format="1" series="1">
      <pivotArea type="data" outline="0" fieldPosition="0">
        <references count="2">
          <reference field="4294967294" count="1" selected="0">
            <x v="1"/>
          </reference>
          <reference field="2" count="1" selected="0">
            <x v="0"/>
          </reference>
        </references>
      </pivotArea>
    </chartFormat>
    <chartFormat chart="36" format="2" series="1">
      <pivotArea type="data" outline="0" fieldPosition="0">
        <references count="2">
          <reference field="4294967294" count="1" selected="0">
            <x v="0"/>
          </reference>
          <reference field="2" count="1" selected="0">
            <x v="1"/>
          </reference>
        </references>
      </pivotArea>
    </chartFormat>
    <chartFormat chart="36" format="3" series="1">
      <pivotArea type="data" outline="0" fieldPosition="0">
        <references count="2">
          <reference field="4294967294" count="1" selected="0">
            <x v="1"/>
          </reference>
          <reference field="2" count="1" selected="0">
            <x v="1"/>
          </reference>
        </references>
      </pivotArea>
    </chartFormat>
    <chartFormat chart="36" format="4" series="1">
      <pivotArea type="data" grandCol="1" outline="0" fieldPosition="0">
        <references count="1">
          <reference field="4294967294" count="1" selected="0">
            <x v="0"/>
          </reference>
        </references>
      </pivotArea>
    </chartFormat>
    <chartFormat chart="36" format="5" series="1">
      <pivotArea type="data" grandCol="1" outline="0" fieldPosition="0">
        <references count="1">
          <reference field="4294967294" count="1" selected="0">
            <x v="1"/>
          </reference>
        </references>
      </pivotArea>
    </chartFormat>
    <chartFormat chart="13" format="4" series="1">
      <pivotArea type="data" grandCol="1" outline="0" fieldPosition="0">
        <references count="1">
          <reference field="4294967294" count="1" selected="0">
            <x v="0"/>
          </reference>
        </references>
      </pivotArea>
    </chartFormat>
    <chartFormat chart="13" format="5" series="1">
      <pivotArea type="data" grandCol="1" outline="0" fieldPosition="0">
        <references count="1">
          <reference field="4294967294" count="1" selected="0">
            <x v="1"/>
          </reference>
        </references>
      </pivotArea>
    </chartFormat>
    <chartFormat chart="40" format="0" series="1">
      <pivotArea type="data" outline="0" fieldPosition="0">
        <references count="2">
          <reference field="4294967294" count="1" selected="0">
            <x v="0"/>
          </reference>
          <reference field="2" count="1" selected="0">
            <x v="0"/>
          </reference>
        </references>
      </pivotArea>
    </chartFormat>
    <chartFormat chart="40" format="1" series="1">
      <pivotArea type="data" outline="0" fieldPosition="0">
        <references count="2">
          <reference field="4294967294" count="1" selected="0">
            <x v="1"/>
          </reference>
          <reference field="2" count="1" selected="0">
            <x v="0"/>
          </reference>
        </references>
      </pivotArea>
    </chartFormat>
    <chartFormat chart="40" format="2" series="1">
      <pivotArea type="data" outline="0" fieldPosition="0">
        <references count="2">
          <reference field="4294967294" count="1" selected="0">
            <x v="0"/>
          </reference>
          <reference field="2" count="1" selected="0">
            <x v="1"/>
          </reference>
        </references>
      </pivotArea>
    </chartFormat>
    <chartFormat chart="40" format="3" series="1">
      <pivotArea type="data" outline="0" fieldPosition="0">
        <references count="2">
          <reference field="4294967294" count="1" selected="0">
            <x v="1"/>
          </reference>
          <reference field="2" count="1" selected="0">
            <x v="1"/>
          </reference>
        </references>
      </pivotArea>
    </chartFormat>
    <chartFormat chart="46" format="0" series="1">
      <pivotArea type="data" outline="0" fieldPosition="0">
        <references count="2">
          <reference field="4294967294" count="1" selected="0">
            <x v="0"/>
          </reference>
          <reference field="2" count="1" selected="0">
            <x v="0"/>
          </reference>
        </references>
      </pivotArea>
    </chartFormat>
    <chartFormat chart="46" format="1" series="1">
      <pivotArea type="data" outline="0" fieldPosition="0">
        <references count="2">
          <reference field="4294967294" count="1" selected="0">
            <x v="1"/>
          </reference>
          <reference field="2" count="1" selected="0">
            <x v="0"/>
          </reference>
        </references>
      </pivotArea>
    </chartFormat>
    <chartFormat chart="46" format="2" series="1">
      <pivotArea type="data" outline="0" fieldPosition="0">
        <references count="2">
          <reference field="4294967294" count="1" selected="0">
            <x v="0"/>
          </reference>
          <reference field="2" count="1" selected="0">
            <x v="1"/>
          </reference>
        </references>
      </pivotArea>
    </chartFormat>
    <chartFormat chart="46" format="3" series="1">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o" xr10:uid="{FE2FC360-826F-4276-A5E5-96ADE531243E}" sourceName="ano ">
  <pivotTables>
    <pivotTable tabId="5" name="PivotTable9"/>
  </pivotTables>
  <data>
    <tabular pivotCacheId="908914624">
      <items count="6">
        <i x="0"/>
        <i x="1"/>
        <i x="2" s="1"/>
        <i x="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de_investimento" xr10:uid="{96776766-5815-47E1-A6F2-71465015F0B0}" sourceName="tipo de investimento">
  <pivotTables>
    <pivotTable tabId="5" name="PivotTable9"/>
  </pivotTables>
  <data>
    <tabular pivotCacheId="90891462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ificaçao_economica" xr10:uid="{B3F04E88-A8BF-4A90-BA8D-80E23B7EA8DB}" sourceName="classificaçao economica">
  <pivotTables>
    <pivotTable tabId="5" name="PivotTable9"/>
  </pivotTables>
  <data>
    <tabular pivotCacheId="90891462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 xr10:uid="{703719C5-BA25-4CF8-913C-7CFDF692C7A8}" cache="Slicer_ano" caption="ano " rowHeight="241300"/>
  <slicer name="tipo de investimento" xr10:uid="{55228DB1-4207-4D33-8304-A2E95927BC1A}" cache="Slicer_tipo_de_investimento" caption="tipo" rowHeight="241300"/>
  <slicer name="sub tipo" xr10:uid="{0089CF6E-3DE1-43DB-900C-FAF851125CD9}" cache="Slicer_classificaçao_economica" caption="sub tip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19E1-882A-4046-9B88-724FB682EC68}">
  <dimension ref="A1:P18"/>
  <sheetViews>
    <sheetView workbookViewId="0"/>
  </sheetViews>
  <sheetFormatPr defaultRowHeight="15" x14ac:dyDescent="0.25"/>
  <cols>
    <col min="2" max="2" width="28.85546875" customWidth="1"/>
    <col min="3" max="3" width="11.85546875" customWidth="1"/>
    <col min="4" max="4" width="41.28515625" bestFit="1" customWidth="1"/>
    <col min="5" max="5" width="11.28515625" customWidth="1"/>
    <col min="6" max="6" width="9.140625" bestFit="1" customWidth="1"/>
    <col min="7" max="7" width="22.85546875" customWidth="1"/>
    <col min="8" max="8" width="16.28515625" customWidth="1"/>
    <col min="9" max="9" width="18.5703125" bestFit="1" customWidth="1"/>
    <col min="10" max="10" width="19" customWidth="1"/>
    <col min="11" max="11" width="25.28515625" customWidth="1"/>
    <col min="12" max="12" width="10.5703125" bestFit="1" customWidth="1"/>
    <col min="14" max="14" width="15.5703125" customWidth="1"/>
    <col min="15" max="15" width="14.85546875" customWidth="1"/>
    <col min="16" max="16" width="12.28515625" customWidth="1"/>
  </cols>
  <sheetData>
    <row r="1" spans="1:16" ht="28.9" customHeight="1" x14ac:dyDescent="0.25">
      <c r="A1" s="37" t="s">
        <v>0</v>
      </c>
      <c r="B1" s="37" t="s">
        <v>1</v>
      </c>
      <c r="C1" s="37" t="s">
        <v>2</v>
      </c>
      <c r="D1" s="37" t="s">
        <v>3</v>
      </c>
      <c r="E1" s="37" t="s">
        <v>4</v>
      </c>
      <c r="F1" s="37" t="s">
        <v>5</v>
      </c>
      <c r="G1" s="38" t="s">
        <v>6</v>
      </c>
      <c r="H1" s="38" t="s">
        <v>7</v>
      </c>
      <c r="I1" s="38" t="s">
        <v>8</v>
      </c>
      <c r="J1" s="38" t="s">
        <v>9</v>
      </c>
      <c r="K1" s="37" t="s">
        <v>10</v>
      </c>
      <c r="L1" s="38" t="s">
        <v>11</v>
      </c>
      <c r="M1" s="38" t="s">
        <v>12</v>
      </c>
      <c r="N1" s="38" t="s">
        <v>13</v>
      </c>
      <c r="O1" s="37" t="s">
        <v>14</v>
      </c>
      <c r="P1" s="38" t="s">
        <v>15</v>
      </c>
    </row>
    <row r="2" spans="1:16" x14ac:dyDescent="0.25">
      <c r="A2" s="27">
        <v>2022</v>
      </c>
      <c r="B2" s="27" t="s">
        <v>16</v>
      </c>
      <c r="C2" s="27" t="s">
        <v>17</v>
      </c>
      <c r="D2" s="27" t="s">
        <v>18</v>
      </c>
      <c r="E2" s="27">
        <v>160</v>
      </c>
      <c r="F2" s="27" t="s">
        <v>19</v>
      </c>
      <c r="G2" s="28">
        <v>71000</v>
      </c>
      <c r="H2" s="28">
        <f>SUM(E5:E14)</f>
        <v>57600</v>
      </c>
      <c r="I2" s="28">
        <f>G2-H2</f>
        <v>13400</v>
      </c>
      <c r="J2" s="27" t="s">
        <v>20</v>
      </c>
      <c r="K2" s="29">
        <v>44859</v>
      </c>
      <c r="L2" s="30">
        <f>K2+VLOOKUP(J2,Valores!B21:C28,2,FALSE)</f>
        <v>44859</v>
      </c>
      <c r="M2" s="27" t="s">
        <v>21</v>
      </c>
      <c r="N2" s="27" t="str">
        <f xml:space="preserve"> IF(O2&lt;0.15,"Início",IF(O2&lt;0.85,"A decorrer",IF(O3&lt;1,"A concluír","Concluído")))</f>
        <v>A decorrer</v>
      </c>
      <c r="O2" s="31">
        <f>SUM(I5:I14)</f>
        <v>0.83109375000000008</v>
      </c>
      <c r="P2" s="30">
        <v>44925</v>
      </c>
    </row>
    <row r="3" spans="1:16" x14ac:dyDescent="0.25">
      <c r="O3" s="8"/>
    </row>
    <row r="4" spans="1:16" x14ac:dyDescent="0.25">
      <c r="A4" t="s">
        <v>22</v>
      </c>
      <c r="B4" t="s">
        <v>3</v>
      </c>
      <c r="C4" t="s">
        <v>4</v>
      </c>
      <c r="D4" t="s">
        <v>5</v>
      </c>
      <c r="E4" t="s">
        <v>23</v>
      </c>
      <c r="F4" t="s">
        <v>24</v>
      </c>
      <c r="G4" t="s">
        <v>13</v>
      </c>
      <c r="H4" t="s">
        <v>25</v>
      </c>
      <c r="I4" t="s">
        <v>26</v>
      </c>
      <c r="J4" t="s">
        <v>27</v>
      </c>
      <c r="K4" t="s">
        <v>28</v>
      </c>
    </row>
    <row r="5" spans="1:16" x14ac:dyDescent="0.25">
      <c r="A5" t="s">
        <v>29</v>
      </c>
      <c r="B5" t="s">
        <v>30</v>
      </c>
      <c r="C5" s="3">
        <v>33</v>
      </c>
      <c r="D5" t="s">
        <v>31</v>
      </c>
      <c r="E5" s="1">
        <v>2970</v>
      </c>
      <c r="F5" s="8">
        <f>E5/SUM($E$5:$E$14)</f>
        <v>5.1562499999999997E-2</v>
      </c>
      <c r="G5" t="str">
        <f>IF(H5 &lt; 0.15, "Início", IF(H5 &lt; 0.85, "A decorrer", IF(H5 &lt; 1, "A concluir", "Concluído")))</f>
        <v>Concluído</v>
      </c>
      <c r="H5" s="2">
        <v>1</v>
      </c>
      <c r="I5" s="8">
        <f>F5*H5</f>
        <v>5.1562499999999997E-2</v>
      </c>
      <c r="J5" s="21">
        <v>44880</v>
      </c>
      <c r="K5" t="str">
        <f ca="1">IF(J5&lt;TODAY(),"Dentro do Prazo","Prazo Ultrapassado")</f>
        <v>Dentro do Prazo</v>
      </c>
    </row>
    <row r="6" spans="1:16" x14ac:dyDescent="0.25">
      <c r="A6" t="s">
        <v>32</v>
      </c>
      <c r="B6" t="s">
        <v>33</v>
      </c>
      <c r="C6" s="3">
        <v>63</v>
      </c>
      <c r="D6" t="s">
        <v>31</v>
      </c>
      <c r="E6" s="1">
        <v>5670</v>
      </c>
      <c r="F6" s="8">
        <f t="shared" ref="F6:F14" si="0">E6/SUM($E$5:$E$14)</f>
        <v>9.8437499999999997E-2</v>
      </c>
      <c r="G6" t="str">
        <f>IF(H6 &lt; 0.15, "Início", IF(H6 &lt; 0.85, "A decorrer", IF(H6 &lt; 1, "A concluir", "Concluído")))</f>
        <v>Concluído</v>
      </c>
      <c r="H6" s="2">
        <v>1</v>
      </c>
      <c r="I6" s="8">
        <f t="shared" ref="I6:I14" si="1">F6*H6</f>
        <v>9.8437499999999997E-2</v>
      </c>
      <c r="J6" s="21">
        <v>44880</v>
      </c>
      <c r="K6" t="str">
        <f t="shared" ref="K6:K14" ca="1" si="2">IF(J6&lt;TODAY(),"Dentro do Prazo","Prazo Ultrapassado")</f>
        <v>Dentro do Prazo</v>
      </c>
    </row>
    <row r="7" spans="1:16" x14ac:dyDescent="0.25">
      <c r="A7" t="s">
        <v>34</v>
      </c>
      <c r="B7" t="s">
        <v>35</v>
      </c>
      <c r="C7" s="3">
        <v>55</v>
      </c>
      <c r="D7" t="s">
        <v>36</v>
      </c>
      <c r="E7" s="1">
        <v>4950</v>
      </c>
      <c r="F7" s="8">
        <f t="shared" si="0"/>
        <v>8.59375E-2</v>
      </c>
      <c r="G7" t="str">
        <f t="shared" ref="G7:G14" si="3">IF(H7 &lt; 0.15, "Início", IF(H7 &lt; 0.85, "A decorrer", IF(H7 &lt; 1, "A concluir", "Concluído")))</f>
        <v>Concluído</v>
      </c>
      <c r="H7" s="2">
        <v>1</v>
      </c>
      <c r="I7" s="8">
        <f t="shared" si="1"/>
        <v>8.59375E-2</v>
      </c>
      <c r="J7" s="21">
        <v>44880</v>
      </c>
      <c r="K7" t="str">
        <f t="shared" ca="1" si="2"/>
        <v>Dentro do Prazo</v>
      </c>
    </row>
    <row r="8" spans="1:16" x14ac:dyDescent="0.25">
      <c r="A8" t="s">
        <v>37</v>
      </c>
      <c r="B8" t="s">
        <v>38</v>
      </c>
      <c r="C8" s="3">
        <v>105</v>
      </c>
      <c r="D8" t="s">
        <v>36</v>
      </c>
      <c r="E8" s="1">
        <v>9450</v>
      </c>
      <c r="F8" s="8">
        <f t="shared" si="0"/>
        <v>0.1640625</v>
      </c>
      <c r="G8" t="str">
        <f t="shared" si="3"/>
        <v>Concluído</v>
      </c>
      <c r="H8" s="2">
        <v>1</v>
      </c>
      <c r="I8" s="8">
        <f t="shared" si="1"/>
        <v>0.1640625</v>
      </c>
      <c r="J8" s="21">
        <v>44880</v>
      </c>
      <c r="K8" t="str">
        <f t="shared" ca="1" si="2"/>
        <v>Dentro do Prazo</v>
      </c>
    </row>
    <row r="9" spans="1:16" x14ac:dyDescent="0.25">
      <c r="A9" t="s">
        <v>39</v>
      </c>
      <c r="B9" t="s">
        <v>35</v>
      </c>
      <c r="C9" s="3">
        <v>55</v>
      </c>
      <c r="D9" t="s">
        <v>40</v>
      </c>
      <c r="E9" s="1">
        <v>4950</v>
      </c>
      <c r="F9" s="8">
        <f t="shared" si="0"/>
        <v>8.59375E-2</v>
      </c>
      <c r="G9" t="str">
        <f t="shared" si="3"/>
        <v>Concluído</v>
      </c>
      <c r="H9" s="2">
        <v>1</v>
      </c>
      <c r="I9" s="8">
        <f t="shared" si="1"/>
        <v>8.59375E-2</v>
      </c>
      <c r="J9" s="21">
        <v>44880</v>
      </c>
      <c r="K9" t="str">
        <f t="shared" ca="1" si="2"/>
        <v>Dentro do Prazo</v>
      </c>
    </row>
    <row r="10" spans="1:16" x14ac:dyDescent="0.25">
      <c r="A10" t="s">
        <v>41</v>
      </c>
      <c r="B10" t="s">
        <v>38</v>
      </c>
      <c r="C10" s="3">
        <v>105</v>
      </c>
      <c r="D10" t="s">
        <v>40</v>
      </c>
      <c r="E10" s="1">
        <v>9450</v>
      </c>
      <c r="F10" s="8">
        <f t="shared" si="0"/>
        <v>0.1640625</v>
      </c>
      <c r="G10" t="str">
        <f t="shared" si="3"/>
        <v>Concluído</v>
      </c>
      <c r="H10" s="2">
        <v>1</v>
      </c>
      <c r="I10" s="8">
        <f t="shared" si="1"/>
        <v>0.1640625</v>
      </c>
      <c r="J10" s="21">
        <v>44880</v>
      </c>
      <c r="K10" t="str">
        <f t="shared" ca="1" si="2"/>
        <v>Dentro do Prazo</v>
      </c>
    </row>
    <row r="11" spans="1:16" x14ac:dyDescent="0.25">
      <c r="A11" t="s">
        <v>42</v>
      </c>
      <c r="B11" t="s">
        <v>30</v>
      </c>
      <c r="C11" s="3">
        <v>33</v>
      </c>
      <c r="D11" t="s">
        <v>43</v>
      </c>
      <c r="E11" s="1">
        <v>2970</v>
      </c>
      <c r="F11" s="8">
        <f t="shared" si="0"/>
        <v>5.1562499999999997E-2</v>
      </c>
      <c r="G11" t="str">
        <f t="shared" si="3"/>
        <v>A decorrer</v>
      </c>
      <c r="H11" s="2">
        <v>0.3</v>
      </c>
      <c r="I11" s="8">
        <f t="shared" si="1"/>
        <v>1.5468749999999998E-2</v>
      </c>
      <c r="J11" s="21">
        <v>45351</v>
      </c>
      <c r="K11" t="str">
        <f t="shared" ca="1" si="2"/>
        <v>Prazo Ultrapassado</v>
      </c>
    </row>
    <row r="12" spans="1:16" x14ac:dyDescent="0.25">
      <c r="A12" t="s">
        <v>44</v>
      </c>
      <c r="B12" t="s">
        <v>45</v>
      </c>
      <c r="C12" s="3">
        <v>62</v>
      </c>
      <c r="D12" t="s">
        <v>43</v>
      </c>
      <c r="E12" s="1">
        <v>5670</v>
      </c>
      <c r="F12" s="8">
        <f t="shared" si="0"/>
        <v>9.8437499999999997E-2</v>
      </c>
      <c r="G12" t="str">
        <f t="shared" si="3"/>
        <v>Início</v>
      </c>
      <c r="H12" s="2">
        <v>0</v>
      </c>
      <c r="I12" s="8">
        <f t="shared" si="1"/>
        <v>0</v>
      </c>
      <c r="J12" s="21">
        <v>45351</v>
      </c>
      <c r="K12" t="str">
        <f t="shared" ca="1" si="2"/>
        <v>Prazo Ultrapassado</v>
      </c>
    </row>
    <row r="13" spans="1:16" x14ac:dyDescent="0.25">
      <c r="A13" t="s">
        <v>46</v>
      </c>
      <c r="B13" t="s">
        <v>47</v>
      </c>
      <c r="C13" s="3">
        <v>44</v>
      </c>
      <c r="D13" t="s">
        <v>48</v>
      </c>
      <c r="E13" s="1">
        <v>3960</v>
      </c>
      <c r="F13" s="8">
        <f t="shared" si="0"/>
        <v>6.8750000000000006E-2</v>
      </c>
      <c r="G13" t="str">
        <f t="shared" si="3"/>
        <v>A decorrer</v>
      </c>
      <c r="H13" s="2">
        <v>0.5</v>
      </c>
      <c r="I13" s="8">
        <f t="shared" si="1"/>
        <v>3.4375000000000003E-2</v>
      </c>
      <c r="J13" s="21">
        <v>45351</v>
      </c>
      <c r="K13" t="str">
        <f t="shared" ca="1" si="2"/>
        <v>Prazo Ultrapassado</v>
      </c>
    </row>
    <row r="14" spans="1:16" x14ac:dyDescent="0.25">
      <c r="A14" t="s">
        <v>49</v>
      </c>
      <c r="B14" t="s">
        <v>50</v>
      </c>
      <c r="C14" s="3">
        <v>84</v>
      </c>
      <c r="D14" t="s">
        <v>48</v>
      </c>
      <c r="E14" s="1">
        <v>7560</v>
      </c>
      <c r="F14" s="8">
        <f t="shared" si="0"/>
        <v>0.13125000000000001</v>
      </c>
      <c r="G14" t="str">
        <f t="shared" si="3"/>
        <v>Concluído</v>
      </c>
      <c r="H14" s="2">
        <v>1</v>
      </c>
      <c r="I14" s="8">
        <f t="shared" si="1"/>
        <v>0.13125000000000001</v>
      </c>
      <c r="J14" s="21">
        <v>45351</v>
      </c>
      <c r="K14" t="str">
        <f t="shared" ca="1" si="2"/>
        <v>Prazo Ultrapassado</v>
      </c>
    </row>
    <row r="15" spans="1:16" x14ac:dyDescent="0.25">
      <c r="E15" s="7">
        <f>SUM(E5:E14)/SUM($E$5:$E$14)</f>
        <v>1</v>
      </c>
      <c r="F15" s="8">
        <f>SUM(F5:F14)</f>
        <v>0.99999999999999989</v>
      </c>
    </row>
    <row r="16" spans="1:16" x14ac:dyDescent="0.25">
      <c r="F16" s="8"/>
    </row>
    <row r="18" spans="3:5" x14ac:dyDescent="0.25">
      <c r="C18" s="3"/>
      <c r="E18" s="1"/>
    </row>
  </sheetData>
  <phoneticPr fontId="1" type="noConversion"/>
  <conditionalFormatting sqref="D5:D14">
    <cfRule type="cellIs" dxfId="19" priority="7" operator="equal">
      <formula>"Todos"</formula>
    </cfRule>
    <cfRule type="cellIs" dxfId="18" priority="8" operator="equal">
      <formula>"VIS"</formula>
    </cfRule>
    <cfRule type="cellIs" dxfId="17" priority="9" operator="equal">
      <formula>"VCD"</formula>
    </cfRule>
    <cfRule type="cellIs" dxfId="16" priority="10" operator="equal">
      <formula>"STR"</formula>
    </cfRule>
    <cfRule type="cellIs" dxfId="15" priority="11" operator="equal">
      <formula>"SJM"</formula>
    </cfRule>
    <cfRule type="cellIs" dxfId="14" priority="12" operator="equal">
      <formula>"PRT"</formula>
    </cfRule>
    <cfRule type="containsText" dxfId="13" priority="13" operator="containsText" text="MTS">
      <formula>NOT(ISERROR(SEARCH("MTS",D5)))</formula>
    </cfRule>
    <cfRule type="containsText" dxfId="12" priority="14" operator="containsText" text="MCV">
      <formula>NOT(ISERROR(SEARCH("MCV",D5)))</formula>
    </cfRule>
    <cfRule type="cellIs" dxfId="11" priority="15" operator="equal">
      <formula>"AVR"</formula>
    </cfRule>
  </conditionalFormatting>
  <conditionalFormatting sqref="H5:H14">
    <cfRule type="iconSet" priority="18">
      <iconSet>
        <cfvo type="percent" val="0"/>
        <cfvo type="percent" val="15"/>
        <cfvo type="percent" val="100"/>
      </iconSet>
    </cfRule>
  </conditionalFormatting>
  <conditionalFormatting sqref="I2">
    <cfRule type="cellIs" dxfId="10" priority="5" operator="greaterThan">
      <formula>0</formula>
    </cfRule>
  </conditionalFormatting>
  <conditionalFormatting sqref="K5:K14">
    <cfRule type="containsText" dxfId="9" priority="16" operator="containsText" text="Prazo Ultrapassado">
      <formula>NOT(ISERROR(SEARCH("Prazo Ultrapassado",K5)))</formula>
    </cfRule>
    <cfRule type="containsText" dxfId="8" priority="17" operator="containsText" text="Dentro do Prazo">
      <formula>NOT(ISERROR(SEARCH("Dentro do Prazo",K5)))</formula>
    </cfRule>
  </conditionalFormatting>
  <conditionalFormatting sqref="O3">
    <cfRule type="iconSet" priority="1">
      <iconSet>
        <cfvo type="percent" val="0"/>
        <cfvo type="percent" val="15"/>
        <cfvo type="percent" val="100"/>
      </iconSet>
    </cfRule>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20B18CEB-F006-45FE-BCD1-FA1B18821A7A}">
          <x14:formula1>
            <xm:f>Valores!$B$2:$B$10</xm:f>
          </x14:formula1>
          <xm:sqref>D5:D14</xm:sqref>
        </x14:dataValidation>
        <x14:dataValidation type="list" allowBlank="1" showInputMessage="1" showErrorMessage="1" xr:uid="{43958A60-C6FE-4A97-B45F-4094BB533B6C}">
          <x14:formula1>
            <xm:f>Valores!$B$22:$B$28</xm:f>
          </x14:formula1>
          <xm:sqref>J2</xm:sqref>
        </x14:dataValidation>
        <x14:dataValidation type="list" allowBlank="1" showInputMessage="1" showErrorMessage="1" xr:uid="{B041818A-493C-4DC3-97DD-1953CAF8BF37}">
          <x14:formula1>
            <xm:f>Valores!$B$12:$B$13</xm:f>
          </x14:formula1>
          <xm:sqref>B2</xm:sqref>
        </x14:dataValidation>
        <x14:dataValidation type="list" allowBlank="1" showInputMessage="1" showErrorMessage="1" xr:uid="{127F18F4-1284-45CF-BA06-B12271DBC717}">
          <x14:formula1>
            <xm:f>Valores!$F$12:$F$13</xm:f>
          </x14:formula1>
          <xm:sqref>C2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88DC-CBCB-4B3F-A831-003FED170243}">
  <dimension ref="A2:AE38"/>
  <sheetViews>
    <sheetView topLeftCell="A16" workbookViewId="0">
      <selection activeCell="C37" sqref="C37"/>
    </sheetView>
  </sheetViews>
  <sheetFormatPr defaultRowHeight="15" x14ac:dyDescent="0.25"/>
  <cols>
    <col min="1" max="1" width="11.7109375" customWidth="1"/>
    <col min="2" max="2" width="44.7109375" customWidth="1"/>
    <col min="5" max="5" width="14.28515625" customWidth="1"/>
    <col min="6" max="6" width="13.42578125" customWidth="1"/>
    <col min="15" max="15" width="13.42578125" customWidth="1"/>
    <col min="18" max="18" width="14.85546875" customWidth="1"/>
    <col min="19" max="19" width="31.140625" customWidth="1"/>
  </cols>
  <sheetData>
    <row r="2" spans="1:10" x14ac:dyDescent="0.25">
      <c r="B2" t="s">
        <v>51</v>
      </c>
      <c r="J2" t="s">
        <v>51</v>
      </c>
    </row>
    <row r="3" spans="1:10" x14ac:dyDescent="0.25">
      <c r="B3" s="4" t="s">
        <v>48</v>
      </c>
      <c r="C3" s="4"/>
      <c r="D3" s="4"/>
      <c r="E3" s="4"/>
      <c r="J3" s="4" t="s">
        <v>48</v>
      </c>
    </row>
    <row r="4" spans="1:10" x14ac:dyDescent="0.25">
      <c r="B4" t="s">
        <v>52</v>
      </c>
      <c r="J4" t="s">
        <v>52</v>
      </c>
    </row>
    <row r="5" spans="1:10" x14ac:dyDescent="0.25">
      <c r="B5" s="11" t="s">
        <v>36</v>
      </c>
      <c r="C5" s="11"/>
      <c r="D5" s="11"/>
      <c r="E5" s="11"/>
      <c r="J5" s="11" t="s">
        <v>36</v>
      </c>
    </row>
    <row r="6" spans="1:10" x14ac:dyDescent="0.25">
      <c r="B6" s="5" t="s">
        <v>31</v>
      </c>
      <c r="C6" s="5"/>
      <c r="D6" s="5"/>
      <c r="E6" s="5"/>
      <c r="J6" s="5" t="s">
        <v>31</v>
      </c>
    </row>
    <row r="7" spans="1:10" x14ac:dyDescent="0.25">
      <c r="B7" s="6" t="s">
        <v>53</v>
      </c>
      <c r="C7" s="6"/>
      <c r="D7" s="6"/>
      <c r="E7" s="6"/>
      <c r="J7" s="6" t="s">
        <v>53</v>
      </c>
    </row>
    <row r="8" spans="1:10" x14ac:dyDescent="0.25">
      <c r="B8" s="12" t="s">
        <v>43</v>
      </c>
      <c r="C8" s="12"/>
      <c r="D8" s="12"/>
      <c r="E8" s="12"/>
      <c r="J8" s="12" t="s">
        <v>43</v>
      </c>
    </row>
    <row r="9" spans="1:10" x14ac:dyDescent="0.25">
      <c r="B9" s="13" t="s">
        <v>40</v>
      </c>
      <c r="C9" s="13"/>
      <c r="D9" s="13"/>
      <c r="E9" s="13"/>
      <c r="J9" s="13" t="s">
        <v>40</v>
      </c>
    </row>
    <row r="10" spans="1:10" x14ac:dyDescent="0.25">
      <c r="B10" t="s">
        <v>19</v>
      </c>
      <c r="J10" t="s">
        <v>19</v>
      </c>
    </row>
    <row r="12" spans="1:10" x14ac:dyDescent="0.25">
      <c r="B12" t="s">
        <v>16</v>
      </c>
      <c r="F12" t="s">
        <v>17</v>
      </c>
    </row>
    <row r="13" spans="1:10" x14ac:dyDescent="0.25">
      <c r="B13" t="s">
        <v>54</v>
      </c>
      <c r="F13" t="s">
        <v>55</v>
      </c>
    </row>
    <row r="16" spans="1:10" x14ac:dyDescent="0.25">
      <c r="A16" s="8" t="s">
        <v>56</v>
      </c>
      <c r="B16" t="s">
        <v>57</v>
      </c>
    </row>
    <row r="17" spans="1:31" x14ac:dyDescent="0.25">
      <c r="A17" s="8" t="s">
        <v>58</v>
      </c>
      <c r="B17" t="s">
        <v>59</v>
      </c>
    </row>
    <row r="18" spans="1:31" x14ac:dyDescent="0.25">
      <c r="A18" s="8" t="s">
        <v>60</v>
      </c>
      <c r="B18" t="s">
        <v>61</v>
      </c>
    </row>
    <row r="19" spans="1:31" x14ac:dyDescent="0.25">
      <c r="A19" s="19" t="s">
        <v>62</v>
      </c>
      <c r="B19" t="s">
        <v>63</v>
      </c>
    </row>
    <row r="21" spans="1:31" x14ac:dyDescent="0.25">
      <c r="B21" s="53" t="s">
        <v>64</v>
      </c>
      <c r="C21" s="54"/>
      <c r="D21" s="54"/>
      <c r="E21" s="54"/>
      <c r="F21" s="10" t="s">
        <v>65</v>
      </c>
      <c r="G21" s="14" t="s">
        <v>66</v>
      </c>
      <c r="H21" s="14"/>
      <c r="I21" s="14"/>
      <c r="J21" s="14"/>
      <c r="K21" s="16" t="s">
        <v>67</v>
      </c>
      <c r="L21" s="16"/>
      <c r="M21" s="16"/>
      <c r="N21" s="16" t="s">
        <v>68</v>
      </c>
      <c r="O21" s="15"/>
      <c r="P21" s="16" t="s">
        <v>69</v>
      </c>
      <c r="Q21" s="15"/>
      <c r="R21" s="16" t="s">
        <v>70</v>
      </c>
      <c r="S21" s="15"/>
      <c r="T21" s="16" t="s">
        <v>71</v>
      </c>
      <c r="U21" s="15"/>
      <c r="V21" s="15"/>
      <c r="W21" s="15"/>
      <c r="X21" s="15"/>
      <c r="Y21" s="15"/>
      <c r="Z21" s="15"/>
      <c r="AA21" s="15"/>
      <c r="AB21" s="15"/>
      <c r="AC21" s="15"/>
      <c r="AD21" s="15"/>
      <c r="AE21" s="15"/>
    </row>
    <row r="22" spans="1:31" x14ac:dyDescent="0.25">
      <c r="A22" t="s">
        <v>72</v>
      </c>
      <c r="B22" t="s">
        <v>73</v>
      </c>
      <c r="F22" s="17">
        <v>6</v>
      </c>
      <c r="H22" s="3">
        <v>6</v>
      </c>
      <c r="L22" s="17">
        <v>0</v>
      </c>
      <c r="O22" s="17">
        <v>3</v>
      </c>
      <c r="Q22" s="17">
        <v>3</v>
      </c>
      <c r="S22" s="18">
        <v>5</v>
      </c>
      <c r="U22" s="18">
        <v>3</v>
      </c>
    </row>
    <row r="23" spans="1:31" x14ac:dyDescent="0.25">
      <c r="A23" t="s">
        <v>74</v>
      </c>
      <c r="B23" t="s">
        <v>75</v>
      </c>
      <c r="F23" s="17">
        <v>7</v>
      </c>
      <c r="H23" s="3">
        <v>7</v>
      </c>
      <c r="L23" s="17">
        <v>3</v>
      </c>
      <c r="O23" s="17">
        <v>3</v>
      </c>
      <c r="Q23" s="17">
        <v>3</v>
      </c>
      <c r="S23" s="18">
        <v>5</v>
      </c>
      <c r="U23" s="18">
        <v>3</v>
      </c>
    </row>
    <row r="24" spans="1:31" x14ac:dyDescent="0.25">
      <c r="B24" t="s">
        <v>20</v>
      </c>
      <c r="F24" s="17">
        <v>6</v>
      </c>
      <c r="H24" s="3">
        <v>6</v>
      </c>
      <c r="L24" s="17">
        <v>3</v>
      </c>
      <c r="O24" s="17">
        <v>5</v>
      </c>
      <c r="Q24" s="17">
        <v>3</v>
      </c>
      <c r="S24" s="18">
        <v>10</v>
      </c>
      <c r="U24" s="18">
        <v>3</v>
      </c>
    </row>
    <row r="25" spans="1:31" x14ac:dyDescent="0.25">
      <c r="A25" t="s">
        <v>76</v>
      </c>
      <c r="B25" t="s">
        <v>77</v>
      </c>
      <c r="F25" s="17">
        <v>14</v>
      </c>
      <c r="H25" s="3">
        <v>14</v>
      </c>
      <c r="L25" s="17">
        <v>3</v>
      </c>
      <c r="O25" s="17">
        <v>5</v>
      </c>
      <c r="Q25" s="17">
        <v>3</v>
      </c>
      <c r="S25" s="18">
        <v>10</v>
      </c>
      <c r="U25" s="18">
        <v>3</v>
      </c>
    </row>
    <row r="26" spans="1:31" x14ac:dyDescent="0.25">
      <c r="B26" t="s">
        <v>78</v>
      </c>
      <c r="F26" s="17">
        <v>30</v>
      </c>
      <c r="H26" s="3">
        <v>30</v>
      </c>
      <c r="L26" s="17">
        <v>3</v>
      </c>
      <c r="O26" s="17">
        <v>5</v>
      </c>
      <c r="Q26" s="17">
        <v>3</v>
      </c>
      <c r="S26" s="18">
        <v>10</v>
      </c>
      <c r="U26" s="18">
        <v>3</v>
      </c>
    </row>
    <row r="27" spans="1:31" x14ac:dyDescent="0.25">
      <c r="B27" t="s">
        <v>79</v>
      </c>
      <c r="F27" s="17">
        <v>0</v>
      </c>
      <c r="H27" s="3">
        <v>0</v>
      </c>
      <c r="L27" s="17">
        <v>0</v>
      </c>
      <c r="O27" s="17">
        <v>0</v>
      </c>
      <c r="Q27" s="17">
        <v>0</v>
      </c>
      <c r="S27" s="18">
        <v>0</v>
      </c>
      <c r="U27" s="18">
        <v>3</v>
      </c>
    </row>
    <row r="28" spans="1:31" x14ac:dyDescent="0.25">
      <c r="B28" t="s">
        <v>80</v>
      </c>
      <c r="F28" s="17">
        <v>0</v>
      </c>
      <c r="H28" s="3">
        <v>0</v>
      </c>
      <c r="L28" s="17">
        <v>0</v>
      </c>
      <c r="O28" s="17">
        <v>0</v>
      </c>
      <c r="Q28" s="17">
        <v>0</v>
      </c>
      <c r="S28" s="18">
        <v>0</v>
      </c>
      <c r="U28" s="18">
        <v>0</v>
      </c>
    </row>
    <row r="29" spans="1:31" x14ac:dyDescent="0.25">
      <c r="Q29" s="3"/>
      <c r="S29" s="3"/>
    </row>
    <row r="30" spans="1:31" x14ac:dyDescent="0.25">
      <c r="B30" s="9" t="s">
        <v>81</v>
      </c>
      <c r="Q30" s="3"/>
      <c r="S30" s="3"/>
    </row>
    <row r="31" spans="1:31" x14ac:dyDescent="0.25">
      <c r="B31" t="s">
        <v>82</v>
      </c>
      <c r="F31" s="17">
        <v>0</v>
      </c>
      <c r="H31" s="3">
        <v>0</v>
      </c>
      <c r="L31" s="17">
        <v>0</v>
      </c>
      <c r="O31" s="17">
        <v>0</v>
      </c>
      <c r="Q31" s="17">
        <v>0</v>
      </c>
      <c r="S31" s="18">
        <v>0</v>
      </c>
      <c r="U31" s="18">
        <v>0</v>
      </c>
    </row>
    <row r="32" spans="1:31" x14ac:dyDescent="0.25">
      <c r="B32" t="s">
        <v>83</v>
      </c>
      <c r="F32" s="17">
        <v>0</v>
      </c>
      <c r="H32" s="3">
        <v>0</v>
      </c>
      <c r="L32" s="17">
        <v>0</v>
      </c>
      <c r="O32" s="17">
        <v>0</v>
      </c>
      <c r="Q32" s="17">
        <v>0</v>
      </c>
      <c r="S32" s="18">
        <v>0</v>
      </c>
      <c r="U32" s="18">
        <v>0</v>
      </c>
    </row>
    <row r="33" spans="2:21" x14ac:dyDescent="0.25">
      <c r="B33" t="s">
        <v>84</v>
      </c>
      <c r="F33" s="17">
        <v>3</v>
      </c>
      <c r="H33" s="3">
        <v>0</v>
      </c>
      <c r="L33" s="17">
        <v>0</v>
      </c>
      <c r="O33" s="17">
        <v>3</v>
      </c>
      <c r="Q33" s="17">
        <v>0</v>
      </c>
      <c r="S33" s="18">
        <v>0</v>
      </c>
      <c r="U33" s="18">
        <v>0</v>
      </c>
    </row>
    <row r="34" spans="2:21" x14ac:dyDescent="0.25">
      <c r="B34" t="s">
        <v>85</v>
      </c>
      <c r="F34" s="17">
        <v>0</v>
      </c>
      <c r="H34" s="3">
        <v>0</v>
      </c>
      <c r="L34" s="17">
        <v>0</v>
      </c>
      <c r="O34" s="17">
        <v>0</v>
      </c>
      <c r="Q34" s="17">
        <v>0</v>
      </c>
      <c r="S34" s="18">
        <v>0</v>
      </c>
      <c r="U34" s="18">
        <v>0</v>
      </c>
    </row>
    <row r="35" spans="2:21" x14ac:dyDescent="0.25">
      <c r="B35" t="s">
        <v>86</v>
      </c>
      <c r="F35" s="17">
        <v>0</v>
      </c>
      <c r="H35" s="3">
        <v>0</v>
      </c>
      <c r="L35" s="17">
        <v>0</v>
      </c>
      <c r="O35" s="17">
        <v>0</v>
      </c>
      <c r="Q35" s="17">
        <v>0</v>
      </c>
      <c r="S35" s="18">
        <v>0</v>
      </c>
      <c r="U35" s="18">
        <v>0</v>
      </c>
    </row>
    <row r="36" spans="2:21" x14ac:dyDescent="0.25">
      <c r="B36" t="s">
        <v>87</v>
      </c>
      <c r="F36" s="17">
        <v>0</v>
      </c>
      <c r="H36" s="3">
        <v>0</v>
      </c>
      <c r="L36" s="17">
        <v>0</v>
      </c>
      <c r="O36" s="17">
        <v>0</v>
      </c>
      <c r="Q36" s="17">
        <v>0</v>
      </c>
      <c r="S36" s="18">
        <v>0</v>
      </c>
      <c r="U36" s="18">
        <v>0</v>
      </c>
    </row>
    <row r="37" spans="2:21" x14ac:dyDescent="0.25">
      <c r="B37" t="s">
        <v>88</v>
      </c>
      <c r="F37" s="17">
        <v>0</v>
      </c>
      <c r="H37" s="3">
        <v>0</v>
      </c>
      <c r="L37" s="17">
        <v>0</v>
      </c>
      <c r="O37" s="17">
        <v>0</v>
      </c>
      <c r="Q37" s="17">
        <v>0</v>
      </c>
      <c r="S37" s="18">
        <v>0</v>
      </c>
      <c r="U37" s="18">
        <v>0</v>
      </c>
    </row>
    <row r="38" spans="2:21" x14ac:dyDescent="0.25">
      <c r="B38" t="s">
        <v>89</v>
      </c>
      <c r="F38" s="17">
        <v>0</v>
      </c>
      <c r="H38" s="3">
        <v>0</v>
      </c>
      <c r="L38" s="17">
        <v>0</v>
      </c>
      <c r="O38" s="17">
        <v>0</v>
      </c>
      <c r="Q38" s="17">
        <v>0</v>
      </c>
      <c r="S38" s="18">
        <v>0</v>
      </c>
      <c r="U38" s="18">
        <v>0</v>
      </c>
    </row>
  </sheetData>
  <mergeCells count="1">
    <mergeCell ref="B21:E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09B41-27A7-4AA6-AF82-58C0DC80C1D1}">
  <dimension ref="A1:T8"/>
  <sheetViews>
    <sheetView topLeftCell="C1" workbookViewId="0">
      <selection activeCell="J7" sqref="J7"/>
    </sheetView>
  </sheetViews>
  <sheetFormatPr defaultRowHeight="15" x14ac:dyDescent="0.25"/>
  <cols>
    <col min="3" max="3" width="12.85546875" customWidth="1"/>
    <col min="4" max="4" width="32.42578125" customWidth="1"/>
    <col min="6" max="6" width="9.28515625" customWidth="1"/>
    <col min="7" max="7" width="18.85546875" customWidth="1"/>
    <col min="8" max="8" width="12.7109375" customWidth="1"/>
    <col min="9" max="9" width="14.7109375" customWidth="1"/>
    <col min="10" max="10" width="8.7109375" customWidth="1"/>
    <col min="11" max="11" width="32.28515625" customWidth="1"/>
    <col min="12" max="12" width="26.28515625" customWidth="1"/>
    <col min="13" max="13" width="16.7109375" customWidth="1"/>
    <col min="14" max="14" width="19.28515625" customWidth="1"/>
    <col min="15" max="15" width="17.42578125" customWidth="1"/>
    <col min="16" max="16" width="20.7109375" customWidth="1"/>
    <col min="17" max="17" width="14.140625" customWidth="1"/>
    <col min="18" max="18" width="13.28515625" customWidth="1"/>
  </cols>
  <sheetData>
    <row r="1" spans="1:20" ht="28.15" customHeight="1" x14ac:dyDescent="0.25">
      <c r="A1" s="32" t="s">
        <v>90</v>
      </c>
      <c r="B1" s="32" t="s">
        <v>91</v>
      </c>
      <c r="C1" s="32" t="s">
        <v>92</v>
      </c>
      <c r="D1" s="32" t="s">
        <v>93</v>
      </c>
      <c r="E1" s="32" t="s">
        <v>94</v>
      </c>
      <c r="F1" s="32" t="s">
        <v>95</v>
      </c>
      <c r="G1" s="33" t="s">
        <v>96</v>
      </c>
      <c r="H1" s="34" t="s">
        <v>97</v>
      </c>
      <c r="I1" s="34" t="s">
        <v>98</v>
      </c>
      <c r="J1" s="34" t="s">
        <v>99</v>
      </c>
      <c r="K1" s="32" t="s">
        <v>100</v>
      </c>
      <c r="L1" s="34" t="s">
        <v>81</v>
      </c>
      <c r="M1" s="35" t="s">
        <v>101</v>
      </c>
      <c r="N1" s="35" t="s">
        <v>102</v>
      </c>
      <c r="O1" s="36" t="s">
        <v>103</v>
      </c>
      <c r="P1" s="34" t="s">
        <v>104</v>
      </c>
      <c r="Q1" s="32" t="s">
        <v>105</v>
      </c>
      <c r="R1" s="26"/>
      <c r="S1" s="26"/>
      <c r="T1" s="26"/>
    </row>
    <row r="3" spans="1:20" x14ac:dyDescent="0.25">
      <c r="A3">
        <v>2022</v>
      </c>
      <c r="B3" t="s">
        <v>54</v>
      </c>
      <c r="C3" t="s">
        <v>17</v>
      </c>
      <c r="D3" t="s">
        <v>55</v>
      </c>
      <c r="E3">
        <v>1</v>
      </c>
      <c r="F3" t="s">
        <v>48</v>
      </c>
      <c r="G3" s="1">
        <v>60000</v>
      </c>
      <c r="H3" s="1">
        <v>58000</v>
      </c>
      <c r="I3" s="1">
        <f>G3-H3</f>
        <v>2000</v>
      </c>
      <c r="K3" t="s">
        <v>77</v>
      </c>
      <c r="L3" t="s">
        <v>88</v>
      </c>
      <c r="M3" s="21">
        <v>44709</v>
      </c>
      <c r="N3" s="21">
        <v>44865</v>
      </c>
      <c r="P3" t="str">
        <f>IF(Q3&lt;0.15, "Início", IF(Q3&lt;0.85, "A decorrer", IF(Q3&lt;1, "A concluir", "Concluído")))</f>
        <v>A concluir</v>
      </c>
      <c r="Q3" s="2">
        <v>0.86</v>
      </c>
    </row>
    <row r="4" spans="1:20" x14ac:dyDescent="0.25">
      <c r="A4">
        <v>2022</v>
      </c>
      <c r="B4" t="s">
        <v>54</v>
      </c>
      <c r="C4" t="s">
        <v>17</v>
      </c>
      <c r="D4" t="s">
        <v>55</v>
      </c>
      <c r="E4">
        <v>20</v>
      </c>
      <c r="F4" t="s">
        <v>36</v>
      </c>
      <c r="G4" s="1">
        <v>20000</v>
      </c>
      <c r="H4" s="1">
        <v>15000</v>
      </c>
      <c r="I4" s="1">
        <f t="shared" ref="I4:I8" si="0">G4-H4</f>
        <v>5000</v>
      </c>
      <c r="K4" t="s">
        <v>77</v>
      </c>
      <c r="L4" t="s">
        <v>88</v>
      </c>
      <c r="M4" s="21">
        <v>44889</v>
      </c>
      <c r="N4" s="21">
        <v>44924</v>
      </c>
      <c r="P4" t="str">
        <f>IF(Q4&lt;0.15, "Início", IF(Q4&lt;0.85, "A decorrer", IF(Q4&lt;1, "A concluir", "Concluído")))</f>
        <v>Concluído</v>
      </c>
      <c r="Q4" s="2">
        <v>1</v>
      </c>
    </row>
    <row r="5" spans="1:20" x14ac:dyDescent="0.25">
      <c r="A5">
        <v>2022</v>
      </c>
      <c r="B5" t="s">
        <v>16</v>
      </c>
      <c r="C5" t="s">
        <v>17</v>
      </c>
      <c r="D5" t="s">
        <v>106</v>
      </c>
      <c r="E5">
        <v>207</v>
      </c>
      <c r="F5" t="s">
        <v>19</v>
      </c>
      <c r="G5" s="1">
        <v>400000</v>
      </c>
      <c r="H5" s="1">
        <v>378000</v>
      </c>
      <c r="I5" s="1">
        <f t="shared" si="0"/>
        <v>22000</v>
      </c>
      <c r="K5" t="s">
        <v>78</v>
      </c>
      <c r="L5" t="s">
        <v>88</v>
      </c>
      <c r="M5" s="21">
        <v>44797</v>
      </c>
      <c r="N5" s="21">
        <v>44827</v>
      </c>
      <c r="P5" t="str">
        <f t="shared" ref="P5:P8" si="1">IF(Q5&lt;0.15, "Início", IF(Q5&lt;0.85, "A decorrer", IF(Q5&lt;1, "A concluir", "Concluído")))</f>
        <v>A decorrer</v>
      </c>
      <c r="Q5" s="2">
        <v>0.45</v>
      </c>
    </row>
    <row r="6" spans="1:20" x14ac:dyDescent="0.25">
      <c r="A6">
        <v>2022</v>
      </c>
      <c r="B6" t="s">
        <v>16</v>
      </c>
      <c r="C6" t="s">
        <v>17</v>
      </c>
      <c r="D6" t="s">
        <v>107</v>
      </c>
      <c r="E6">
        <v>160</v>
      </c>
      <c r="F6" t="s">
        <v>19</v>
      </c>
      <c r="G6" s="1">
        <v>73000</v>
      </c>
      <c r="H6" s="1">
        <v>71000</v>
      </c>
      <c r="I6" s="1">
        <f t="shared" si="0"/>
        <v>2000</v>
      </c>
      <c r="J6" s="20"/>
      <c r="K6" t="s">
        <v>20</v>
      </c>
      <c r="L6" t="s">
        <v>88</v>
      </c>
      <c r="M6" s="21">
        <v>44859</v>
      </c>
      <c r="N6" s="21">
        <v>44865</v>
      </c>
      <c r="P6" t="str">
        <f t="shared" si="1"/>
        <v>A decorrer</v>
      </c>
      <c r="Q6" s="2">
        <v>0.53</v>
      </c>
    </row>
    <row r="7" spans="1:20" x14ac:dyDescent="0.25">
      <c r="A7">
        <v>2023</v>
      </c>
      <c r="B7" t="s">
        <v>16</v>
      </c>
      <c r="C7" t="s">
        <v>55</v>
      </c>
      <c r="D7" t="s">
        <v>108</v>
      </c>
      <c r="E7">
        <v>1</v>
      </c>
      <c r="F7" t="s">
        <v>36</v>
      </c>
      <c r="G7" s="1">
        <v>150000</v>
      </c>
      <c r="H7" s="1">
        <v>180000</v>
      </c>
      <c r="I7" s="1">
        <f t="shared" si="0"/>
        <v>-30000</v>
      </c>
      <c r="J7" s="22" t="s">
        <v>109</v>
      </c>
      <c r="K7" t="s">
        <v>20</v>
      </c>
      <c r="L7" t="s">
        <v>88</v>
      </c>
      <c r="M7" s="21">
        <v>45179</v>
      </c>
      <c r="N7" s="21">
        <v>45366</v>
      </c>
      <c r="O7" t="s">
        <v>110</v>
      </c>
      <c r="P7" t="str">
        <f t="shared" si="1"/>
        <v>Início</v>
      </c>
      <c r="Q7" s="2">
        <v>0.1</v>
      </c>
    </row>
    <row r="8" spans="1:20" x14ac:dyDescent="0.25">
      <c r="A8">
        <v>2023</v>
      </c>
      <c r="B8" t="s">
        <v>16</v>
      </c>
      <c r="C8" t="s">
        <v>55</v>
      </c>
      <c r="D8" t="s">
        <v>111</v>
      </c>
      <c r="E8">
        <v>1</v>
      </c>
      <c r="F8" t="s">
        <v>36</v>
      </c>
      <c r="G8" s="1">
        <v>45000</v>
      </c>
      <c r="H8" s="1">
        <v>43000</v>
      </c>
      <c r="I8" s="1">
        <f t="shared" si="0"/>
        <v>2000</v>
      </c>
      <c r="K8" t="s">
        <v>20</v>
      </c>
      <c r="L8" t="s">
        <v>88</v>
      </c>
      <c r="M8" s="21">
        <v>45275</v>
      </c>
      <c r="N8" s="21">
        <v>45366</v>
      </c>
      <c r="P8" t="str">
        <f t="shared" si="1"/>
        <v>Início</v>
      </c>
      <c r="Q8" s="2">
        <v>0.01</v>
      </c>
    </row>
  </sheetData>
  <conditionalFormatting sqref="F3:F8">
    <cfRule type="cellIs" dxfId="7" priority="4" operator="equal">
      <formula>"VIS"</formula>
    </cfRule>
    <cfRule type="cellIs" dxfId="6" priority="5" operator="equal">
      <formula>"VCD"</formula>
    </cfRule>
    <cfRule type="cellIs" dxfId="5" priority="6" operator="equal">
      <formula>"STR"</formula>
    </cfRule>
    <cfRule type="cellIs" dxfId="4" priority="7" operator="equal">
      <formula>"SJM"</formula>
    </cfRule>
    <cfRule type="cellIs" dxfId="3" priority="8" operator="equal">
      <formula>"PRT"</formula>
    </cfRule>
    <cfRule type="cellIs" dxfId="2" priority="9" operator="equal">
      <formula>"MCV"</formula>
    </cfRule>
  </conditionalFormatting>
  <conditionalFormatting sqref="I3:I8">
    <cfRule type="cellIs" dxfId="1" priority="2" operator="lessThan">
      <formula>0</formula>
    </cfRule>
    <cfRule type="cellIs" dxfId="0" priority="3" operator="greaterThan">
      <formula>0</formula>
    </cfRule>
  </conditionalFormatting>
  <conditionalFormatting sqref="Q3:Q8">
    <cfRule type="iconSet" priority="1">
      <iconSet>
        <cfvo type="percent" val="0"/>
        <cfvo type="percent" val="15"/>
        <cfvo type="percent" val="100"/>
      </iconSet>
    </cfRule>
  </conditionalFormatting>
  <hyperlinks>
    <hyperlink ref="J7" location="'22MP'!A1" display="22MP" xr:uid="{B3648031-9D99-4E9E-9566-BF3BB7531E17}"/>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E4EB8F40-09B6-42AD-B0AC-C5DBFE22539F}">
          <x14:formula1>
            <xm:f>Valores!$B$2:$B$10</xm:f>
          </x14:formula1>
          <xm:sqref>F3:F8</xm:sqref>
        </x14:dataValidation>
        <x14:dataValidation type="list" allowBlank="1" showInputMessage="1" showErrorMessage="1" xr:uid="{2D15DDFD-7698-4314-A8B9-B5FCAC739EFC}">
          <x14:formula1>
            <xm:f>Valores!$B$12:$B$13</xm:f>
          </x14:formula1>
          <xm:sqref>B3:B8</xm:sqref>
        </x14:dataValidation>
        <x14:dataValidation type="list" allowBlank="1" showInputMessage="1" showErrorMessage="1" xr:uid="{2322E909-1BDD-49B1-82A8-0A5272EFE564}">
          <x14:formula1>
            <xm:f>Valores!$F$12:$F$13</xm:f>
          </x14:formula1>
          <xm:sqref>C3:C8</xm:sqref>
        </x14:dataValidation>
        <x14:dataValidation type="list" allowBlank="1" showInputMessage="1" showErrorMessage="1" xr:uid="{C1D9CE02-0C3F-4839-ADB1-DAA6A9C14454}">
          <x14:formula1>
            <xm:f>Valores!$B$22:$B$28</xm:f>
          </x14:formula1>
          <xm:sqref>K3:K8</xm:sqref>
        </x14:dataValidation>
        <x14:dataValidation type="list" allowBlank="1" showInputMessage="1" showErrorMessage="1" xr:uid="{4BECA3E9-92B7-4C84-97B5-B7682938C27B}">
          <x14:formula1>
            <xm:f>Valores!$B$31:$B$38</xm:f>
          </x14:formula1>
          <xm:sqref>L3:L8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8E767-E185-416A-AD00-272C1C408A7A}">
  <dimension ref="A1:N34"/>
  <sheetViews>
    <sheetView zoomScale="80" zoomScaleNormal="80" workbookViewId="0">
      <selection activeCell="F20" sqref="F20"/>
    </sheetView>
  </sheetViews>
  <sheetFormatPr defaultRowHeight="15" x14ac:dyDescent="0.25"/>
  <cols>
    <col min="2" max="2" width="19.5703125" bestFit="1" customWidth="1"/>
    <col min="3" max="3" width="21" bestFit="1" customWidth="1"/>
    <col min="4" max="4" width="24.7109375" bestFit="1" customWidth="1"/>
    <col min="5" max="5" width="14.28515625" bestFit="1" customWidth="1"/>
    <col min="6" max="6" width="11.28515625" bestFit="1" customWidth="1"/>
    <col min="7" max="7" width="15.7109375" bestFit="1" customWidth="1"/>
    <col min="8" max="8" width="17.85546875" bestFit="1" customWidth="1"/>
    <col min="9" max="9" width="13.28515625" bestFit="1" customWidth="1"/>
    <col min="10" max="10" width="9.140625" customWidth="1"/>
    <col min="11" max="11" width="36.5703125" customWidth="1"/>
    <col min="12" max="15" width="11.28515625" bestFit="1" customWidth="1"/>
  </cols>
  <sheetData>
    <row r="1" spans="1:14" ht="33.75" customHeight="1" x14ac:dyDescent="0.25">
      <c r="A1" s="25" t="s">
        <v>112</v>
      </c>
      <c r="B1" s="25" t="s">
        <v>113</v>
      </c>
      <c r="C1" s="25" t="s">
        <v>114</v>
      </c>
      <c r="D1" s="25" t="s">
        <v>115</v>
      </c>
      <c r="E1" s="25" t="s">
        <v>116</v>
      </c>
      <c r="F1" s="25" t="s">
        <v>117</v>
      </c>
      <c r="G1" s="25" t="s">
        <v>118</v>
      </c>
      <c r="H1" s="25" t="s">
        <v>119</v>
      </c>
      <c r="I1" s="25" t="s">
        <v>120</v>
      </c>
    </row>
    <row r="2" spans="1:14" x14ac:dyDescent="0.25">
      <c r="A2" s="39">
        <v>2021</v>
      </c>
      <c r="B2" s="39" t="s">
        <v>54</v>
      </c>
      <c r="C2" s="40" t="s">
        <v>17</v>
      </c>
      <c r="D2" s="41"/>
      <c r="E2" s="45" t="s">
        <v>121</v>
      </c>
      <c r="F2" s="44" t="str">
        <f t="shared" ref="F2:F8" si="0">IF(AND(D2&lt;&gt;"",E2&lt;&gt;" -     €"),E2/D2,"0%")</f>
        <v>0%</v>
      </c>
      <c r="G2" s="45" t="s">
        <v>121</v>
      </c>
      <c r="H2" s="44" t="str">
        <f>IF(G2&lt;&gt;" -     €",G2/D2,"0%")</f>
        <v>0%</v>
      </c>
      <c r="I2" s="42">
        <f t="shared" ref="I2:I19" si="1">100%-H2</f>
        <v>1</v>
      </c>
    </row>
    <row r="3" spans="1:14" x14ac:dyDescent="0.25">
      <c r="A3" s="43">
        <v>2021</v>
      </c>
      <c r="B3" s="39" t="s">
        <v>16</v>
      </c>
      <c r="C3" s="40" t="s">
        <v>17</v>
      </c>
      <c r="D3" s="41"/>
      <c r="E3" s="45" t="s">
        <v>121</v>
      </c>
      <c r="F3" s="44" t="str">
        <f t="shared" si="0"/>
        <v>0%</v>
      </c>
      <c r="G3" s="45" t="s">
        <v>121</v>
      </c>
      <c r="H3" s="44" t="str">
        <f t="shared" ref="H3:H19" si="2">IF(G3&lt;&gt;" -     €",G3/D3,"0%")</f>
        <v>0%</v>
      </c>
      <c r="I3" s="42">
        <f t="shared" si="1"/>
        <v>1</v>
      </c>
    </row>
    <row r="4" spans="1:14" x14ac:dyDescent="0.25">
      <c r="A4" s="43">
        <v>2021</v>
      </c>
      <c r="B4" s="39" t="s">
        <v>16</v>
      </c>
      <c r="C4" s="40" t="s">
        <v>55</v>
      </c>
      <c r="D4" s="41"/>
      <c r="E4" s="45" t="s">
        <v>121</v>
      </c>
      <c r="F4" s="44" t="str">
        <f t="shared" si="0"/>
        <v>0%</v>
      </c>
      <c r="G4" s="45" t="s">
        <v>121</v>
      </c>
      <c r="H4" s="44" t="str">
        <f t="shared" si="2"/>
        <v>0%</v>
      </c>
      <c r="I4" s="42">
        <f t="shared" si="1"/>
        <v>1</v>
      </c>
    </row>
    <row r="5" spans="1:14" x14ac:dyDescent="0.25">
      <c r="A5" s="43">
        <v>2022</v>
      </c>
      <c r="B5" s="39" t="s">
        <v>54</v>
      </c>
      <c r="C5" s="40" t="s">
        <v>17</v>
      </c>
      <c r="D5" s="41">
        <v>400000</v>
      </c>
      <c r="E5" s="46">
        <v>80000</v>
      </c>
      <c r="F5" s="44">
        <f t="shared" si="0"/>
        <v>0.2</v>
      </c>
      <c r="G5" s="46">
        <v>73000</v>
      </c>
      <c r="H5" s="44">
        <f t="shared" si="2"/>
        <v>0.1825</v>
      </c>
      <c r="I5" s="42">
        <f t="shared" si="1"/>
        <v>0.8175</v>
      </c>
    </row>
    <row r="6" spans="1:14" x14ac:dyDescent="0.25">
      <c r="A6" s="43">
        <v>2022</v>
      </c>
      <c r="B6" s="39" t="s">
        <v>16</v>
      </c>
      <c r="C6" s="40" t="s">
        <v>17</v>
      </c>
      <c r="D6" s="41">
        <v>800000</v>
      </c>
      <c r="E6" s="46">
        <v>473000</v>
      </c>
      <c r="F6" s="44">
        <f>IF(AND(D6&lt;&gt;"",E6&lt;&gt;" -     €"),E6/D6,"0%")</f>
        <v>0.59125000000000005</v>
      </c>
      <c r="G6" s="46">
        <v>449000</v>
      </c>
      <c r="H6" s="44">
        <f t="shared" si="2"/>
        <v>0.56125000000000003</v>
      </c>
      <c r="I6" s="42">
        <f t="shared" si="1"/>
        <v>0.43874999999999997</v>
      </c>
    </row>
    <row r="7" spans="1:14" x14ac:dyDescent="0.25">
      <c r="A7" s="43">
        <v>2022</v>
      </c>
      <c r="B7" s="39" t="s">
        <v>16</v>
      </c>
      <c r="C7" s="40" t="s">
        <v>55</v>
      </c>
      <c r="D7" s="41"/>
      <c r="E7" s="45" t="s">
        <v>121</v>
      </c>
      <c r="F7" s="44" t="str">
        <f t="shared" si="0"/>
        <v>0%</v>
      </c>
      <c r="G7" s="45" t="s">
        <v>121</v>
      </c>
      <c r="H7" s="44" t="str">
        <f t="shared" si="2"/>
        <v>0%</v>
      </c>
      <c r="I7" s="42">
        <f t="shared" si="1"/>
        <v>1</v>
      </c>
    </row>
    <row r="8" spans="1:14" x14ac:dyDescent="0.25">
      <c r="A8" s="43">
        <v>2023</v>
      </c>
      <c r="B8" s="39" t="s">
        <v>54</v>
      </c>
      <c r="C8" s="40" t="s">
        <v>17</v>
      </c>
      <c r="D8" s="41"/>
      <c r="E8" s="45" t="s">
        <v>121</v>
      </c>
      <c r="F8" s="44" t="str">
        <f t="shared" si="0"/>
        <v>0%</v>
      </c>
      <c r="G8" s="45" t="s">
        <v>121</v>
      </c>
      <c r="H8" s="44" t="str">
        <f t="shared" si="2"/>
        <v>0%</v>
      </c>
      <c r="I8" s="42">
        <f t="shared" si="1"/>
        <v>1</v>
      </c>
    </row>
    <row r="9" spans="1:14" x14ac:dyDescent="0.25">
      <c r="A9" s="43">
        <v>2023</v>
      </c>
      <c r="B9" s="39" t="s">
        <v>16</v>
      </c>
      <c r="C9" s="40" t="s">
        <v>17</v>
      </c>
      <c r="D9" s="41">
        <v>100000</v>
      </c>
      <c r="E9" s="45" t="s">
        <v>121</v>
      </c>
      <c r="F9" s="44" t="str">
        <f>IF(AND(D9&lt;&gt;"",E9&lt;&gt;" -     €"),E9/D9,"0%")</f>
        <v>0%</v>
      </c>
      <c r="G9" s="45" t="s">
        <v>121</v>
      </c>
      <c r="H9" s="44" t="str">
        <f t="shared" si="2"/>
        <v>0%</v>
      </c>
      <c r="I9" s="42">
        <f t="shared" si="1"/>
        <v>1</v>
      </c>
      <c r="K9" s="24"/>
      <c r="L9" s="23"/>
    </row>
    <row r="10" spans="1:14" x14ac:dyDescent="0.25">
      <c r="A10" s="43">
        <v>2023</v>
      </c>
      <c r="B10" s="39" t="s">
        <v>16</v>
      </c>
      <c r="C10" s="40" t="s">
        <v>55</v>
      </c>
      <c r="D10" s="41">
        <v>250000</v>
      </c>
      <c r="E10" s="46">
        <v>195000</v>
      </c>
      <c r="F10" s="44">
        <f>IF(AND(D10&lt;&gt;"",E10&lt;&gt;" -     €"),E10/D10,"0%")</f>
        <v>0.78</v>
      </c>
      <c r="G10" s="46">
        <v>223000</v>
      </c>
      <c r="H10" s="44">
        <f t="shared" si="2"/>
        <v>0.89200000000000002</v>
      </c>
      <c r="I10" s="42">
        <f t="shared" si="1"/>
        <v>0.10799999999999998</v>
      </c>
    </row>
    <row r="11" spans="1:14" x14ac:dyDescent="0.25">
      <c r="A11" s="43">
        <v>2024</v>
      </c>
      <c r="B11" s="39" t="s">
        <v>54</v>
      </c>
      <c r="C11" s="40" t="s">
        <v>17</v>
      </c>
      <c r="D11" s="41"/>
      <c r="E11" s="45" t="s">
        <v>121</v>
      </c>
      <c r="F11" s="44" t="str">
        <f t="shared" ref="F11:F19" si="3">IF(AND(D11&lt;&gt;"",E11&lt;&gt;" -     €"),E11/D11,"0%")</f>
        <v>0%</v>
      </c>
      <c r="G11" s="45" t="s">
        <v>121</v>
      </c>
      <c r="H11" s="44" t="str">
        <f t="shared" si="2"/>
        <v>0%</v>
      </c>
      <c r="I11" s="42">
        <f t="shared" si="1"/>
        <v>1</v>
      </c>
    </row>
    <row r="12" spans="1:14" x14ac:dyDescent="0.25">
      <c r="A12" s="39">
        <v>2024</v>
      </c>
      <c r="B12" s="39" t="s">
        <v>16</v>
      </c>
      <c r="C12" s="40" t="s">
        <v>17</v>
      </c>
      <c r="D12" s="41"/>
      <c r="E12" s="45" t="s">
        <v>121</v>
      </c>
      <c r="F12" s="44" t="str">
        <f t="shared" si="3"/>
        <v>0%</v>
      </c>
      <c r="G12" s="45" t="s">
        <v>121</v>
      </c>
      <c r="H12" s="44" t="str">
        <f t="shared" si="2"/>
        <v>0%</v>
      </c>
      <c r="I12" s="42">
        <f t="shared" si="1"/>
        <v>1</v>
      </c>
    </row>
    <row r="13" spans="1:14" x14ac:dyDescent="0.25">
      <c r="A13" s="43">
        <v>2024</v>
      </c>
      <c r="B13" s="39" t="s">
        <v>16</v>
      </c>
      <c r="C13" s="40" t="s">
        <v>55</v>
      </c>
      <c r="D13" s="41"/>
      <c r="E13" s="45" t="s">
        <v>121</v>
      </c>
      <c r="F13" s="44" t="str">
        <f t="shared" si="3"/>
        <v>0%</v>
      </c>
      <c r="G13" s="45" t="s">
        <v>121</v>
      </c>
      <c r="H13" s="44" t="str">
        <f t="shared" si="2"/>
        <v>0%</v>
      </c>
      <c r="I13" s="42">
        <f t="shared" si="1"/>
        <v>1</v>
      </c>
    </row>
    <row r="14" spans="1:14" x14ac:dyDescent="0.25">
      <c r="A14" s="43">
        <v>2025</v>
      </c>
      <c r="B14" s="39" t="s">
        <v>54</v>
      </c>
      <c r="C14" s="40" t="s">
        <v>17</v>
      </c>
      <c r="D14" s="41"/>
      <c r="E14" s="45" t="s">
        <v>121</v>
      </c>
      <c r="F14" s="44" t="str">
        <f t="shared" si="3"/>
        <v>0%</v>
      </c>
      <c r="G14" s="45" t="s">
        <v>121</v>
      </c>
      <c r="H14" s="44" t="str">
        <f t="shared" si="2"/>
        <v>0%</v>
      </c>
      <c r="I14" s="42">
        <f t="shared" si="1"/>
        <v>1</v>
      </c>
    </row>
    <row r="15" spans="1:14" x14ac:dyDescent="0.25">
      <c r="A15" s="43">
        <v>2025</v>
      </c>
      <c r="B15" s="39" t="s">
        <v>16</v>
      </c>
      <c r="C15" s="40" t="s">
        <v>17</v>
      </c>
      <c r="D15" s="41"/>
      <c r="E15" s="45" t="s">
        <v>121</v>
      </c>
      <c r="F15" s="44" t="str">
        <f t="shared" si="3"/>
        <v>0%</v>
      </c>
      <c r="G15" s="45" t="s">
        <v>121</v>
      </c>
      <c r="H15" s="44" t="str">
        <f t="shared" si="2"/>
        <v>0%</v>
      </c>
      <c r="I15" s="42">
        <f t="shared" si="1"/>
        <v>1</v>
      </c>
      <c r="M15" s="24"/>
      <c r="N15" s="23"/>
    </row>
    <row r="16" spans="1:14" x14ac:dyDescent="0.25">
      <c r="A16" s="43">
        <v>2025</v>
      </c>
      <c r="B16" s="39" t="s">
        <v>16</v>
      </c>
      <c r="C16" s="40" t="s">
        <v>55</v>
      </c>
      <c r="D16" s="41"/>
      <c r="E16" s="45" t="s">
        <v>121</v>
      </c>
      <c r="F16" s="44" t="str">
        <f t="shared" si="3"/>
        <v>0%</v>
      </c>
      <c r="G16" s="45" t="s">
        <v>121</v>
      </c>
      <c r="H16" s="44" t="str">
        <f t="shared" si="2"/>
        <v>0%</v>
      </c>
      <c r="I16" s="42">
        <f t="shared" si="1"/>
        <v>1</v>
      </c>
    </row>
    <row r="17" spans="1:9" x14ac:dyDescent="0.25">
      <c r="A17" s="39">
        <v>2026</v>
      </c>
      <c r="B17" s="39" t="s">
        <v>54</v>
      </c>
      <c r="C17" s="40" t="s">
        <v>17</v>
      </c>
      <c r="D17" s="41"/>
      <c r="E17" s="45" t="s">
        <v>121</v>
      </c>
      <c r="F17" s="44" t="str">
        <f t="shared" si="3"/>
        <v>0%</v>
      </c>
      <c r="G17" s="45" t="s">
        <v>121</v>
      </c>
      <c r="H17" s="44" t="str">
        <f t="shared" si="2"/>
        <v>0%</v>
      </c>
      <c r="I17" s="42">
        <f t="shared" si="1"/>
        <v>1</v>
      </c>
    </row>
    <row r="18" spans="1:9" x14ac:dyDescent="0.25">
      <c r="A18" s="43">
        <v>2026</v>
      </c>
      <c r="B18" s="39" t="s">
        <v>16</v>
      </c>
      <c r="C18" s="40" t="s">
        <v>17</v>
      </c>
      <c r="D18" s="41"/>
      <c r="E18" s="45" t="s">
        <v>121</v>
      </c>
      <c r="F18" s="44" t="str">
        <f t="shared" si="3"/>
        <v>0%</v>
      </c>
      <c r="G18" s="45" t="s">
        <v>121</v>
      </c>
      <c r="H18" s="44" t="str">
        <f t="shared" si="2"/>
        <v>0%</v>
      </c>
      <c r="I18" s="42">
        <f t="shared" si="1"/>
        <v>1</v>
      </c>
    </row>
    <row r="19" spans="1:9" x14ac:dyDescent="0.25">
      <c r="A19" s="43">
        <v>2026</v>
      </c>
      <c r="B19" s="39" t="s">
        <v>16</v>
      </c>
      <c r="C19" s="40" t="s">
        <v>55</v>
      </c>
      <c r="D19" s="40"/>
      <c r="E19" s="45" t="s">
        <v>121</v>
      </c>
      <c r="F19" s="44" t="str">
        <f t="shared" si="3"/>
        <v>0%</v>
      </c>
      <c r="G19" s="45" t="s">
        <v>121</v>
      </c>
      <c r="H19" s="44" t="str">
        <f t="shared" si="2"/>
        <v>0%</v>
      </c>
      <c r="I19" s="42">
        <f t="shared" si="1"/>
        <v>1</v>
      </c>
    </row>
    <row r="20" spans="1:9" x14ac:dyDescent="0.25">
      <c r="A20" s="24"/>
      <c r="B20" s="23"/>
    </row>
    <row r="21" spans="1:9" x14ac:dyDescent="0.25">
      <c r="A21" s="24"/>
      <c r="B21" s="23"/>
    </row>
    <row r="22" spans="1:9" x14ac:dyDescent="0.25">
      <c r="A22" s="24"/>
      <c r="B22" s="23"/>
    </row>
    <row r="23" spans="1:9" x14ac:dyDescent="0.25">
      <c r="A23" s="24"/>
      <c r="B23" s="23"/>
    </row>
    <row r="24" spans="1:9" x14ac:dyDescent="0.25">
      <c r="A24" s="24"/>
      <c r="B24" s="23"/>
    </row>
    <row r="25" spans="1:9" x14ac:dyDescent="0.25">
      <c r="A25" s="24"/>
      <c r="B25" s="23"/>
    </row>
    <row r="26" spans="1:9" x14ac:dyDescent="0.25">
      <c r="A26" s="24"/>
      <c r="B26" s="23"/>
    </row>
    <row r="27" spans="1:9" x14ac:dyDescent="0.25">
      <c r="A27" s="24"/>
      <c r="B27" s="23"/>
    </row>
    <row r="28" spans="1:9" x14ac:dyDescent="0.25">
      <c r="A28" s="24"/>
      <c r="B28" s="23"/>
    </row>
    <row r="29" spans="1:9" x14ac:dyDescent="0.25">
      <c r="A29" s="24"/>
      <c r="B29" s="23"/>
    </row>
    <row r="30" spans="1:9" x14ac:dyDescent="0.25">
      <c r="A30" s="24"/>
      <c r="B30" s="23"/>
    </row>
    <row r="31" spans="1:9" x14ac:dyDescent="0.25">
      <c r="A31" s="24"/>
      <c r="B31" s="23"/>
    </row>
    <row r="32" spans="1:9" x14ac:dyDescent="0.25">
      <c r="A32" s="23"/>
      <c r="B32" s="23"/>
    </row>
    <row r="33" spans="1:2" x14ac:dyDescent="0.25">
      <c r="A33" s="23"/>
      <c r="B33" s="23"/>
    </row>
    <row r="34" spans="1:2" x14ac:dyDescent="0.25">
      <c r="A34" s="23"/>
      <c r="B34" s="23"/>
    </row>
  </sheetData>
  <conditionalFormatting sqref="I2:I19">
    <cfRule type="iconSet" priority="1">
      <iconSet>
        <cfvo type="percent" val="0"/>
        <cfvo type="percent" val="15"/>
        <cfvo type="percent" val="100"/>
      </iconSet>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C749B-A69C-4674-BA8C-CDAF36338079}">
  <dimension ref="C2:H7"/>
  <sheetViews>
    <sheetView tabSelected="1" zoomScale="90" zoomScaleNormal="90" workbookViewId="0">
      <selection activeCell="J4" sqref="J4"/>
    </sheetView>
  </sheetViews>
  <sheetFormatPr defaultRowHeight="15" x14ac:dyDescent="0.25"/>
  <cols>
    <col min="3" max="3" width="7.5703125" customWidth="1"/>
    <col min="4" max="4" width="24.42578125" customWidth="1"/>
    <col min="5" max="5" width="21.28515625" customWidth="1"/>
    <col min="6" max="7" width="20.85546875" customWidth="1"/>
  </cols>
  <sheetData>
    <row r="2" spans="3:8" ht="31.5" x14ac:dyDescent="0.5">
      <c r="C2" s="50"/>
      <c r="D2" s="52">
        <v>2021</v>
      </c>
      <c r="E2" s="52">
        <v>2022</v>
      </c>
      <c r="F2" s="52">
        <v>2023</v>
      </c>
      <c r="G2" s="52">
        <v>2024</v>
      </c>
      <c r="H2" s="49"/>
    </row>
    <row r="3" spans="3:8" ht="106.5" x14ac:dyDescent="0.25">
      <c r="C3" s="51" t="s">
        <v>122</v>
      </c>
      <c r="H3" s="49"/>
    </row>
    <row r="4" spans="3:8" ht="110.25" x14ac:dyDescent="0.25">
      <c r="C4" s="51" t="s">
        <v>123</v>
      </c>
      <c r="H4" s="49"/>
    </row>
    <row r="5" spans="3:8" ht="96" customHeight="1" x14ac:dyDescent="0.25">
      <c r="C5" s="51" t="s">
        <v>124</v>
      </c>
      <c r="H5" s="49"/>
    </row>
    <row r="6" spans="3:8" x14ac:dyDescent="0.25">
      <c r="C6" s="49"/>
      <c r="D6" s="49"/>
      <c r="E6" s="49"/>
      <c r="F6" s="49"/>
      <c r="G6" s="49"/>
      <c r="H6" s="49"/>
    </row>
    <row r="7" spans="3:8" x14ac:dyDescent="0.25">
      <c r="C7" s="49"/>
      <c r="D7" s="49"/>
      <c r="E7" s="49"/>
      <c r="F7" s="49"/>
      <c r="G7" s="49"/>
      <c r="H7" s="4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48E1D-5AB6-4C6F-8E00-8EB897A537F6}">
  <dimension ref="A1:G5"/>
  <sheetViews>
    <sheetView zoomScale="80" zoomScaleNormal="80" workbookViewId="0">
      <selection activeCell="F25" sqref="F25"/>
    </sheetView>
  </sheetViews>
  <sheetFormatPr defaultRowHeight="15" x14ac:dyDescent="0.25"/>
  <cols>
    <col min="1" max="1" width="13.7109375" bestFit="1" customWidth="1"/>
    <col min="2" max="2" width="31.28515625" bestFit="1" customWidth="1"/>
    <col min="3" max="3" width="21" bestFit="1" customWidth="1"/>
    <col min="4" max="4" width="31.28515625" bestFit="1" customWidth="1"/>
    <col min="5" max="5" width="21" bestFit="1" customWidth="1"/>
    <col min="6" max="6" width="36.28515625" bestFit="1" customWidth="1"/>
    <col min="7" max="7" width="26" bestFit="1" customWidth="1"/>
    <col min="8" max="8" width="8.5703125" bestFit="1" customWidth="1"/>
    <col min="9" max="9" width="12.85546875" bestFit="1" customWidth="1"/>
    <col min="10" max="10" width="6.140625" bestFit="1" customWidth="1"/>
    <col min="11" max="11" width="9.28515625" bestFit="1" customWidth="1"/>
    <col min="12" max="12" width="36.5703125" bestFit="1" customWidth="1"/>
    <col min="13" max="13" width="26.140625" bestFit="1" customWidth="1"/>
    <col min="14" max="14" width="35.5703125" bestFit="1" customWidth="1"/>
    <col min="15" max="15" width="27.5703125" bestFit="1" customWidth="1"/>
    <col min="16" max="16" width="9.85546875" bestFit="1" customWidth="1"/>
    <col min="17" max="17" width="11.28515625" bestFit="1" customWidth="1"/>
  </cols>
  <sheetData>
    <row r="1" spans="1:7" x14ac:dyDescent="0.25">
      <c r="B1" s="47" t="s">
        <v>125</v>
      </c>
    </row>
    <row r="2" spans="1:7" x14ac:dyDescent="0.25">
      <c r="B2" t="s">
        <v>17</v>
      </c>
      <c r="D2" t="s">
        <v>55</v>
      </c>
      <c r="F2" t="s">
        <v>126</v>
      </c>
      <c r="G2" t="s">
        <v>127</v>
      </c>
    </row>
    <row r="3" spans="1:7" x14ac:dyDescent="0.25">
      <c r="A3" s="47" t="s">
        <v>128</v>
      </c>
      <c r="B3" t="s">
        <v>129</v>
      </c>
      <c r="C3" t="s">
        <v>130</v>
      </c>
      <c r="D3" t="s">
        <v>129</v>
      </c>
      <c r="E3" t="s">
        <v>130</v>
      </c>
    </row>
    <row r="4" spans="1:7" x14ac:dyDescent="0.25">
      <c r="A4" s="48">
        <v>2023</v>
      </c>
      <c r="B4">
        <v>100000</v>
      </c>
      <c r="C4">
        <v>0</v>
      </c>
      <c r="D4">
        <v>250000</v>
      </c>
      <c r="E4">
        <v>195000</v>
      </c>
      <c r="F4">
        <v>350000</v>
      </c>
      <c r="G4">
        <v>195000</v>
      </c>
    </row>
    <row r="5" spans="1:7" x14ac:dyDescent="0.25">
      <c r="A5" s="48" t="s">
        <v>131</v>
      </c>
      <c r="B5">
        <v>100000</v>
      </c>
      <c r="C5">
        <v>0</v>
      </c>
      <c r="D5">
        <v>250000</v>
      </c>
      <c r="E5">
        <v>195000</v>
      </c>
      <c r="F5">
        <v>350000</v>
      </c>
      <c r="G5">
        <v>195000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A1AE88973DC6046B3B79F46094FEC60" ma:contentTypeVersion="12" ma:contentTypeDescription="Criar um novo documento." ma:contentTypeScope="" ma:versionID="5e6c0dd37c28aa06ad93fc8e61f03b97">
  <xsd:schema xmlns:xsd="http://www.w3.org/2001/XMLSchema" xmlns:xs="http://www.w3.org/2001/XMLSchema" xmlns:p="http://schemas.microsoft.com/office/2006/metadata/properties" xmlns:ns3="96374f45-7842-4b9c-aa4f-9261f2794ebb" xmlns:ns4="6e3ea15d-e71b-4aa0-a313-3c98a56f14bd" targetNamespace="http://schemas.microsoft.com/office/2006/metadata/properties" ma:root="true" ma:fieldsID="6d1997a55790a956e6a425d0254e6483" ns3:_="" ns4:_="">
    <xsd:import namespace="96374f45-7842-4b9c-aa4f-9261f2794ebb"/>
    <xsd:import namespace="6e3ea15d-e71b-4aa0-a313-3c98a56f14bd"/>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374f45-7842-4b9c-aa4f-9261f2794ebb"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e3ea15d-e71b-4aa0-a313-3c98a56f14bd" elementFormDefault="qualified">
    <xsd:import namespace="http://schemas.microsoft.com/office/2006/documentManagement/types"/>
    <xsd:import namespace="http://schemas.microsoft.com/office/infopath/2007/PartnerControls"/>
    <xsd:element name="SharedWithUsers" ma:index="9"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Detalhes de Partilhado Com" ma:internalName="SharedWithDetails" ma:readOnly="true">
      <xsd:simpleType>
        <xsd:restriction base="dms:Note">
          <xsd:maxLength value="255"/>
        </xsd:restriction>
      </xsd:simpleType>
    </xsd:element>
    <xsd:element name="SharingHintHash" ma:index="11" nillable="true" ma:displayName="Hash de Sugestão de Partilha"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96374f45-7842-4b9c-aa4f-9261f2794ebb" xsi:nil="true"/>
  </documentManagement>
</p:properties>
</file>

<file path=customXml/itemProps1.xml><?xml version="1.0" encoding="utf-8"?>
<ds:datastoreItem xmlns:ds="http://schemas.openxmlformats.org/officeDocument/2006/customXml" ds:itemID="{75E3BB76-CF0B-4FEE-9F85-2CC7D2536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374f45-7842-4b9c-aa4f-9261f2794ebb"/>
    <ds:schemaRef ds:uri="6e3ea15d-e71b-4aa0-a313-3c98a56f14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C79601-F499-4FF8-8B30-243DC3539CD6}">
  <ds:schemaRefs>
    <ds:schemaRef ds:uri="http://schemas.microsoft.com/sharepoint/v3/contenttype/forms"/>
  </ds:schemaRefs>
</ds:datastoreItem>
</file>

<file path=customXml/itemProps3.xml><?xml version="1.0" encoding="utf-8"?>
<ds:datastoreItem xmlns:ds="http://schemas.openxmlformats.org/officeDocument/2006/customXml" ds:itemID="{3DCB0A33-A7A9-4EBF-8782-EE24B10FAB70}">
  <ds:schemaRefs>
    <ds:schemaRef ds:uri="http://schemas.microsoft.com/office/2006/metadata/properties"/>
    <ds:schemaRef ds:uri="http://schemas.microsoft.com/office/infopath/2007/PartnerControls"/>
    <ds:schemaRef ds:uri="96374f45-7842-4b9c-aa4f-9261f2794e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22MP</vt:lpstr>
      <vt:lpstr>Valores</vt:lpstr>
      <vt:lpstr>ORC_INV</vt:lpstr>
      <vt:lpstr>Tabela</vt:lpstr>
      <vt:lpstr>graficos anel</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João Santos - ALUNO PRT</dc:creator>
  <cp:keywords/>
  <dc:description/>
  <cp:lastModifiedBy>João Santos - ALUNO PRT</cp:lastModifiedBy>
  <cp:revision/>
  <dcterms:created xsi:type="dcterms:W3CDTF">2024-01-30T14:59:02Z</dcterms:created>
  <dcterms:modified xsi:type="dcterms:W3CDTF">2024-02-05T19:50:03Z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0x0101003A1AE88973DC6046B3B79F46094FEC60</vt:lpwstr>
  </property>
</Properties>
</file>