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Luis Revilla\Documents\TEC\8vo Semestre\Computer_Security\activity1\"/>
    </mc:Choice>
  </mc:AlternateContent>
  <xr:revisionPtr revIDLastSave="0" documentId="13_ncr:1_{865FA5E3-17AA-4EB4-9FBA-7C002169A20D}" xr6:coauthVersionLast="46" xr6:coauthVersionMax="46" xr10:uidLastSave="{00000000-0000-0000-0000-000000000000}"/>
  <bookViews>
    <workbookView xWindow="-120" yWindow="-120" windowWidth="29040" windowHeight="16440" activeTab="2" xr2:uid="{00000000-000D-0000-FFFF-FFFF00000000}"/>
  </bookViews>
  <sheets>
    <sheet name="Assets" sheetId="1" r:id="rId1"/>
    <sheet name="Impact" sheetId="2" r:id="rId2"/>
    <sheet name="Priorization"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35" i="2" l="1"/>
  <c r="O35" i="2"/>
  <c r="N35" i="2"/>
  <c r="D35" i="2"/>
  <c r="C35" i="2"/>
  <c r="B35" i="2"/>
  <c r="H35" i="2"/>
  <c r="I35" i="2"/>
  <c r="J35" i="2"/>
  <c r="O47" i="2" l="1"/>
  <c r="I47" i="2"/>
  <c r="P46" i="2"/>
  <c r="P47" i="2" s="1"/>
  <c r="O46" i="2"/>
  <c r="N46" i="2"/>
  <c r="J46" i="2"/>
  <c r="J47" i="2" s="1"/>
  <c r="I46" i="2"/>
  <c r="H46" i="2"/>
  <c r="D46" i="2"/>
  <c r="D47" i="2" s="1"/>
  <c r="C46" i="2"/>
  <c r="C47" i="2" s="1"/>
  <c r="B46" i="2"/>
  <c r="O41" i="2"/>
  <c r="N41" i="2"/>
  <c r="I41" i="2"/>
  <c r="H41" i="2"/>
  <c r="C41" i="2"/>
  <c r="B41" i="2"/>
  <c r="P40" i="2"/>
  <c r="J40" i="2"/>
  <c r="D40" i="2"/>
  <c r="P36" i="2"/>
  <c r="D33" i="2"/>
  <c r="D29" i="2" s="1"/>
  <c r="C33" i="2"/>
  <c r="C29" i="2" s="1"/>
  <c r="B33" i="2"/>
  <c r="B29" i="2" s="1"/>
  <c r="N21" i="2"/>
  <c r="N22" i="2" s="1"/>
  <c r="N49" i="2" s="1"/>
  <c r="H11" i="2"/>
  <c r="J39" i="2" s="1"/>
  <c r="J41" i="2" s="1"/>
  <c r="J42" i="2" s="1"/>
  <c r="C11" i="2"/>
  <c r="C5" i="2"/>
  <c r="C7" i="2" s="1"/>
  <c r="H4" i="2"/>
  <c r="E4" i="2"/>
  <c r="E3" i="2"/>
  <c r="D36" i="2" l="1"/>
  <c r="P21" i="2"/>
  <c r="P22" i="2" s="1"/>
  <c r="D21" i="2"/>
  <c r="D22" i="2" s="1"/>
  <c r="C21" i="2"/>
  <c r="C22" i="2" s="1"/>
  <c r="C49" i="2" s="1"/>
  <c r="B21" i="2"/>
  <c r="P49" i="2"/>
  <c r="D39" i="2"/>
  <c r="D41" i="2" s="1"/>
  <c r="D42" i="2" s="1"/>
  <c r="J36" i="2"/>
  <c r="P39" i="2"/>
  <c r="P41" i="2" s="1"/>
  <c r="P42" i="2" s="1"/>
  <c r="H21" i="2"/>
  <c r="H22" i="2" s="1"/>
  <c r="H49" i="2" s="1"/>
  <c r="I21" i="2"/>
  <c r="I22" i="2" s="1"/>
  <c r="I49" i="2" s="1"/>
  <c r="J21" i="2"/>
  <c r="J22" i="2" s="1"/>
  <c r="O21" i="2"/>
  <c r="O22" i="2" s="1"/>
  <c r="O49" i="2" s="1"/>
  <c r="B22" i="2"/>
  <c r="B49" i="2" s="1"/>
  <c r="D49" i="2" l="1"/>
  <c r="J49" i="2"/>
</calcChain>
</file>

<file path=xl/sharedStrings.xml><?xml version="1.0" encoding="utf-8"?>
<sst xmlns="http://schemas.openxmlformats.org/spreadsheetml/2006/main" count="161" uniqueCount="74">
  <si>
    <t>Assets</t>
  </si>
  <si>
    <t>C</t>
  </si>
  <si>
    <t>I</t>
  </si>
  <si>
    <t>A</t>
  </si>
  <si>
    <t>Server</t>
  </si>
  <si>
    <t>Intrusion</t>
  </si>
  <si>
    <t>Ransomeware</t>
  </si>
  <si>
    <t>DoS</t>
  </si>
  <si>
    <t>ADSL Connection</t>
  </si>
  <si>
    <t>Disconfiguration</t>
  </si>
  <si>
    <t>Backup (AWS Glacier)</t>
  </si>
  <si>
    <t>PII Stolen</t>
  </si>
  <si>
    <t>Data alteration</t>
  </si>
  <si>
    <t>Password Lockout</t>
  </si>
  <si>
    <t>Asset Risk</t>
  </si>
  <si>
    <t>Impact</t>
  </si>
  <si>
    <t>Likelihood</t>
  </si>
  <si>
    <t>Level</t>
  </si>
  <si>
    <t>Priorization</t>
  </si>
  <si>
    <t>Reason</t>
  </si>
  <si>
    <t>Data alteration (Backup)</t>
  </si>
  <si>
    <t>Medium</t>
  </si>
  <si>
    <t>Low</t>
  </si>
  <si>
    <t>Medium / Low</t>
  </si>
  <si>
    <t>In case of a data los, workers won't be able to recover at least one week work.</t>
  </si>
  <si>
    <t>Server DoS</t>
  </si>
  <si>
    <t>High</t>
  </si>
  <si>
    <t>The webpage, which is the main service, won't be able to respond any request.</t>
  </si>
  <si>
    <t>Intrusion of the connection</t>
  </si>
  <si>
    <t>If there is no connection, therefor there is no service or even work on anything.</t>
  </si>
  <si>
    <t>Luis Armando Ortiz Revilla - A01022320
Jesús Cesar Gonzalez Acosta - A01422050
Alberto Ramos Gutierrez - A01374020</t>
  </si>
  <si>
    <t>Employee Salary</t>
  </si>
  <si>
    <t>Daily Payment</t>
  </si>
  <si>
    <t>Server Cost</t>
  </si>
  <si>
    <t>Hourly Payment</t>
  </si>
  <si>
    <t>3 Server Cost</t>
  </si>
  <si>
    <t>5 Employee</t>
  </si>
  <si>
    <t>Fixed Costs</t>
  </si>
  <si>
    <t>Total</t>
  </si>
  <si>
    <t>AWS Glacier Precios</t>
  </si>
  <si>
    <t>https://aws.amazon.com/es/glacier/pricing/</t>
  </si>
  <si>
    <t>Backup Prices (GB, standard plan)</t>
  </si>
  <si>
    <t>Clients</t>
  </si>
  <si>
    <t>134 Clients</t>
  </si>
  <si>
    <t>SLA breach</t>
  </si>
  <si>
    <t>Lawyers (hour)</t>
  </si>
  <si>
    <t>Data Alteration (Backup)</t>
  </si>
  <si>
    <t>Intrusion of the Connection</t>
  </si>
  <si>
    <t>Min</t>
  </si>
  <si>
    <t>Ex</t>
  </si>
  <si>
    <t>Max</t>
  </si>
  <si>
    <t>Computers</t>
  </si>
  <si>
    <t>Servers</t>
  </si>
  <si>
    <t>Person</t>
  </si>
  <si>
    <t>Time (hours)</t>
  </si>
  <si>
    <t>Productivity</t>
  </si>
  <si>
    <t>Backup</t>
  </si>
  <si>
    <t>Software</t>
  </si>
  <si>
    <t>Replacement</t>
  </si>
  <si>
    <t>Payline</t>
  </si>
  <si>
    <t>Response</t>
  </si>
  <si>
    <t>Fines</t>
  </si>
  <si>
    <t>Lawyers</t>
  </si>
  <si>
    <t>Judgements</t>
  </si>
  <si>
    <t>Reputation</t>
  </si>
  <si>
    <t>Low (Third) Priorization</t>
  </si>
  <si>
    <t>High Priorization</t>
  </si>
  <si>
    <t>DoS (Server)</t>
  </si>
  <si>
    <t>Alteration (Backup)</t>
  </si>
  <si>
    <t>Intrusion (ADSL Connection)</t>
  </si>
  <si>
    <t xml:space="preserve"> </t>
  </si>
  <si>
    <t>Programmers make endless tests by error making the server not available or with low response capabilities</t>
  </si>
  <si>
    <t>We decided to prioritize the DoS Server.
This due to the fact that is the one that affects more Supranet. It is the most expensive and prone to occur.
 Since the company is still and startup we decided to maintain teh appearances of each problem in
the same range of appearance. Having almost the same probability per year in all the scenarios has shown us the chances of being attacked and the cost it would in the company.
The alteration problem is the lowest in cost nevertheless it is still having a high impact in the startup.</t>
  </si>
  <si>
    <t>Medium (Second) Priorization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</si>
</sst>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0"/>
      <color theme="1"/>
      <name val="Arial"/>
    </font>
    <font>
      <sz val="10"/>
      <name val="Arial"/>
    </font>
    <font>
      <u/>
      <sz val="10"/>
      <color rgb="FF0000FF"/>
      <name val="Arial"/>
    </font>
    <font>
      <b/>
      <sz val="10"/>
      <color theme="1"/>
      <name val="Arial"/>
    </font>
    <font>
      <b/>
      <sz val="11"/>
      <color rgb="FF000000"/>
      <name val="Calibri"/>
    </font>
    <font>
      <b/>
      <sz val="11"/>
      <color theme="1"/>
      <name val="Arial"/>
    </font>
    <font>
      <b/>
      <sz val="14"/>
      <color theme="1"/>
      <name val="Arial"/>
    </font>
  </fonts>
  <fills count="11">
    <fill>
      <patternFill patternType="none"/>
    </fill>
    <fill>
      <patternFill patternType="gray125"/>
    </fill>
    <fill>
      <patternFill patternType="solid">
        <fgColor rgb="FF6AA84F"/>
        <bgColor rgb="FF6AA84F"/>
      </patternFill>
    </fill>
    <fill>
      <patternFill patternType="solid">
        <fgColor rgb="FF93C47D"/>
        <bgColor rgb="FF93C47D"/>
      </patternFill>
    </fill>
    <fill>
      <patternFill patternType="solid">
        <fgColor rgb="FF76A5AF"/>
        <bgColor rgb="FF76A5AF"/>
      </patternFill>
    </fill>
    <fill>
      <patternFill patternType="solid">
        <fgColor rgb="FFEA9999"/>
        <bgColor rgb="FFEA9999"/>
      </patternFill>
    </fill>
    <fill>
      <patternFill patternType="solid">
        <fgColor rgb="FFC27BA0"/>
        <bgColor rgb="FFC27BA0"/>
      </patternFill>
    </fill>
    <fill>
      <patternFill patternType="solid">
        <fgColor rgb="FF6D9EEB"/>
        <bgColor rgb="FF6D9EEB"/>
      </patternFill>
    </fill>
    <fill>
      <patternFill patternType="solid">
        <fgColor rgb="FFFF9900"/>
        <bgColor rgb="FFFF9900"/>
      </patternFill>
    </fill>
    <fill>
      <patternFill patternType="solid">
        <fgColor rgb="FFFFFF00"/>
        <bgColor rgb="FFFFFF00"/>
      </patternFill>
    </fill>
    <fill>
      <patternFill patternType="solid">
        <fgColor rgb="FFFF0000"/>
        <bgColor rgb="FFFF0000"/>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47">
    <xf numFmtId="0" fontId="0" fillId="0" borderId="0" xfId="0" applyFont="1" applyAlignment="1"/>
    <xf numFmtId="0" fontId="1" fillId="2" borderId="1" xfId="0" applyFont="1" applyFill="1" applyBorder="1" applyAlignment="1"/>
    <xf numFmtId="0" fontId="1" fillId="3" borderId="1" xfId="0" applyFont="1" applyFill="1" applyBorder="1" applyAlignment="1"/>
    <xf numFmtId="0" fontId="1" fillId="0" borderId="1" xfId="0" applyFont="1" applyBorder="1" applyAlignment="1"/>
    <xf numFmtId="0" fontId="1" fillId="0" borderId="0" xfId="0" applyFont="1" applyAlignment="1"/>
    <xf numFmtId="0" fontId="1" fillId="0" borderId="0" xfId="0" applyFont="1"/>
    <xf numFmtId="0" fontId="1" fillId="3" borderId="1" xfId="0" applyFont="1" applyFill="1" applyBorder="1"/>
    <xf numFmtId="0" fontId="5" fillId="3" borderId="1" xfId="0" applyFont="1" applyFill="1" applyBorder="1" applyAlignment="1"/>
    <xf numFmtId="0" fontId="4" fillId="0" borderId="0" xfId="0" applyFont="1" applyAlignment="1"/>
    <xf numFmtId="0" fontId="1" fillId="0" borderId="5" xfId="0" applyFont="1" applyBorder="1"/>
    <xf numFmtId="0" fontId="4" fillId="4" borderId="1" xfId="0" applyFont="1" applyFill="1" applyBorder="1"/>
    <xf numFmtId="0" fontId="4" fillId="4" borderId="1" xfId="0" applyFont="1" applyFill="1" applyBorder="1" applyAlignment="1"/>
    <xf numFmtId="0" fontId="4" fillId="0" borderId="1" xfId="0" applyFont="1" applyBorder="1" applyAlignment="1"/>
    <xf numFmtId="0" fontId="4" fillId="5" borderId="1" xfId="0" applyFont="1" applyFill="1" applyBorder="1"/>
    <xf numFmtId="0" fontId="5" fillId="5" borderId="1" xfId="0" applyFont="1" applyFill="1" applyBorder="1" applyAlignment="1"/>
    <xf numFmtId="0" fontId="4" fillId="0" borderId="1" xfId="0" applyFont="1" applyBorder="1"/>
    <xf numFmtId="0" fontId="1" fillId="6" borderId="1" xfId="0" applyFont="1" applyFill="1" applyBorder="1"/>
    <xf numFmtId="0" fontId="5" fillId="6" borderId="1" xfId="0" applyFont="1" applyFill="1" applyBorder="1" applyAlignment="1"/>
    <xf numFmtId="0" fontId="4" fillId="6" borderId="1" xfId="0" applyFont="1" applyFill="1" applyBorder="1"/>
    <xf numFmtId="0" fontId="1" fillId="0" borderId="1" xfId="0" applyFont="1" applyBorder="1"/>
    <xf numFmtId="0" fontId="1" fillId="7" borderId="1" xfId="0" applyFont="1" applyFill="1" applyBorder="1"/>
    <xf numFmtId="0" fontId="5" fillId="7" borderId="1" xfId="0" applyFont="1" applyFill="1" applyBorder="1" applyAlignment="1"/>
    <xf numFmtId="0" fontId="4" fillId="7" borderId="1" xfId="0" applyFont="1" applyFill="1" applyBorder="1"/>
    <xf numFmtId="0" fontId="1" fillId="0" borderId="2" xfId="0" applyFont="1" applyBorder="1" applyAlignment="1">
      <alignment horizontal="center"/>
    </xf>
    <xf numFmtId="0" fontId="2" fillId="0" borderId="3" xfId="0" applyFont="1" applyBorder="1"/>
    <xf numFmtId="0" fontId="2" fillId="0" borderId="4" xfId="0" applyFont="1" applyBorder="1"/>
    <xf numFmtId="0" fontId="2" fillId="0" borderId="5" xfId="0" applyFont="1" applyBorder="1"/>
    <xf numFmtId="0" fontId="0" fillId="0" borderId="0" xfId="0" applyFont="1" applyAlignment="1"/>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3" fillId="0" borderId="0" xfId="0" applyFont="1" applyAlignment="1"/>
    <xf numFmtId="0" fontId="4" fillId="0" borderId="10" xfId="0" applyFont="1" applyBorder="1" applyAlignment="1">
      <alignment horizontal="center"/>
    </xf>
    <xf numFmtId="0" fontId="2" fillId="0" borderId="11" xfId="0" applyFont="1" applyBorder="1"/>
    <xf numFmtId="0" fontId="2" fillId="0" borderId="12" xfId="0" applyFont="1" applyBorder="1"/>
    <xf numFmtId="0" fontId="7" fillId="0" borderId="0" xfId="0" applyFont="1" applyAlignment="1">
      <alignment horizontal="center"/>
    </xf>
    <xf numFmtId="0" fontId="6" fillId="10" borderId="0" xfId="0" applyFont="1" applyFill="1" applyAlignment="1">
      <alignment horizontal="center"/>
    </xf>
    <xf numFmtId="0" fontId="6" fillId="9" borderId="0" xfId="0" applyFont="1" applyFill="1" applyAlignment="1">
      <alignment horizontal="center"/>
    </xf>
    <xf numFmtId="0" fontId="6" fillId="8" borderId="0" xfId="0" applyFont="1" applyFill="1" applyAlignment="1">
      <alignment horizontal="center"/>
    </xf>
    <xf numFmtId="0" fontId="1" fillId="0" borderId="2" xfId="0" applyFont="1" applyBorder="1" applyAlignment="1">
      <alignment horizontal="center" vertical="center" wrapText="1"/>
    </xf>
    <xf numFmtId="0" fontId="0" fillId="0" borderId="14" xfId="0" applyFont="1" applyBorder="1" applyAlignment="1">
      <alignment horizontal="center" wrapText="1"/>
    </xf>
    <xf numFmtId="0" fontId="0" fillId="0" borderId="15" xfId="0" applyFont="1" applyBorder="1" applyAlignment="1">
      <alignment horizontal="center" wrapText="1"/>
    </xf>
    <xf numFmtId="0" fontId="0" fillId="0" borderId="16" xfId="0" applyFont="1" applyBorder="1" applyAlignment="1">
      <alignment horizontal="center" wrapText="1"/>
    </xf>
    <xf numFmtId="0" fontId="0" fillId="0" borderId="17" xfId="0" applyFont="1" applyBorder="1" applyAlignment="1">
      <alignment horizontal="center" wrapText="1"/>
    </xf>
    <xf numFmtId="0" fontId="0" fillId="0" borderId="13" xfId="0" applyFont="1" applyBorder="1" applyAlignment="1">
      <alignment horizontal="center" wrapText="1"/>
    </xf>
    <xf numFmtId="0" fontId="0" fillId="0" borderId="18"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895350</xdr:colOff>
      <xdr:row>8</xdr:row>
      <xdr:rowOff>38100</xdr:rowOff>
    </xdr:from>
    <xdr:to>
      <xdr:col>6</xdr:col>
      <xdr:colOff>542248</xdr:colOff>
      <xdr:row>31</xdr:row>
      <xdr:rowOff>37525</xdr:rowOff>
    </xdr:to>
    <xdr:pic>
      <xdr:nvPicPr>
        <xdr:cNvPr id="5" name="Picture 4">
          <a:extLst>
            <a:ext uri="{FF2B5EF4-FFF2-40B4-BE49-F238E27FC236}">
              <a16:creationId xmlns:a16="http://schemas.microsoft.com/office/drawing/2014/main" id="{8BCBA4E6-D01C-4FEC-925B-0A6043CA05C9}"/>
            </a:ext>
          </a:extLst>
        </xdr:cNvPr>
        <xdr:cNvPicPr>
          <a:picLocks noChangeAspect="1"/>
        </xdr:cNvPicPr>
      </xdr:nvPicPr>
      <xdr:blipFill>
        <a:blip xmlns:r="http://schemas.openxmlformats.org/officeDocument/2006/relationships" r:embed="rId1"/>
        <a:stretch>
          <a:fillRect/>
        </a:stretch>
      </xdr:blipFill>
      <xdr:spPr>
        <a:xfrm>
          <a:off x="895350" y="1638300"/>
          <a:ext cx="5419048" cy="4600000"/>
        </a:xfrm>
        <a:prstGeom prst="rect">
          <a:avLst/>
        </a:prstGeom>
      </xdr:spPr>
    </xdr:pic>
    <xdr:clientData/>
  </xdr:twoCellAnchor>
  <xdr:twoCellAnchor editAs="oneCell">
    <xdr:from>
      <xdr:col>7</xdr:col>
      <xdr:colOff>247650</xdr:colOff>
      <xdr:row>8</xdr:row>
      <xdr:rowOff>28575</xdr:rowOff>
    </xdr:from>
    <xdr:to>
      <xdr:col>12</xdr:col>
      <xdr:colOff>818477</xdr:colOff>
      <xdr:row>31</xdr:row>
      <xdr:rowOff>47048</xdr:rowOff>
    </xdr:to>
    <xdr:pic>
      <xdr:nvPicPr>
        <xdr:cNvPr id="6" name="Picture 5">
          <a:extLst>
            <a:ext uri="{FF2B5EF4-FFF2-40B4-BE49-F238E27FC236}">
              <a16:creationId xmlns:a16="http://schemas.microsoft.com/office/drawing/2014/main" id="{65CA5ACD-10CE-4552-9F16-C02E44F9DDAB}"/>
            </a:ext>
          </a:extLst>
        </xdr:cNvPr>
        <xdr:cNvPicPr>
          <a:picLocks noChangeAspect="1"/>
        </xdr:cNvPicPr>
      </xdr:nvPicPr>
      <xdr:blipFill>
        <a:blip xmlns:r="http://schemas.openxmlformats.org/officeDocument/2006/relationships" r:embed="rId2"/>
        <a:stretch>
          <a:fillRect/>
        </a:stretch>
      </xdr:blipFill>
      <xdr:spPr>
        <a:xfrm>
          <a:off x="6981825" y="1628775"/>
          <a:ext cx="5380952" cy="4619048"/>
        </a:xfrm>
        <a:prstGeom prst="rect">
          <a:avLst/>
        </a:prstGeom>
      </xdr:spPr>
    </xdr:pic>
    <xdr:clientData/>
  </xdr:twoCellAnchor>
  <xdr:twoCellAnchor editAs="oneCell">
    <xdr:from>
      <xdr:col>14</xdr:col>
      <xdr:colOff>0</xdr:colOff>
      <xdr:row>6</xdr:row>
      <xdr:rowOff>190500</xdr:rowOff>
    </xdr:from>
    <xdr:to>
      <xdr:col>19</xdr:col>
      <xdr:colOff>580351</xdr:colOff>
      <xdr:row>29</xdr:row>
      <xdr:rowOff>199449</xdr:rowOff>
    </xdr:to>
    <xdr:pic>
      <xdr:nvPicPr>
        <xdr:cNvPr id="7" name="Picture 6">
          <a:extLst>
            <a:ext uri="{FF2B5EF4-FFF2-40B4-BE49-F238E27FC236}">
              <a16:creationId xmlns:a16="http://schemas.microsoft.com/office/drawing/2014/main" id="{32EFAF5B-32AB-435A-A63A-9562EB7B7C24}"/>
            </a:ext>
          </a:extLst>
        </xdr:cNvPr>
        <xdr:cNvPicPr>
          <a:picLocks noChangeAspect="1"/>
        </xdr:cNvPicPr>
      </xdr:nvPicPr>
      <xdr:blipFill>
        <a:blip xmlns:r="http://schemas.openxmlformats.org/officeDocument/2006/relationships" r:embed="rId3"/>
        <a:stretch>
          <a:fillRect/>
        </a:stretch>
      </xdr:blipFill>
      <xdr:spPr>
        <a:xfrm>
          <a:off x="13468350" y="1390650"/>
          <a:ext cx="5390476" cy="4609524"/>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aws.amazon.com/es/glacier/pricing/"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4:H24"/>
  <sheetViews>
    <sheetView showGridLines="0" workbookViewId="0">
      <selection activeCell="B15" sqref="B15"/>
    </sheetView>
  </sheetViews>
  <sheetFormatPr defaultColWidth="14.42578125" defaultRowHeight="15.75" customHeight="1" x14ac:dyDescent="0.2"/>
  <cols>
    <col min="2" max="2" width="22.85546875" customWidth="1"/>
    <col min="5" max="5" width="16.42578125" customWidth="1"/>
    <col min="7" max="7" width="65.85546875" customWidth="1"/>
  </cols>
  <sheetData>
    <row r="4" spans="2:7" x14ac:dyDescent="0.2">
      <c r="B4" s="1" t="s">
        <v>0</v>
      </c>
      <c r="C4" s="1" t="s">
        <v>1</v>
      </c>
      <c r="D4" s="1" t="s">
        <v>2</v>
      </c>
      <c r="E4" s="1" t="s">
        <v>3</v>
      </c>
    </row>
    <row r="5" spans="2:7" x14ac:dyDescent="0.2">
      <c r="B5" s="2" t="s">
        <v>4</v>
      </c>
      <c r="C5" s="3" t="s">
        <v>5</v>
      </c>
      <c r="D5" s="3" t="s">
        <v>6</v>
      </c>
      <c r="E5" s="3" t="s">
        <v>7</v>
      </c>
    </row>
    <row r="6" spans="2:7" x14ac:dyDescent="0.2">
      <c r="B6" s="2" t="s">
        <v>8</v>
      </c>
      <c r="C6" s="3" t="s">
        <v>5</v>
      </c>
      <c r="D6" s="3" t="s">
        <v>9</v>
      </c>
      <c r="E6" s="3" t="s">
        <v>7</v>
      </c>
    </row>
    <row r="7" spans="2:7" x14ac:dyDescent="0.2">
      <c r="B7" s="2" t="s">
        <v>10</v>
      </c>
      <c r="C7" s="3" t="s">
        <v>11</v>
      </c>
      <c r="D7" s="3" t="s">
        <v>12</v>
      </c>
      <c r="E7" s="3" t="s">
        <v>13</v>
      </c>
    </row>
    <row r="13" spans="2:7" x14ac:dyDescent="0.2">
      <c r="B13" s="1" t="s">
        <v>14</v>
      </c>
      <c r="C13" s="1" t="s">
        <v>15</v>
      </c>
      <c r="D13" s="1" t="s">
        <v>16</v>
      </c>
      <c r="E13" s="1" t="s">
        <v>17</v>
      </c>
      <c r="F13" s="1" t="s">
        <v>18</v>
      </c>
      <c r="G13" s="1" t="s">
        <v>19</v>
      </c>
    </row>
    <row r="14" spans="2:7" x14ac:dyDescent="0.2">
      <c r="B14" s="2" t="s">
        <v>20</v>
      </c>
      <c r="C14" s="3" t="s">
        <v>21</v>
      </c>
      <c r="D14" s="3" t="s">
        <v>22</v>
      </c>
      <c r="E14" s="3" t="s">
        <v>23</v>
      </c>
      <c r="F14" s="3">
        <v>3</v>
      </c>
      <c r="G14" s="3" t="s">
        <v>24</v>
      </c>
    </row>
    <row r="15" spans="2:7" x14ac:dyDescent="0.2">
      <c r="B15" s="2" t="s">
        <v>25</v>
      </c>
      <c r="C15" s="3" t="s">
        <v>26</v>
      </c>
      <c r="D15" s="3" t="s">
        <v>21</v>
      </c>
      <c r="E15" s="3" t="s">
        <v>26</v>
      </c>
      <c r="F15" s="3">
        <v>2</v>
      </c>
      <c r="G15" s="3" t="s">
        <v>27</v>
      </c>
    </row>
    <row r="16" spans="2:7" x14ac:dyDescent="0.2">
      <c r="B16" s="2" t="s">
        <v>28</v>
      </c>
      <c r="C16" s="3" t="s">
        <v>26</v>
      </c>
      <c r="D16" s="3" t="s">
        <v>21</v>
      </c>
      <c r="E16" s="3" t="s">
        <v>26</v>
      </c>
      <c r="F16" s="3">
        <v>1</v>
      </c>
      <c r="G16" s="3" t="s">
        <v>29</v>
      </c>
    </row>
    <row r="21" spans="2:8" x14ac:dyDescent="0.2">
      <c r="B21" s="23" t="s">
        <v>30</v>
      </c>
      <c r="C21" s="24"/>
      <c r="D21" s="24"/>
      <c r="E21" s="24"/>
      <c r="F21" s="24"/>
      <c r="G21" s="24"/>
      <c r="H21" s="25"/>
    </row>
    <row r="22" spans="2:8" x14ac:dyDescent="0.2">
      <c r="B22" s="26"/>
      <c r="C22" s="27"/>
      <c r="D22" s="27"/>
      <c r="E22" s="27"/>
      <c r="F22" s="27"/>
      <c r="G22" s="27"/>
      <c r="H22" s="28"/>
    </row>
    <row r="23" spans="2:8" x14ac:dyDescent="0.2">
      <c r="B23" s="26"/>
      <c r="C23" s="27"/>
      <c r="D23" s="27"/>
      <c r="E23" s="27"/>
      <c r="F23" s="27"/>
      <c r="G23" s="27"/>
      <c r="H23" s="28"/>
    </row>
    <row r="24" spans="2:8" x14ac:dyDescent="0.2">
      <c r="B24" s="29"/>
      <c r="C24" s="30"/>
      <c r="D24" s="30"/>
      <c r="E24" s="30"/>
      <c r="F24" s="30"/>
      <c r="G24" s="30"/>
      <c r="H24" s="31"/>
    </row>
  </sheetData>
  <mergeCells count="1">
    <mergeCell ref="B21:H2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3:P49"/>
  <sheetViews>
    <sheetView topLeftCell="I12" workbookViewId="0">
      <selection activeCell="O17" sqref="O17"/>
    </sheetView>
  </sheetViews>
  <sheetFormatPr defaultColWidth="14.42578125" defaultRowHeight="15.75" customHeight="1" x14ac:dyDescent="0.2"/>
  <cols>
    <col min="1" max="1" width="16.42578125" customWidth="1"/>
    <col min="2" max="2" width="15.28515625" customWidth="1"/>
    <col min="5" max="5" width="9" customWidth="1"/>
    <col min="6" max="6" width="10.5703125" customWidth="1"/>
    <col min="7" max="7" width="36.7109375" customWidth="1"/>
    <col min="13" max="13" width="25.5703125" customWidth="1"/>
  </cols>
  <sheetData>
    <row r="3" spans="1:16" x14ac:dyDescent="0.2">
      <c r="B3" s="4" t="s">
        <v>31</v>
      </c>
      <c r="C3" s="4">
        <v>25000</v>
      </c>
      <c r="D3" s="4" t="s">
        <v>32</v>
      </c>
      <c r="E3" s="5">
        <f>C3/20</f>
        <v>1250</v>
      </c>
      <c r="G3" s="4" t="s">
        <v>33</v>
      </c>
      <c r="H3" s="4">
        <v>50000</v>
      </c>
    </row>
    <row r="4" spans="1:16" x14ac:dyDescent="0.2">
      <c r="D4" s="4" t="s">
        <v>34</v>
      </c>
      <c r="E4" s="5">
        <f>E3/8</f>
        <v>156.25</v>
      </c>
      <c r="G4" s="4" t="s">
        <v>35</v>
      </c>
      <c r="H4" s="5">
        <f>3*H3</f>
        <v>150000</v>
      </c>
    </row>
    <row r="5" spans="1:16" x14ac:dyDescent="0.2">
      <c r="B5" s="4" t="s">
        <v>36</v>
      </c>
      <c r="C5" s="5">
        <f>5*C3</f>
        <v>125000</v>
      </c>
    </row>
    <row r="6" spans="1:16" x14ac:dyDescent="0.2">
      <c r="B6" s="4" t="s">
        <v>37</v>
      </c>
      <c r="C6" s="4">
        <v>80000</v>
      </c>
    </row>
    <row r="7" spans="1:16" x14ac:dyDescent="0.2">
      <c r="B7" s="4" t="s">
        <v>38</v>
      </c>
      <c r="C7" s="5">
        <f>C6+C5</f>
        <v>205000</v>
      </c>
      <c r="G7" s="4" t="s">
        <v>39</v>
      </c>
      <c r="H7" s="32" t="s">
        <v>40</v>
      </c>
      <c r="I7" s="27"/>
      <c r="J7" s="27"/>
    </row>
    <row r="8" spans="1:16" x14ac:dyDescent="0.2">
      <c r="G8" s="4" t="s">
        <v>41</v>
      </c>
      <c r="H8" s="4">
        <v>0.01</v>
      </c>
    </row>
    <row r="10" spans="1:16" x14ac:dyDescent="0.2">
      <c r="B10" s="4" t="s">
        <v>42</v>
      </c>
      <c r="C10" s="4">
        <v>3000</v>
      </c>
    </row>
    <row r="11" spans="1:16" x14ac:dyDescent="0.2">
      <c r="B11" s="4" t="s">
        <v>43</v>
      </c>
      <c r="C11" s="5">
        <f>134*C10</f>
        <v>402000</v>
      </c>
      <c r="G11" s="4" t="s">
        <v>44</v>
      </c>
      <c r="H11" s="5">
        <f>C10*0.15</f>
        <v>450</v>
      </c>
    </row>
    <row r="12" spans="1:16" x14ac:dyDescent="0.2">
      <c r="G12" s="4" t="s">
        <v>45</v>
      </c>
      <c r="H12" s="4">
        <v>5000</v>
      </c>
    </row>
    <row r="14" spans="1:16" x14ac:dyDescent="0.2">
      <c r="A14" s="33" t="s">
        <v>46</v>
      </c>
      <c r="B14" s="34"/>
      <c r="C14" s="34"/>
      <c r="D14" s="35"/>
      <c r="G14" s="33" t="s">
        <v>25</v>
      </c>
      <c r="H14" s="34"/>
      <c r="I14" s="34"/>
      <c r="J14" s="35"/>
      <c r="M14" s="33" t="s">
        <v>47</v>
      </c>
      <c r="N14" s="34"/>
      <c r="O14" s="34"/>
      <c r="P14" s="35"/>
    </row>
    <row r="16" spans="1:16" ht="15.75" customHeight="1" x14ac:dyDescent="0.25">
      <c r="A16" s="6"/>
      <c r="B16" s="7" t="s">
        <v>48</v>
      </c>
      <c r="C16" s="7" t="s">
        <v>49</v>
      </c>
      <c r="D16" s="7" t="s">
        <v>50</v>
      </c>
      <c r="G16" s="6"/>
      <c r="H16" s="7" t="s">
        <v>48</v>
      </c>
      <c r="I16" s="7" t="s">
        <v>49</v>
      </c>
      <c r="J16" s="7" t="s">
        <v>50</v>
      </c>
      <c r="M16" s="6"/>
      <c r="N16" s="7" t="s">
        <v>48</v>
      </c>
      <c r="O16" s="7" t="s">
        <v>49</v>
      </c>
      <c r="P16" s="7" t="s">
        <v>50</v>
      </c>
    </row>
    <row r="17" spans="1:16" ht="15.75" customHeight="1" x14ac:dyDescent="0.25">
      <c r="A17" s="7" t="s">
        <v>51</v>
      </c>
      <c r="B17" s="3">
        <v>0</v>
      </c>
      <c r="C17" s="3">
        <v>0</v>
      </c>
      <c r="D17" s="3">
        <v>0</v>
      </c>
      <c r="G17" s="7" t="s">
        <v>51</v>
      </c>
      <c r="H17" s="3">
        <v>0</v>
      </c>
      <c r="I17" s="3">
        <v>0</v>
      </c>
      <c r="J17" s="3">
        <v>0</v>
      </c>
      <c r="M17" s="7" t="s">
        <v>51</v>
      </c>
      <c r="N17" s="3">
        <v>1</v>
      </c>
      <c r="O17" s="3">
        <v>5</v>
      </c>
      <c r="P17" s="3">
        <v>5</v>
      </c>
    </row>
    <row r="18" spans="1:16" ht="15.75" customHeight="1" x14ac:dyDescent="0.25">
      <c r="A18" s="7" t="s">
        <v>52</v>
      </c>
      <c r="B18" s="3">
        <v>0</v>
      </c>
      <c r="C18" s="3">
        <v>0</v>
      </c>
      <c r="D18" s="3">
        <v>0</v>
      </c>
      <c r="G18" s="7" t="s">
        <v>52</v>
      </c>
      <c r="H18" s="3">
        <v>1</v>
      </c>
      <c r="I18" s="3">
        <v>3</v>
      </c>
      <c r="J18" s="3">
        <v>3</v>
      </c>
      <c r="M18" s="7" t="s">
        <v>52</v>
      </c>
      <c r="N18" s="3">
        <v>1</v>
      </c>
      <c r="O18" s="3">
        <v>3</v>
      </c>
      <c r="P18" s="3">
        <v>3</v>
      </c>
    </row>
    <row r="19" spans="1:16" ht="15.75" customHeight="1" x14ac:dyDescent="0.25">
      <c r="A19" s="7" t="s">
        <v>53</v>
      </c>
      <c r="B19" s="3">
        <v>1</v>
      </c>
      <c r="C19" s="3">
        <v>3</v>
      </c>
      <c r="D19" s="3">
        <v>5</v>
      </c>
      <c r="G19" s="7" t="s">
        <v>53</v>
      </c>
      <c r="H19" s="3">
        <v>1</v>
      </c>
      <c r="I19" s="3">
        <v>3</v>
      </c>
      <c r="J19" s="3">
        <v>5</v>
      </c>
      <c r="M19" s="7" t="s">
        <v>53</v>
      </c>
      <c r="N19" s="3">
        <v>1</v>
      </c>
      <c r="O19" s="3">
        <v>3</v>
      </c>
      <c r="P19" s="3">
        <v>5</v>
      </c>
    </row>
    <row r="20" spans="1:16" ht="15.75" customHeight="1" x14ac:dyDescent="0.25">
      <c r="A20" s="7" t="s">
        <v>54</v>
      </c>
      <c r="B20" s="3">
        <v>1</v>
      </c>
      <c r="C20" s="3">
        <v>3</v>
      </c>
      <c r="D20" s="3">
        <v>7</v>
      </c>
      <c r="G20" s="7" t="s">
        <v>54</v>
      </c>
      <c r="H20" s="3">
        <v>2</v>
      </c>
      <c r="I20" s="3">
        <v>8</v>
      </c>
      <c r="J20" s="3">
        <v>24</v>
      </c>
      <c r="M20" s="7" t="s">
        <v>54</v>
      </c>
      <c r="N20" s="3">
        <v>2</v>
      </c>
      <c r="O20" s="3">
        <v>16</v>
      </c>
      <c r="P20" s="3">
        <v>32</v>
      </c>
    </row>
    <row r="21" spans="1:16" x14ac:dyDescent="0.2">
      <c r="A21" s="8" t="s">
        <v>55</v>
      </c>
      <c r="B21" s="9">
        <f>E4*B19*B20</f>
        <v>156.25</v>
      </c>
      <c r="C21" s="9">
        <f>E4*C19*C20</f>
        <v>1406.25</v>
      </c>
      <c r="D21" s="9">
        <f>E4*D19*D20</f>
        <v>5468.75</v>
      </c>
      <c r="G21" s="8" t="s">
        <v>55</v>
      </c>
      <c r="H21" s="9">
        <f t="shared" ref="H21:J21" si="0">$E$4*H20*H19</f>
        <v>312.5</v>
      </c>
      <c r="I21" s="9">
        <f t="shared" si="0"/>
        <v>3750</v>
      </c>
      <c r="J21" s="9">
        <f t="shared" si="0"/>
        <v>18750</v>
      </c>
      <c r="M21" s="8" t="s">
        <v>55</v>
      </c>
      <c r="N21" s="5">
        <f t="shared" ref="N21:P21" si="1">$E$4*N19*N20</f>
        <v>312.5</v>
      </c>
      <c r="O21" s="5">
        <f t="shared" si="1"/>
        <v>7500</v>
      </c>
      <c r="P21" s="5">
        <f t="shared" si="1"/>
        <v>25000</v>
      </c>
    </row>
    <row r="22" spans="1:16" x14ac:dyDescent="0.2">
      <c r="B22" s="5">
        <f t="shared" ref="B22:D22" si="2">B21/1000</f>
        <v>0.15625</v>
      </c>
      <c r="C22" s="5">
        <f t="shared" si="2"/>
        <v>1.40625</v>
      </c>
      <c r="D22" s="5">
        <f t="shared" si="2"/>
        <v>5.46875</v>
      </c>
      <c r="H22" s="5">
        <f t="shared" ref="H22:J22" si="3">H21/1000</f>
        <v>0.3125</v>
      </c>
      <c r="I22" s="5">
        <f t="shared" si="3"/>
        <v>3.75</v>
      </c>
      <c r="J22" s="5">
        <f t="shared" si="3"/>
        <v>18.75</v>
      </c>
      <c r="N22" s="5">
        <f t="shared" ref="N22:P22" si="4">N21/1000</f>
        <v>0.3125</v>
      </c>
      <c r="O22" s="5">
        <f t="shared" si="4"/>
        <v>7.5</v>
      </c>
      <c r="P22" s="5">
        <f t="shared" si="4"/>
        <v>25</v>
      </c>
    </row>
    <row r="24" spans="1:16" x14ac:dyDescent="0.2">
      <c r="A24" s="10"/>
      <c r="B24" s="10" t="s">
        <v>48</v>
      </c>
      <c r="C24" s="10" t="s">
        <v>49</v>
      </c>
      <c r="D24" s="10" t="s">
        <v>50</v>
      </c>
      <c r="G24" s="10"/>
      <c r="H24" s="10" t="s">
        <v>48</v>
      </c>
      <c r="I24" s="10" t="s">
        <v>49</v>
      </c>
      <c r="J24" s="10" t="s">
        <v>50</v>
      </c>
      <c r="M24" s="10"/>
      <c r="N24" s="10" t="s">
        <v>48</v>
      </c>
      <c r="O24" s="10" t="s">
        <v>49</v>
      </c>
      <c r="P24" s="10" t="s">
        <v>50</v>
      </c>
    </row>
    <row r="25" spans="1:16" ht="12.75" x14ac:dyDescent="0.2">
      <c r="A25" s="10"/>
      <c r="B25" s="12"/>
      <c r="C25" s="12"/>
      <c r="D25" s="12"/>
      <c r="G25" s="11" t="s">
        <v>56</v>
      </c>
      <c r="H25" s="12">
        <v>0</v>
      </c>
      <c r="I25" s="12">
        <v>0</v>
      </c>
      <c r="J25" s="12">
        <v>0</v>
      </c>
      <c r="M25" s="11" t="s">
        <v>56</v>
      </c>
      <c r="N25" s="12">
        <v>0</v>
      </c>
      <c r="O25" s="12">
        <v>0</v>
      </c>
      <c r="P25" s="12">
        <v>0</v>
      </c>
    </row>
    <row r="26" spans="1:16" x14ac:dyDescent="0.2">
      <c r="A26" s="10" t="s">
        <v>52</v>
      </c>
      <c r="B26" s="12">
        <v>0</v>
      </c>
      <c r="C26" s="12">
        <v>0</v>
      </c>
      <c r="D26" s="12">
        <v>0</v>
      </c>
      <c r="G26" s="10" t="s">
        <v>52</v>
      </c>
      <c r="H26" s="12">
        <v>0</v>
      </c>
      <c r="I26" s="12">
        <v>0</v>
      </c>
      <c r="J26" s="12">
        <v>0</v>
      </c>
      <c r="M26" s="10" t="s">
        <v>52</v>
      </c>
      <c r="N26" s="12">
        <v>0</v>
      </c>
      <c r="O26" s="12">
        <v>0</v>
      </c>
      <c r="P26" s="12">
        <v>0</v>
      </c>
    </row>
    <row r="27" spans="1:16" x14ac:dyDescent="0.2">
      <c r="A27" s="11" t="s">
        <v>51</v>
      </c>
      <c r="B27" s="12">
        <v>0</v>
      </c>
      <c r="C27" s="12">
        <v>0</v>
      </c>
      <c r="D27" s="12">
        <v>0</v>
      </c>
      <c r="G27" s="11" t="s">
        <v>51</v>
      </c>
      <c r="H27" s="12">
        <v>0</v>
      </c>
      <c r="I27" s="12">
        <v>0</v>
      </c>
      <c r="J27" s="12">
        <v>0</v>
      </c>
      <c r="M27" s="11" t="s">
        <v>51</v>
      </c>
      <c r="N27" s="12">
        <v>0</v>
      </c>
      <c r="O27" s="12">
        <v>0</v>
      </c>
      <c r="P27" s="12">
        <v>0</v>
      </c>
    </row>
    <row r="28" spans="1:16" x14ac:dyDescent="0.2">
      <c r="A28" s="11" t="s">
        <v>57</v>
      </c>
      <c r="B28" s="12">
        <v>0</v>
      </c>
      <c r="C28" s="12">
        <v>0</v>
      </c>
      <c r="D28" s="12">
        <v>0</v>
      </c>
      <c r="G28" s="11" t="s">
        <v>57</v>
      </c>
      <c r="H28" s="12">
        <v>0</v>
      </c>
      <c r="I28" s="12">
        <v>0</v>
      </c>
      <c r="J28" s="12">
        <v>0</v>
      </c>
      <c r="M28" s="11" t="s">
        <v>57</v>
      </c>
      <c r="N28" s="12">
        <v>0</v>
      </c>
      <c r="O28" s="12">
        <v>0</v>
      </c>
      <c r="P28" s="12">
        <v>0</v>
      </c>
    </row>
    <row r="29" spans="1:16" x14ac:dyDescent="0.2">
      <c r="A29" s="8" t="s">
        <v>58</v>
      </c>
      <c r="B29" s="4">
        <f t="shared" ref="B29:D29" si="5">SUM(B25:B28)</f>
        <v>0</v>
      </c>
      <c r="C29" s="4">
        <f t="shared" si="5"/>
        <v>0</v>
      </c>
      <c r="D29" s="4">
        <f t="shared" si="5"/>
        <v>0</v>
      </c>
      <c r="G29" s="8" t="s">
        <v>58</v>
      </c>
      <c r="H29" s="4">
        <v>0</v>
      </c>
      <c r="I29" s="4">
        <v>0</v>
      </c>
      <c r="J29" s="4">
        <v>0</v>
      </c>
      <c r="M29" s="8" t="s">
        <v>58</v>
      </c>
      <c r="N29" s="4">
        <v>0</v>
      </c>
      <c r="O29" s="4">
        <v>0</v>
      </c>
      <c r="P29" s="4">
        <v>0</v>
      </c>
    </row>
    <row r="32" spans="1:16" ht="15.75" customHeight="1" x14ac:dyDescent="0.25">
      <c r="A32" s="13"/>
      <c r="B32" s="14" t="s">
        <v>48</v>
      </c>
      <c r="C32" s="13" t="s">
        <v>49</v>
      </c>
      <c r="D32" s="14" t="s">
        <v>50</v>
      </c>
      <c r="G32" s="13"/>
      <c r="H32" s="14" t="s">
        <v>48</v>
      </c>
      <c r="I32" s="13" t="s">
        <v>49</v>
      </c>
      <c r="J32" s="14" t="s">
        <v>50</v>
      </c>
      <c r="M32" s="13"/>
      <c r="N32" s="14" t="s">
        <v>48</v>
      </c>
      <c r="O32" s="13" t="s">
        <v>49</v>
      </c>
      <c r="P32" s="14" t="s">
        <v>50</v>
      </c>
    </row>
    <row r="33" spans="1:16" ht="15.75" customHeight="1" x14ac:dyDescent="0.25">
      <c r="A33" s="14" t="s">
        <v>56</v>
      </c>
      <c r="B33" s="12">
        <f>0.02*$H$8*1</f>
        <v>2.0000000000000001E-4</v>
      </c>
      <c r="C33" s="12">
        <f>0.06*$H$8*3</f>
        <v>1.8E-3</v>
      </c>
      <c r="D33" s="12">
        <f>0.14*$H$8*7</f>
        <v>9.8000000000000014E-3</v>
      </c>
      <c r="G33" s="14"/>
      <c r="H33" s="12"/>
      <c r="I33" s="12"/>
      <c r="J33" s="15"/>
      <c r="M33" s="14"/>
      <c r="N33" s="12"/>
      <c r="O33" s="12"/>
      <c r="P33" s="15"/>
    </row>
    <row r="34" spans="1:16" ht="15.75" customHeight="1" x14ac:dyDescent="0.25">
      <c r="A34" s="14" t="s">
        <v>59</v>
      </c>
      <c r="B34" s="12">
        <v>0</v>
      </c>
      <c r="C34" s="12">
        <v>0</v>
      </c>
      <c r="D34" s="15">
        <v>0</v>
      </c>
      <c r="G34" s="14" t="s">
        <v>59</v>
      </c>
      <c r="H34" s="12">
        <v>0</v>
      </c>
      <c r="I34" s="12">
        <v>0</v>
      </c>
      <c r="J34" s="15">
        <v>0</v>
      </c>
      <c r="M34" s="14" t="s">
        <v>59</v>
      </c>
      <c r="N34" s="12">
        <v>0</v>
      </c>
      <c r="O34" s="12">
        <v>0</v>
      </c>
      <c r="P34" s="15">
        <v>0</v>
      </c>
    </row>
    <row r="35" spans="1:16" x14ac:dyDescent="0.2">
      <c r="A35" s="8" t="s">
        <v>60</v>
      </c>
      <c r="B35" s="5">
        <f t="shared" ref="B35" si="6">SUM(B34,B33)</f>
        <v>2.0000000000000001E-4</v>
      </c>
      <c r="C35" s="5">
        <f t="shared" ref="C35" si="7">SUM(C34,C33)</f>
        <v>1.8E-3</v>
      </c>
      <c r="D35" s="5">
        <f>SUM(D34,D33)</f>
        <v>9.8000000000000014E-3</v>
      </c>
      <c r="G35" s="8" t="s">
        <v>60</v>
      </c>
      <c r="H35" s="5">
        <f t="shared" ref="H35:I35" si="8">SUM(H34,H33)</f>
        <v>0</v>
      </c>
      <c r="I35" s="5">
        <f t="shared" si="8"/>
        <v>0</v>
      </c>
      <c r="J35" s="5">
        <f>SUM(J34,J33)</f>
        <v>0</v>
      </c>
      <c r="M35" s="8" t="s">
        <v>60</v>
      </c>
      <c r="N35" s="5">
        <f t="shared" ref="N35" si="9">SUM(N34,N33)</f>
        <v>0</v>
      </c>
      <c r="O35" s="5">
        <f t="shared" ref="O35" si="10">SUM(O34,O33)</f>
        <v>0</v>
      </c>
      <c r="P35" s="5">
        <f>SUM(P34,P33)</f>
        <v>0</v>
      </c>
    </row>
    <row r="36" spans="1:16" x14ac:dyDescent="0.2">
      <c r="D36" s="5">
        <f>D35/1000</f>
        <v>9.800000000000001E-6</v>
      </c>
      <c r="J36" s="5">
        <f>J35/1000</f>
        <v>0</v>
      </c>
      <c r="P36" s="5">
        <f>P35/1000</f>
        <v>0</v>
      </c>
    </row>
    <row r="38" spans="1:16" ht="15.75" customHeight="1" x14ac:dyDescent="0.25">
      <c r="A38" s="16"/>
      <c r="B38" s="17" t="s">
        <v>48</v>
      </c>
      <c r="C38" s="18" t="s">
        <v>49</v>
      </c>
      <c r="D38" s="17" t="s">
        <v>50</v>
      </c>
      <c r="G38" s="16"/>
      <c r="H38" s="17" t="s">
        <v>48</v>
      </c>
      <c r="I38" s="18" t="s">
        <v>49</v>
      </c>
      <c r="J38" s="17" t="s">
        <v>50</v>
      </c>
      <c r="M38" s="16"/>
      <c r="N38" s="17" t="s">
        <v>48</v>
      </c>
      <c r="O38" s="18" t="s">
        <v>49</v>
      </c>
      <c r="P38" s="17" t="s">
        <v>50</v>
      </c>
    </row>
    <row r="39" spans="1:16" ht="15.75" customHeight="1" x14ac:dyDescent="0.25">
      <c r="A39" s="17" t="s">
        <v>61</v>
      </c>
      <c r="B39" s="3">
        <v>0</v>
      </c>
      <c r="C39" s="3">
        <v>0</v>
      </c>
      <c r="D39" s="19">
        <f>$H$11*134</f>
        <v>60300</v>
      </c>
      <c r="G39" s="17" t="s">
        <v>61</v>
      </c>
      <c r="H39" s="3">
        <v>0</v>
      </c>
      <c r="I39" s="3">
        <v>0</v>
      </c>
      <c r="J39" s="19">
        <f>$H$11*134</f>
        <v>60300</v>
      </c>
      <c r="M39" s="17" t="s">
        <v>61</v>
      </c>
      <c r="N39" s="3">
        <v>0</v>
      </c>
      <c r="O39" s="3">
        <v>0</v>
      </c>
      <c r="P39" s="19">
        <f>$H$11*134</f>
        <v>60300</v>
      </c>
    </row>
    <row r="40" spans="1:16" ht="15.75" customHeight="1" x14ac:dyDescent="0.25">
      <c r="A40" s="17" t="s">
        <v>62</v>
      </c>
      <c r="B40" s="3">
        <v>0</v>
      </c>
      <c r="C40" s="3">
        <v>0</v>
      </c>
      <c r="D40" s="19">
        <f>$H$12*3</f>
        <v>15000</v>
      </c>
      <c r="G40" s="17" t="s">
        <v>62</v>
      </c>
      <c r="H40" s="3">
        <v>0</v>
      </c>
      <c r="I40" s="3">
        <v>0</v>
      </c>
      <c r="J40" s="19">
        <f>$H$12*4</f>
        <v>20000</v>
      </c>
      <c r="M40" s="17" t="s">
        <v>62</v>
      </c>
      <c r="N40" s="3">
        <v>0</v>
      </c>
      <c r="O40" s="3">
        <v>0</v>
      </c>
      <c r="P40" s="19">
        <f>$H$12*7</f>
        <v>35000</v>
      </c>
    </row>
    <row r="41" spans="1:16" ht="12.75" x14ac:dyDescent="0.2">
      <c r="A41" s="8" t="s">
        <v>63</v>
      </c>
      <c r="B41" s="5">
        <f t="shared" ref="B41:D41" si="11">SUM(B39:B40)</f>
        <v>0</v>
      </c>
      <c r="C41" s="5">
        <f t="shared" si="11"/>
        <v>0</v>
      </c>
      <c r="D41" s="5">
        <f t="shared" si="11"/>
        <v>75300</v>
      </c>
      <c r="G41" s="8" t="s">
        <v>63</v>
      </c>
      <c r="H41" s="5">
        <f t="shared" ref="H41:J41" si="12">SUM(H39:H40)</f>
        <v>0</v>
      </c>
      <c r="I41" s="5">
        <f t="shared" si="12"/>
        <v>0</v>
      </c>
      <c r="J41" s="5">
        <f t="shared" si="12"/>
        <v>80300</v>
      </c>
      <c r="M41" s="8" t="s">
        <v>63</v>
      </c>
      <c r="N41" s="5">
        <f t="shared" ref="N41:P41" si="13">SUM(N39:N40)</f>
        <v>0</v>
      </c>
      <c r="O41" s="5">
        <f t="shared" si="13"/>
        <v>0</v>
      </c>
      <c r="P41" s="5">
        <f t="shared" si="13"/>
        <v>95300</v>
      </c>
    </row>
    <row r="42" spans="1:16" ht="12.75" x14ac:dyDescent="0.2">
      <c r="D42" s="5">
        <f>D41/1000</f>
        <v>75.3</v>
      </c>
      <c r="J42" s="5">
        <f>J41/1000</f>
        <v>80.3</v>
      </c>
      <c r="P42" s="5">
        <f>P41/1000</f>
        <v>95.3</v>
      </c>
    </row>
    <row r="44" spans="1:16" ht="15" x14ac:dyDescent="0.25">
      <c r="A44" s="20"/>
      <c r="B44" s="21" t="s">
        <v>48</v>
      </c>
      <c r="C44" s="22" t="s">
        <v>49</v>
      </c>
      <c r="D44" s="21" t="s">
        <v>50</v>
      </c>
      <c r="G44" s="20"/>
      <c r="H44" s="21" t="s">
        <v>48</v>
      </c>
      <c r="I44" s="22" t="s">
        <v>49</v>
      </c>
      <c r="J44" s="21" t="s">
        <v>50</v>
      </c>
      <c r="M44" s="20"/>
      <c r="N44" s="21" t="s">
        <v>48</v>
      </c>
      <c r="O44" s="22" t="s">
        <v>49</v>
      </c>
      <c r="P44" s="21" t="s">
        <v>50</v>
      </c>
    </row>
    <row r="45" spans="1:16" ht="15" x14ac:dyDescent="0.25">
      <c r="A45" s="21" t="s">
        <v>42</v>
      </c>
      <c r="B45" s="3">
        <v>0</v>
      </c>
      <c r="C45" s="3">
        <v>5</v>
      </c>
      <c r="D45" s="3">
        <v>20</v>
      </c>
      <c r="G45" s="21" t="s">
        <v>42</v>
      </c>
      <c r="H45" s="3">
        <v>0</v>
      </c>
      <c r="I45" s="3">
        <v>8</v>
      </c>
      <c r="J45" s="3">
        <v>30</v>
      </c>
      <c r="M45" s="21" t="s">
        <v>42</v>
      </c>
      <c r="N45" s="3">
        <v>0</v>
      </c>
      <c r="O45" s="3">
        <v>15</v>
      </c>
      <c r="P45" s="3">
        <v>35</v>
      </c>
    </row>
    <row r="46" spans="1:16" ht="12.75" x14ac:dyDescent="0.2">
      <c r="A46" s="8" t="s">
        <v>64</v>
      </c>
      <c r="B46" s="5">
        <f t="shared" ref="B46:D46" si="14">$C$10*B45</f>
        <v>0</v>
      </c>
      <c r="C46" s="5">
        <f t="shared" si="14"/>
        <v>15000</v>
      </c>
      <c r="D46" s="5">
        <f t="shared" si="14"/>
        <v>60000</v>
      </c>
      <c r="G46" s="8" t="s">
        <v>64</v>
      </c>
      <c r="H46" s="5">
        <f t="shared" ref="H46:J46" si="15">$C$10*H45</f>
        <v>0</v>
      </c>
      <c r="I46" s="5">
        <f t="shared" si="15"/>
        <v>24000</v>
      </c>
      <c r="J46" s="5">
        <f t="shared" si="15"/>
        <v>90000</v>
      </c>
      <c r="M46" s="8" t="s">
        <v>64</v>
      </c>
      <c r="N46" s="5">
        <f t="shared" ref="N46:P46" si="16">$C$10*N45</f>
        <v>0</v>
      </c>
      <c r="O46" s="5">
        <f t="shared" si="16"/>
        <v>45000</v>
      </c>
      <c r="P46" s="5">
        <f t="shared" si="16"/>
        <v>105000</v>
      </c>
    </row>
    <row r="47" spans="1:16" ht="12.75" x14ac:dyDescent="0.2">
      <c r="C47" s="5">
        <f t="shared" ref="C47:D47" si="17">C46/1000</f>
        <v>15</v>
      </c>
      <c r="D47" s="5">
        <f t="shared" si="17"/>
        <v>60</v>
      </c>
      <c r="I47" s="5">
        <f t="shared" ref="I47:J47" si="18">I46/1000</f>
        <v>24</v>
      </c>
      <c r="J47" s="5">
        <f t="shared" si="18"/>
        <v>90</v>
      </c>
      <c r="O47" s="5">
        <f t="shared" ref="O47:P47" si="19">O46/1000</f>
        <v>45</v>
      </c>
      <c r="P47" s="5">
        <f t="shared" si="19"/>
        <v>105</v>
      </c>
    </row>
    <row r="49" spans="2:16" ht="12.75" x14ac:dyDescent="0.2">
      <c r="B49" s="5">
        <f t="shared" ref="B49:C49" si="20">B29+B47+B22</f>
        <v>0.15625</v>
      </c>
      <c r="C49" s="5">
        <f t="shared" si="20"/>
        <v>16.40625</v>
      </c>
      <c r="D49" s="5">
        <f>D47+D42+D36+D29+D22</f>
        <v>140.7687598</v>
      </c>
      <c r="H49" s="5">
        <f t="shared" ref="H49:I49" si="21">H29+H47+H22</f>
        <v>0.3125</v>
      </c>
      <c r="I49" s="5">
        <f t="shared" si="21"/>
        <v>27.75</v>
      </c>
      <c r="J49" s="5">
        <f>J47+J42+J36+J29+J22</f>
        <v>189.05</v>
      </c>
      <c r="N49" s="5">
        <f t="shared" ref="N49:O49" si="22">N29+N47+N22</f>
        <v>0.3125</v>
      </c>
      <c r="O49" s="5">
        <f t="shared" si="22"/>
        <v>52.5</v>
      </c>
      <c r="P49" s="5">
        <f>P47+P42+P36+P29+P22</f>
        <v>225.3</v>
      </c>
    </row>
  </sheetData>
  <mergeCells count="4">
    <mergeCell ref="H7:J7"/>
    <mergeCell ref="A14:D14"/>
    <mergeCell ref="G14:J14"/>
    <mergeCell ref="M14:P14"/>
  </mergeCells>
  <hyperlinks>
    <hyperlink ref="H7"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3:S44"/>
  <sheetViews>
    <sheetView tabSelected="1" topLeftCell="B1" workbookViewId="0">
      <selection activeCell="G4" sqref="G4:G5"/>
    </sheetView>
  </sheetViews>
  <sheetFormatPr defaultColWidth="14.42578125" defaultRowHeight="15.75" customHeight="1" x14ac:dyDescent="0.2"/>
  <sheetData>
    <row r="3" spans="2:19" ht="15.75" customHeight="1" x14ac:dyDescent="0.25">
      <c r="C3" s="37" t="s">
        <v>66</v>
      </c>
      <c r="D3" s="27"/>
      <c r="E3" s="27"/>
      <c r="I3" s="38" t="s">
        <v>65</v>
      </c>
      <c r="J3" s="27"/>
      <c r="K3" s="27"/>
      <c r="P3" s="39" t="s">
        <v>73</v>
      </c>
      <c r="Q3" s="27"/>
      <c r="R3" s="27"/>
    </row>
    <row r="5" spans="2:19" ht="15.75" customHeight="1" x14ac:dyDescent="0.25">
      <c r="B5" s="36" t="s">
        <v>67</v>
      </c>
      <c r="C5" s="27"/>
      <c r="D5" s="27"/>
      <c r="E5" s="27"/>
      <c r="F5" s="27"/>
      <c r="H5" s="36" t="s">
        <v>68</v>
      </c>
      <c r="I5" s="27"/>
      <c r="J5" s="27"/>
      <c r="K5" s="27"/>
      <c r="L5" s="27"/>
      <c r="O5" s="36" t="s">
        <v>69</v>
      </c>
      <c r="P5" s="27"/>
      <c r="Q5" s="27"/>
      <c r="R5" s="27"/>
      <c r="S5" s="27"/>
    </row>
    <row r="7" spans="2:19" ht="15.75" customHeight="1" x14ac:dyDescent="0.2">
      <c r="C7" s="42" t="s">
        <v>71</v>
      </c>
      <c r="D7" s="41"/>
      <c r="E7" s="41"/>
      <c r="F7" s="43"/>
    </row>
    <row r="8" spans="2:19" ht="15.75" customHeight="1" x14ac:dyDescent="0.2">
      <c r="C8" s="44"/>
      <c r="D8" s="45"/>
      <c r="E8" s="45"/>
      <c r="F8" s="46"/>
    </row>
    <row r="34" spans="5:14" ht="12.75" x14ac:dyDescent="0.2">
      <c r="E34" s="4" t="s">
        <v>70</v>
      </c>
      <c r="F34" s="40" t="s">
        <v>72</v>
      </c>
      <c r="G34" s="24"/>
      <c r="H34" s="24"/>
      <c r="I34" s="24"/>
      <c r="J34" s="24"/>
      <c r="K34" s="24"/>
      <c r="L34" s="24"/>
      <c r="M34" s="24"/>
      <c r="N34" s="25"/>
    </row>
    <row r="35" spans="5:14" x14ac:dyDescent="0.2">
      <c r="F35" s="26"/>
      <c r="G35" s="27"/>
      <c r="H35" s="27"/>
      <c r="I35" s="27"/>
      <c r="J35" s="27"/>
      <c r="K35" s="27"/>
      <c r="L35" s="27"/>
      <c r="M35" s="27"/>
      <c r="N35" s="28"/>
    </row>
    <row r="36" spans="5:14" x14ac:dyDescent="0.2">
      <c r="F36" s="26"/>
      <c r="G36" s="27"/>
      <c r="H36" s="27"/>
      <c r="I36" s="27"/>
      <c r="J36" s="27"/>
      <c r="K36" s="27"/>
      <c r="L36" s="27"/>
      <c r="M36" s="27"/>
      <c r="N36" s="28"/>
    </row>
    <row r="37" spans="5:14" x14ac:dyDescent="0.2">
      <c r="F37" s="26"/>
      <c r="G37" s="27"/>
      <c r="H37" s="27"/>
      <c r="I37" s="27"/>
      <c r="J37" s="27"/>
      <c r="K37" s="27"/>
      <c r="L37" s="27"/>
      <c r="M37" s="27"/>
      <c r="N37" s="28"/>
    </row>
    <row r="38" spans="5:14" x14ac:dyDescent="0.2">
      <c r="F38" s="26"/>
      <c r="G38" s="27"/>
      <c r="H38" s="27"/>
      <c r="I38" s="27"/>
      <c r="J38" s="27"/>
      <c r="K38" s="27"/>
      <c r="L38" s="27"/>
      <c r="M38" s="27"/>
      <c r="N38" s="28"/>
    </row>
    <row r="39" spans="5:14" x14ac:dyDescent="0.2">
      <c r="F39" s="26"/>
      <c r="G39" s="27"/>
      <c r="H39" s="27"/>
      <c r="I39" s="27"/>
      <c r="J39" s="27"/>
      <c r="K39" s="27"/>
      <c r="L39" s="27"/>
      <c r="M39" s="27"/>
      <c r="N39" s="28"/>
    </row>
    <row r="40" spans="5:14" ht="12.75" x14ac:dyDescent="0.2">
      <c r="F40" s="26"/>
      <c r="G40" s="27"/>
      <c r="H40" s="27"/>
      <c r="I40" s="27"/>
      <c r="J40" s="27"/>
      <c r="K40" s="27"/>
      <c r="L40" s="27"/>
      <c r="M40" s="27"/>
      <c r="N40" s="28"/>
    </row>
    <row r="41" spans="5:14" ht="12.75" x14ac:dyDescent="0.2">
      <c r="F41" s="26"/>
      <c r="G41" s="27"/>
      <c r="H41" s="27"/>
      <c r="I41" s="27"/>
      <c r="J41" s="27"/>
      <c r="K41" s="27"/>
      <c r="L41" s="27"/>
      <c r="M41" s="27"/>
      <c r="N41" s="28"/>
    </row>
    <row r="42" spans="5:14" ht="12.75" x14ac:dyDescent="0.2">
      <c r="F42" s="26"/>
      <c r="G42" s="27"/>
      <c r="H42" s="27"/>
      <c r="I42" s="27"/>
      <c r="J42" s="27"/>
      <c r="K42" s="27"/>
      <c r="L42" s="27"/>
      <c r="M42" s="27"/>
      <c r="N42" s="28"/>
    </row>
    <row r="43" spans="5:14" ht="12.75" x14ac:dyDescent="0.2">
      <c r="F43" s="26"/>
      <c r="G43" s="27"/>
      <c r="H43" s="27"/>
      <c r="I43" s="27"/>
      <c r="J43" s="27"/>
      <c r="K43" s="27"/>
      <c r="L43" s="27"/>
      <c r="M43" s="27"/>
      <c r="N43" s="28"/>
    </row>
    <row r="44" spans="5:14" ht="12.75" x14ac:dyDescent="0.2">
      <c r="F44" s="29"/>
      <c r="G44" s="30"/>
      <c r="H44" s="30"/>
      <c r="I44" s="30"/>
      <c r="J44" s="30"/>
      <c r="K44" s="30"/>
      <c r="L44" s="30"/>
      <c r="M44" s="30"/>
      <c r="N44" s="31"/>
    </row>
  </sheetData>
  <mergeCells count="8">
    <mergeCell ref="F34:N44"/>
    <mergeCell ref="C7:F8"/>
    <mergeCell ref="P3:R3"/>
    <mergeCell ref="B5:F5"/>
    <mergeCell ref="H5:L5"/>
    <mergeCell ref="O5:S5"/>
    <mergeCell ref="C3:E3"/>
    <mergeCell ref="I3:K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Impact</vt:lpstr>
      <vt:lpstr>Priorization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 Revilla</cp:lastModifiedBy>
  <dcterms:modified xsi:type="dcterms:W3CDTF">2021-03-11T00:24:29Z</dcterms:modified>
</cp:coreProperties>
</file>